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kapitulace stavby" sheetId="1" r:id="rId1"/>
    <sheet name="D.1 - SANACE OBVODOVÉHO Z..." sheetId="2" r:id="rId2"/>
  </sheets>
  <definedNames>
    <definedName name="_xlnm._FilterDatabase" localSheetId="1" hidden="1">'D.1 - SANACE OBVODOVÉHO Z...'!$C$86:$K$147</definedName>
    <definedName name="_xlnm.Print_Titles" localSheetId="1">'D.1 - SANACE OBVODOVÉHO Z...'!$86:$86</definedName>
    <definedName name="_xlnm.Print_Titles" localSheetId="0">'Rekapitulace stavby'!$52:$52</definedName>
    <definedName name="_xlnm.Print_Area" localSheetId="1">'D.1 - SANACE OBVODOVÉHO Z...'!$C$4:$J$39,'D.1 - SANACE OBVODOVÉHO Z...'!$C$45:$J$68,'D.1 - SANACE OBVODOVÉHO Z...'!$C$74:$K$147</definedName>
    <definedName name="_xlnm.Print_Area" localSheetId="0">'Rekapitulace stavby'!$D$4:$AO$36,'Rekapitulace stavby'!$C$42:$AQ$57</definedName>
  </definedNames>
  <calcPr fullCalcOnLoad="1"/>
</workbook>
</file>

<file path=xl/sharedStrings.xml><?xml version="1.0" encoding="utf-8"?>
<sst xmlns="http://schemas.openxmlformats.org/spreadsheetml/2006/main" count="471" uniqueCount="204">
  <si>
    <t>Export Komplet</t>
  </si>
  <si>
    <t>VZ</t>
  </si>
  <si>
    <t>2.0</t>
  </si>
  <si>
    <t/>
  </si>
  <si>
    <t>False</t>
  </si>
  <si>
    <t>{414f6850-f729-4830-bd51-64832a0f136c}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</si>
  <si>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</si>
  <si>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</si>
  <si>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</si>
  <si>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</si>
  <si>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</si>
  <si>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</si>
  <si>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</si>
  <si>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</si>
  <si>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3879-1</t>
  </si>
  <si>
    <t>Stavba:</t>
  </si>
  <si>
    <t>KSO:</t>
  </si>
  <si>
    <t>801 3</t>
  </si>
  <si>
    <t>CC-CZ:</t>
  </si>
  <si>
    <t>Místo:</t>
  </si>
  <si>
    <t>MLADÁ BOLESLAV</t>
  </si>
  <si>
    <t>Datum:</t>
  </si>
  <si>
    <t>Zadavatel:</t>
  </si>
  <si>
    <t>IČ:</t>
  </si>
  <si>
    <t>STŘEDOČESKÝ KRAJ</t>
  </si>
  <si>
    <t>DIČ:</t>
  </si>
  <si>
    <t>Zhotovitel:</t>
  </si>
  <si>
    <t xml:space="preserve"> </t>
  </si>
  <si>
    <t>Projektant:</t>
  </si>
  <si>
    <t>ING.ARCH.P.BABÁK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</si>
  <si>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</si>
  <si>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</si>
  <si>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</si>
  <si>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</si>
  <si>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</si>
  <si>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</si>
  <si>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</si>
  <si>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</si>
  <si>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</si>
  <si>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</si>
  <si>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</si>
  <si>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</si>
  <si>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</si>
  <si>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</si>
  <si>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</si>
  <si>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</si>
  <si>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</si>
  <si>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</si>
  <si>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</si>
  <si>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</si>
  <si>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</si>
  <si>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</si>
  <si>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</si>
  <si>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</si>
  <si>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</si>
  <si>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</si>
  <si>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</si>
  <si>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</si>
  <si>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</si>
  <si>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</si>
  <si>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</si>
  <si>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</si>
  <si>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</si>
  <si>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</si>
  <si>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</si>
  <si>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</si>
  <si>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</si>
  <si>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</si>
  <si>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</si>
  <si>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</si>
  <si>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</si>
  <si>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</si>
  <si>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</si>
  <si>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</t>
  </si>
  <si>
    <t>STA</t>
  </si>
  <si>
    <t>1</t>
  </si>
  <si>
    <t>{1d3b1419-6366-4188-bc47-6d07c286e512}</t>
  </si>
  <si>
    <t>2</t>
  </si>
  <si>
    <t>VEDLEJŠÍ ROZPOČTOVÉ NÁKLADY</t>
  </si>
  <si>
    <t>{8dd8d850-40fb-48d5-a445-8e0d68fdf5f5}</t>
  </si>
  <si>
    <t>KRYCÍ LIST SOUPISU PRACÍ</t>
  </si>
  <si>
    <t>Objekt:</t>
  </si>
  <si>
    <t xml:space="preserve">NEDÍLNOU SOUČÁSTÍ PRO OCENĚNÍ JE PROJEKTOVÁ DOKUMENTACE  VÝMĚRY JSO PŘEVZATY Z PODKLADŮ PROJEKTANTA,  VÝPOČET A POPIS JE UVNITŘ POLOŽKY.                                                                                                      MATERIÁLY  P Ř Í P A D N Ě   UVEDENÉ V ROZPOČTU JSOU  O R I E N T A Č N Í. MOHOU BÝT DODVATELEM V SOULADU SE ZÁKONEM č.134/2016 SB ZAMĚNĚNY ZA PŘEDPOKLADU, ŽE BUDOU SPLŇOVAT SROVNATELNÉ  TECHNICKÉ PARAMETRY  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</si>
  <si>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</si>
  <si>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</si>
  <si>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</si>
  <si>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</si>
  <si>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</si>
  <si>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96 - Bourání konstrukcí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</si>
  <si>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</si>
  <si>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</si>
  <si>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</si>
  <si>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</si>
  <si>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</si>
  <si>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</si>
  <si>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</si>
  <si>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</si>
  <si>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</si>
  <si>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</si>
  <si>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</si>
  <si>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</si>
  <si>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</si>
  <si>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</si>
  <si>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</si>
  <si>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</si>
  <si>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</si>
  <si>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</si>
  <si>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m2</t>
  </si>
  <si>
    <t>4</t>
  </si>
  <si>
    <t>5</t>
  </si>
  <si>
    <t>M</t>
  </si>
  <si>
    <t>kg</t>
  </si>
  <si>
    <t>t</t>
  </si>
  <si>
    <t>m</t>
  </si>
  <si>
    <t>94</t>
  </si>
  <si>
    <t>998</t>
  </si>
  <si>
    <t>Přesun hmot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</si>
  <si>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</si>
  <si>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</si>
  <si>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682287904</t>
  </si>
  <si>
    <t>PSV</t>
  </si>
  <si>
    <t>Práce a dodávky PSV</t>
  </si>
  <si>
    <t>hod</t>
  </si>
  <si>
    <t>kpl</t>
  </si>
  <si>
    <t>CS ÚRS 2021 02</t>
  </si>
  <si>
    <t>ks</t>
  </si>
  <si>
    <t>61</t>
  </si>
  <si>
    <t>Úprava povrchů vnitřních</t>
  </si>
  <si>
    <t>612821012</t>
  </si>
  <si>
    <t>Sanační omítka vnitřních ploch stěn pro vlhké a zasolené zdivo, prováděná ve dvou vrstvách, tl. jádrové omítky do 30 mm ručně štuková</t>
  </si>
  <si>
    <t>Lešení a stavební výtahy</t>
  </si>
  <si>
    <t>96</t>
  </si>
  <si>
    <t>Bourání konstrukcí</t>
  </si>
  <si>
    <t>978013191</t>
  </si>
  <si>
    <t>Otlučení vápenných nebo vápenocementových omítek vnitřních ploch stěn s vyškrabáním spar, s očištěním zdiva, v rozsahu přes 50 do 100 %</t>
  </si>
  <si>
    <t>978023411</t>
  </si>
  <si>
    <t>Vyškrabání cementové malty ze spár zdiva cihelného mimo komínového</t>
  </si>
  <si>
    <t>997013211</t>
  </si>
  <si>
    <t>Vnitrostaveništní doprava suti a vybouraných hmot vodorovně do 50 m svisle ručně pro budovy a haly výšky do 6 m</t>
  </si>
  <si>
    <t>997013511</t>
  </si>
  <si>
    <t>Odvoz suti a vybouraných hmot z meziskládky na skládku s naložením a se složením, na vzdálenost do 1 km</t>
  </si>
  <si>
    <t>997013509</t>
  </si>
  <si>
    <t>Odvoz suti a vybouraných hmot na skládku nebo meziskládku se složením, na vzdálenost Příplatek k ceně za každý další i započatý 1 km přes 1 km</t>
  </si>
  <si>
    <t>997013631</t>
  </si>
  <si>
    <t>Poplatek za uložení stavebního odpadu na skládce (skládkovné) směsného stavebního a demoličního zatříděného do Katalogu odpadů pod kódem 17 09 04</t>
  </si>
  <si>
    <t>VV</t>
  </si>
  <si>
    <t xml:space="preserve">   Úprava povrchů vnitřních</t>
  </si>
  <si>
    <t>SANACNI OMITKA VC.PODHOZU</t>
  </si>
  <si>
    <t>949101111</t>
  </si>
  <si>
    <t>Lešení pomocné pracovní pro objekty pozemních staveb pro zatížení do 150 kg/m2, o výšce lešeňové podlahy do 1,9 m</t>
  </si>
  <si>
    <t>PRO STAVEBNI PRÁCE m.č. 07-010</t>
  </si>
  <si>
    <t>STAVAJICI VNITRNI OMITKY PRO NOVE SANACNI</t>
  </si>
  <si>
    <t>44,75+13,02+17,85+16,80+3,28+3,28+2,65+2,65</t>
  </si>
  <si>
    <t>781471810</t>
  </si>
  <si>
    <t>Demontáž obkladů z dlaždic keramických kladených do malty</t>
  </si>
  <si>
    <t>STAVEBNI SUT PO ROZTRIDENI</t>
  </si>
  <si>
    <t>771</t>
  </si>
  <si>
    <t>Podlahy z dlaždic</t>
  </si>
  <si>
    <t>Práce a dodávky M</t>
  </si>
  <si>
    <t>21-M</t>
  </si>
  <si>
    <t>Elektromontáže</t>
  </si>
  <si>
    <t>R POL 22</t>
  </si>
  <si>
    <t>drát FEZn 40x33 mm</t>
  </si>
  <si>
    <t>R POL 23</t>
  </si>
  <si>
    <t>vývod drát FeZn 10 mm</t>
  </si>
  <si>
    <t>R POL 24</t>
  </si>
  <si>
    <t>svorka SK+SR</t>
  </si>
  <si>
    <t>R POL 25</t>
  </si>
  <si>
    <t>barva hromosvodářská + ředidlo</t>
  </si>
  <si>
    <t>R POL 26</t>
  </si>
  <si>
    <t>montážní práce elektro</t>
  </si>
  <si>
    <t xml:space="preserve">   Elektromontáže</t>
  </si>
  <si>
    <t xml:space="preserve">   Práce a dodávky M</t>
  </si>
  <si>
    <t>B. Němcové 482, 293 01 Mladá Boleslav</t>
  </si>
  <si>
    <t>SANACE OBVODOVÉHO ZDIVA OBJEKTU ZDRAVOTNICKÉ ŠKOLY</t>
  </si>
  <si>
    <t>2,408*24</t>
  </si>
  <si>
    <t>771474113</t>
  </si>
  <si>
    <t>Montáž soklů z dlaždic keramických lepených flexibilním lepidlem rovných, výšky přes 90 do 120 mm</t>
  </si>
  <si>
    <t>NOVE SOKLIKY DLAZBY</t>
  </si>
  <si>
    <t>59761409</t>
  </si>
  <si>
    <t>dlažba keramická slinutá protiskluzná do interiéru i exteriéru pro vysoké mechanické namáhání přes 9 do 12ks/m2</t>
  </si>
  <si>
    <t>12,7*0,1</t>
  </si>
  <si>
    <t>R POL 27</t>
  </si>
  <si>
    <t>dopravné + drobný montážní materiál</t>
  </si>
  <si>
    <t>Zemní práce</t>
  </si>
  <si>
    <t>7</t>
  </si>
  <si>
    <t>151101201</t>
  </si>
  <si>
    <t>Zřízení pažení stěn výkopu bez rozepření nebo vzepření příložné, hloubky do 4 m</t>
  </si>
  <si>
    <t>9</t>
  </si>
  <si>
    <t>151101401</t>
  </si>
  <si>
    <t>Zřízení vzepření zapažených stěn výkopů s potřebným přepažováním při pažení příložném, hloubky do 4 m</t>
  </si>
  <si>
    <t>Komunikace pozemní</t>
  </si>
  <si>
    <t>Kladení dlažby z desek a tvárnic hm do 60 kg na sucho se zalitím spár maltou tl do 10 cm</t>
  </si>
  <si>
    <t>-2002844184</t>
  </si>
  <si>
    <t>564720111</t>
  </si>
  <si>
    <t>Podklad nebo kryt z kameniva hrubého drceného vel. 16-32 mm s rozprostřením a zhutněním, po zhutnění tl. 80 mm</t>
  </si>
  <si>
    <t>-541410935</t>
  </si>
  <si>
    <t>x1</t>
  </si>
  <si>
    <t>Rozebrání dlažeb z betonových dlaždic na sucho</t>
  </si>
  <si>
    <t>113106121R00</t>
  </si>
  <si>
    <t>x2</t>
  </si>
  <si>
    <t>žlabovka rovné hrany </t>
  </si>
  <si>
    <t>Střední zdravotnická škola a Vyšší odborná škola zdravotnická</t>
  </si>
  <si>
    <t>Sanace mokrého zdiva u školní jídelny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</si>
</sst>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%"/>
    <numFmt numFmtId="167" formatCode="dd\.mm\.yyyy"/>
    <numFmt numFmtId="168" formatCode="#,##0.00000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ddd\ d\.\ mmmm\ yyyy"/>
  </numFmts>
  <fonts count="115">
    <font>
      <sz val="8"/>
      <name val="Arial CE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b/>
      <sz val="8"/>
      <name val="Arial CE"/>
      <family val="0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5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color indexed="55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8"/>
      <color indexed="55"/>
      <name val="Arial CE"/>
      <family val="0"/>
    </font>
    <font>
      <sz val="8"/>
      <color indexed="16"/>
      <name val="Arial CE"/>
      <family val="0"/>
    </font>
    <font>
      <sz val="9"/>
      <color indexed="10"/>
      <name val="Arial CE"/>
      <family val="0"/>
    </font>
    <font>
      <i/>
      <sz val="9"/>
      <color indexed="12"/>
      <name val="Arial CE"/>
      <family val="0"/>
    </font>
    <font>
      <i/>
      <sz val="12"/>
      <color indexed="12"/>
      <name val="Arial CE"/>
      <family val="0"/>
    </font>
    <font>
      <sz val="12"/>
      <color indexed="18"/>
      <name val="Arial CE"/>
      <family val="0"/>
    </font>
    <font>
      <sz val="12"/>
      <color indexed="12"/>
      <name val="Arial CE"/>
      <family val="0"/>
    </font>
    <font>
      <sz val="10"/>
      <color indexed="18"/>
      <name val="Arial CE"/>
      <family val="0"/>
    </font>
    <font>
      <sz val="9"/>
      <color indexed="18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18"/>
      <name val="Arial CE"/>
      <family val="0"/>
    </font>
    <font>
      <sz val="7"/>
      <color indexed="55"/>
      <name val="Arial CE"/>
      <family val="0"/>
    </font>
    <font>
      <sz val="8"/>
      <color indexed="23"/>
      <name val="Arial CE"/>
      <family val="2"/>
    </font>
    <font>
      <sz val="9"/>
      <color indexed="8"/>
      <name val="Arial"/>
      <family val="2"/>
    </font>
    <font>
      <sz val="8"/>
      <color indexed="23"/>
      <name val="Arial"/>
      <family val="2"/>
    </font>
    <font>
      <b/>
      <sz val="10"/>
      <color indexed="55"/>
      <name val="Arial CE"/>
      <family val="0"/>
    </font>
    <font>
      <sz val="10"/>
      <color indexed="8"/>
      <name val="Arial CE"/>
      <family val="0"/>
    </font>
    <font>
      <sz val="8"/>
      <name val="Segoe U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969696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003366"/>
      <name val="Arial CE"/>
      <family val="0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color rgb="FF969696"/>
      <name val="Arial CE"/>
      <family val="0"/>
    </font>
    <font>
      <sz val="18"/>
      <color theme="10"/>
      <name val="Wingdings 2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8"/>
      <color rgb="FF960000"/>
      <name val="Arial CE"/>
      <family val="0"/>
    </font>
    <font>
      <sz val="9"/>
      <color rgb="FFFF0000"/>
      <name val="Arial CE"/>
      <family val="0"/>
    </font>
    <font>
      <i/>
      <sz val="9"/>
      <color rgb="FF0000FF"/>
      <name val="Arial CE"/>
      <family val="0"/>
    </font>
    <font>
      <i/>
      <sz val="12"/>
      <color rgb="FF0000FF"/>
      <name val="Arial CE"/>
      <family val="0"/>
    </font>
    <font>
      <sz val="12"/>
      <color theme="3" tint="-0.24997000396251678"/>
      <name val="Arial CE"/>
      <family val="0"/>
    </font>
    <font>
      <sz val="12"/>
      <color rgb="FF0000FF"/>
      <name val="Arial CE"/>
      <family val="0"/>
    </font>
    <font>
      <sz val="10"/>
      <color theme="3" tint="-0.24997000396251678"/>
      <name val="Arial CE"/>
      <family val="0"/>
    </font>
    <font>
      <sz val="9"/>
      <color theme="3" tint="-0.24997000396251678"/>
      <name val="Arial CE"/>
      <family val="0"/>
    </font>
    <font>
      <sz val="8"/>
      <color rgb="FF800080"/>
      <name val="Arial CE"/>
      <family val="0"/>
    </font>
    <font>
      <sz val="8"/>
      <color rgb="FF505050"/>
      <name val="Arial CE"/>
      <family val="0"/>
    </font>
    <font>
      <sz val="8"/>
      <color theme="3" tint="-0.24997000396251678"/>
      <name val="Arial CE"/>
      <family val="0"/>
    </font>
    <font>
      <sz val="7"/>
      <color rgb="FF969696"/>
      <name val="Arial CE"/>
      <family val="0"/>
    </font>
    <font>
      <sz val="8"/>
      <color theme="1" tint="0.49998000264167786"/>
      <name val="Arial CE"/>
      <family val="2"/>
    </font>
    <font>
      <sz val="9"/>
      <color rgb="FF000000"/>
      <name val="Arial"/>
      <family val="2"/>
    </font>
    <font>
      <sz val="8"/>
      <color theme="1" tint="0.49998000264167786"/>
      <name val="Arial"/>
      <family val="2"/>
    </font>
    <font>
      <b/>
      <sz val="10"/>
      <color rgb="FF969696"/>
      <name val="Arial CE"/>
      <family val="0"/>
    </font>
    <font>
      <sz val="10"/>
      <color theme="1"/>
      <name val="Arial CE"/>
      <family val="0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>
        <color rgb="FF969696"/>
      </top>
      <bottom style="hair">
        <color rgb="FF969696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8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81" fillId="0" borderId="0" xfId="0" applyFont="1" applyAlignment="1">
      <alignment horizontal="right" vertical="center"/>
    </xf>
    <xf numFmtId="0" fontId="81" fillId="0" borderId="12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7" fontId="2" fillId="0" borderId="0" xfId="0" applyNumberFormat="1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8" fillId="34" borderId="22" xfId="0" applyFont="1" applyFill="1" applyBorder="1" applyAlignment="1">
      <alignment horizontal="center" vertical="center"/>
    </xf>
    <xf numFmtId="0" fontId="87" fillId="0" borderId="23" xfId="0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 wrapText="1"/>
    </xf>
    <xf numFmtId="0" fontId="87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vertical="center"/>
    </xf>
    <xf numFmtId="4" fontId="8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89" fillId="0" borderId="27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68" fontId="89" fillId="0" borderId="0" xfId="0" applyNumberFormat="1" applyFont="1" applyBorder="1" applyAlignment="1">
      <alignment vertical="center"/>
    </xf>
    <xf numFmtId="4" fontId="89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0" fillId="0" borderId="0" xfId="36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93" fillId="0" borderId="27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68" fontId="93" fillId="0" borderId="0" xfId="0" applyNumberFormat="1" applyFont="1" applyBorder="1" applyAlignment="1">
      <alignment vertical="center"/>
    </xf>
    <xf numFmtId="4" fontId="9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93" fillId="0" borderId="28" xfId="0" applyNumberFormat="1" applyFont="1" applyBorder="1" applyAlignment="1">
      <alignment vertical="center"/>
    </xf>
    <xf numFmtId="4" fontId="93" fillId="0" borderId="29" xfId="0" applyNumberFormat="1" applyFont="1" applyBorder="1" applyAlignment="1">
      <alignment vertical="center"/>
    </xf>
    <xf numFmtId="168" fontId="93" fillId="0" borderId="29" xfId="0" applyNumberFormat="1" applyFont="1" applyBorder="1" applyAlignment="1">
      <alignment vertical="center"/>
    </xf>
    <xf numFmtId="4" fontId="93" fillId="0" borderId="30" xfId="0" applyNumberFormat="1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94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95" fillId="0" borderId="0" xfId="0" applyFont="1" applyAlignment="1">
      <alignment horizontal="left" vertical="center"/>
    </xf>
    <xf numFmtId="4" fontId="81" fillId="0" borderId="0" xfId="0" applyNumberFormat="1" applyFont="1" applyAlignment="1">
      <alignment vertical="center"/>
    </xf>
    <xf numFmtId="166" fontId="81" fillId="0" borderId="0" xfId="0" applyNumberFormat="1" applyFont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center" vertical="center"/>
    </xf>
    <xf numFmtId="4" fontId="4" fillId="34" borderId="16" xfId="0" applyNumberFormat="1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8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right" vertical="center"/>
    </xf>
    <xf numFmtId="0" fontId="96" fillId="0" borderId="0" xfId="0" applyFont="1" applyAlignment="1">
      <alignment horizontal="left" vertical="center"/>
    </xf>
    <xf numFmtId="0" fontId="82" fillId="0" borderId="12" xfId="0" applyFont="1" applyBorder="1" applyAlignment="1">
      <alignment vertical="center"/>
    </xf>
    <xf numFmtId="0" fontId="83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168" fontId="97" fillId="0" borderId="19" xfId="0" applyNumberFormat="1" applyFont="1" applyBorder="1" applyAlignment="1">
      <alignment/>
    </xf>
    <xf numFmtId="168" fontId="97" fillId="0" borderId="20" xfId="0" applyNumberFormat="1" applyFont="1" applyBorder="1" applyAlignment="1">
      <alignment/>
    </xf>
    <xf numFmtId="4" fontId="10" fillId="0" borderId="0" xfId="0" applyNumberFormat="1" applyFont="1" applyAlignment="1">
      <alignment vertical="center"/>
    </xf>
    <xf numFmtId="0" fontId="84" fillId="0" borderId="0" xfId="0" applyFont="1" applyAlignment="1">
      <alignment horizontal="left"/>
    </xf>
    <xf numFmtId="0" fontId="84" fillId="0" borderId="27" xfId="0" applyFont="1" applyBorder="1" applyAlignment="1">
      <alignment/>
    </xf>
    <xf numFmtId="0" fontId="84" fillId="0" borderId="0" xfId="0" applyFont="1" applyBorder="1" applyAlignment="1">
      <alignment/>
    </xf>
    <xf numFmtId="168" fontId="84" fillId="0" borderId="0" xfId="0" applyNumberFormat="1" applyFont="1" applyBorder="1" applyAlignment="1">
      <alignment/>
    </xf>
    <xf numFmtId="168" fontId="84" fillId="0" borderId="21" xfId="0" applyNumberFormat="1" applyFont="1" applyBorder="1" applyAlignment="1">
      <alignment/>
    </xf>
    <xf numFmtId="0" fontId="84" fillId="0" borderId="0" xfId="0" applyFont="1" applyAlignment="1">
      <alignment horizontal="center"/>
    </xf>
    <xf numFmtId="4" fontId="84" fillId="0" borderId="0" xfId="0" applyNumberFormat="1" applyFont="1" applyAlignment="1">
      <alignment vertical="center"/>
    </xf>
    <xf numFmtId="0" fontId="83" fillId="0" borderId="0" xfId="0" applyFont="1" applyAlignment="1">
      <alignment horizontal="left"/>
    </xf>
    <xf numFmtId="0" fontId="87" fillId="0" borderId="27" xfId="0" applyFont="1" applyBorder="1" applyAlignment="1">
      <alignment horizontal="left" vertical="center"/>
    </xf>
    <xf numFmtId="0" fontId="87" fillId="0" borderId="0" xfId="0" applyFont="1" applyBorder="1" applyAlignment="1">
      <alignment horizontal="center" vertical="center"/>
    </xf>
    <xf numFmtId="168" fontId="87" fillId="0" borderId="0" xfId="0" applyNumberFormat="1" applyFont="1" applyBorder="1" applyAlignment="1">
      <alignment vertical="center"/>
    </xf>
    <xf numFmtId="168" fontId="87" fillId="0" borderId="2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7" fillId="0" borderId="0" xfId="0" applyFont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69" fontId="98" fillId="0" borderId="0" xfId="0" applyNumberFormat="1" applyFont="1" applyFill="1" applyBorder="1" applyAlignment="1" applyProtection="1">
      <alignment vertical="center"/>
      <protection locked="0"/>
    </xf>
    <xf numFmtId="4" fontId="98" fillId="0" borderId="0" xfId="0" applyNumberFormat="1" applyFont="1" applyFill="1" applyBorder="1" applyAlignment="1" applyProtection="1">
      <alignment vertical="center"/>
      <protection locked="0"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169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31" xfId="0" applyFont="1" applyFill="1" applyBorder="1" applyAlignment="1" applyProtection="1">
      <alignment horizontal="left" vertical="center" wrapText="1"/>
      <protection locked="0"/>
    </xf>
    <xf numFmtId="0" fontId="83" fillId="0" borderId="0" xfId="0" applyFont="1" applyAlignment="1">
      <alignment vertical="center"/>
    </xf>
    <xf numFmtId="0" fontId="83" fillId="0" borderId="12" xfId="0" applyFont="1" applyBorder="1" applyAlignment="1">
      <alignment vertical="center"/>
    </xf>
    <xf numFmtId="0" fontId="87" fillId="0" borderId="0" xfId="0" applyFont="1" applyBorder="1" applyAlignment="1">
      <alignment horizontal="center" vertical="center"/>
    </xf>
    <xf numFmtId="168" fontId="87" fillId="0" borderId="0" xfId="0" applyNumberFormat="1" applyFont="1" applyBorder="1" applyAlignment="1">
      <alignment vertical="center"/>
    </xf>
    <xf numFmtId="0" fontId="99" fillId="0" borderId="31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99" fillId="0" borderId="31" xfId="0" applyFont="1" applyFill="1" applyBorder="1" applyAlignment="1" applyProtection="1">
      <alignment horizontal="left" vertical="center" wrapText="1"/>
      <protection locked="0"/>
    </xf>
    <xf numFmtId="49" fontId="8" fillId="0" borderId="31" xfId="0" applyNumberFormat="1" applyFont="1" applyFill="1" applyBorder="1" applyAlignment="1" applyProtection="1">
      <alignment horizontal="left" vertical="center" wrapText="1"/>
      <protection locked="0"/>
    </xf>
    <xf numFmtId="4" fontId="8" fillId="0" borderId="31" xfId="0" applyNumberFormat="1" applyFont="1" applyFill="1" applyBorder="1" applyAlignment="1" applyProtection="1">
      <alignment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49" fontId="8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1" xfId="0" applyFont="1" applyFill="1" applyBorder="1" applyAlignment="1" applyProtection="1">
      <alignment horizontal="left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169" fontId="8" fillId="0" borderId="31" xfId="0" applyNumberFormat="1" applyFont="1" applyFill="1" applyBorder="1" applyAlignment="1" applyProtection="1">
      <alignment vertical="center"/>
      <protection locked="0"/>
    </xf>
    <xf numFmtId="4" fontId="8" fillId="0" borderId="31" xfId="0" applyNumberFormat="1" applyFont="1" applyFill="1" applyBorder="1" applyAlignment="1" applyProtection="1">
      <alignment vertical="center"/>
      <protection locked="0"/>
    </xf>
    <xf numFmtId="0" fontId="99" fillId="0" borderId="0" xfId="0" applyFont="1" applyFill="1" applyBorder="1" applyAlignment="1" applyProtection="1">
      <alignment horizontal="center" vertical="center"/>
      <protection locked="0"/>
    </xf>
    <xf numFmtId="0" fontId="100" fillId="0" borderId="31" xfId="0" applyFont="1" applyFill="1" applyBorder="1" applyAlignment="1" applyProtection="1">
      <alignment horizontal="center" vertical="center"/>
      <protection locked="0"/>
    </xf>
    <xf numFmtId="49" fontId="100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100" fillId="0" borderId="3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vertical="center"/>
    </xf>
    <xf numFmtId="0" fontId="100" fillId="0" borderId="31" xfId="0" applyFont="1" applyFill="1" applyBorder="1" applyAlignment="1" applyProtection="1">
      <alignment horizontal="center" vertical="center" wrapText="1"/>
      <protection locked="0"/>
    </xf>
    <xf numFmtId="169" fontId="100" fillId="0" borderId="31" xfId="0" applyNumberFormat="1" applyFont="1" applyFill="1" applyBorder="1" applyAlignment="1" applyProtection="1">
      <alignment vertical="center"/>
      <protection locked="0"/>
    </xf>
    <xf numFmtId="4" fontId="100" fillId="0" borderId="3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101" fillId="0" borderId="31" xfId="0" applyFont="1" applyFill="1" applyBorder="1" applyAlignment="1" applyProtection="1">
      <alignment horizontal="center" vertical="center"/>
      <protection locked="0"/>
    </xf>
    <xf numFmtId="49" fontId="101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101" fillId="0" borderId="31" xfId="0" applyFont="1" applyFill="1" applyBorder="1" applyAlignment="1" applyProtection="1">
      <alignment horizontal="left" vertical="center" wrapText="1"/>
      <protection locked="0"/>
    </xf>
    <xf numFmtId="0" fontId="101" fillId="0" borderId="31" xfId="0" applyFont="1" applyFill="1" applyBorder="1" applyAlignment="1" applyProtection="1">
      <alignment horizontal="center" vertical="center" wrapText="1"/>
      <protection locked="0"/>
    </xf>
    <xf numFmtId="169" fontId="101" fillId="0" borderId="31" xfId="0" applyNumberFormat="1" applyFont="1" applyFill="1" applyBorder="1" applyAlignment="1" applyProtection="1">
      <alignment vertical="center"/>
      <protection locked="0"/>
    </xf>
    <xf numFmtId="4" fontId="101" fillId="0" borderId="31" xfId="0" applyNumberFormat="1" applyFont="1" applyFill="1" applyBorder="1" applyAlignment="1" applyProtection="1">
      <alignment vertical="center"/>
      <protection locked="0"/>
    </xf>
    <xf numFmtId="0" fontId="102" fillId="0" borderId="31" xfId="0" applyFont="1" applyFill="1" applyBorder="1" applyAlignment="1" applyProtection="1">
      <alignment horizontal="left" vertical="center" wrapText="1"/>
      <protection locked="0"/>
    </xf>
    <xf numFmtId="0" fontId="103" fillId="0" borderId="31" xfId="0" applyFont="1" applyFill="1" applyBorder="1" applyAlignment="1" applyProtection="1">
      <alignment horizontal="center" vertical="center"/>
      <protection locked="0"/>
    </xf>
    <xf numFmtId="49" fontId="103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103" fillId="0" borderId="31" xfId="0" applyFont="1" applyFill="1" applyBorder="1" applyAlignment="1" applyProtection="1">
      <alignment horizontal="left" vertical="center" wrapText="1"/>
      <protection locked="0"/>
    </xf>
    <xf numFmtId="0" fontId="104" fillId="0" borderId="31" xfId="0" applyFont="1" applyFill="1" applyBorder="1" applyAlignment="1" applyProtection="1">
      <alignment horizontal="center" vertical="center" wrapText="1"/>
      <protection locked="0"/>
    </xf>
    <xf numFmtId="169" fontId="104" fillId="0" borderId="31" xfId="0" applyNumberFormat="1" applyFont="1" applyFill="1" applyBorder="1" applyAlignment="1" applyProtection="1">
      <alignment vertical="center"/>
      <protection locked="0"/>
    </xf>
    <xf numFmtId="4" fontId="104" fillId="0" borderId="31" xfId="0" applyNumberFormat="1" applyFont="1" applyFill="1" applyBorder="1" applyAlignment="1" applyProtection="1">
      <alignment vertical="center"/>
      <protection locked="0"/>
    </xf>
    <xf numFmtId="169" fontId="8" fillId="0" borderId="31" xfId="0" applyNumberFormat="1" applyFont="1" applyFill="1" applyBorder="1" applyAlignment="1" applyProtection="1">
      <alignment vertical="center"/>
      <protection locked="0"/>
    </xf>
    <xf numFmtId="0" fontId="105" fillId="0" borderId="31" xfId="0" applyFont="1" applyFill="1" applyBorder="1" applyAlignment="1">
      <alignment vertical="center"/>
    </xf>
    <xf numFmtId="0" fontId="105" fillId="0" borderId="31" xfId="0" applyFont="1" applyFill="1" applyBorder="1" applyAlignment="1">
      <alignment horizontal="left" vertical="center"/>
    </xf>
    <xf numFmtId="0" fontId="105" fillId="0" borderId="31" xfId="0" applyFont="1" applyFill="1" applyBorder="1" applyAlignment="1">
      <alignment horizontal="left" vertical="center" wrapText="1"/>
    </xf>
    <xf numFmtId="0" fontId="106" fillId="0" borderId="31" xfId="0" applyFont="1" applyFill="1" applyBorder="1" applyAlignment="1">
      <alignment vertical="center"/>
    </xf>
    <xf numFmtId="0" fontId="106" fillId="0" borderId="31" xfId="0" applyFont="1" applyFill="1" applyBorder="1" applyAlignment="1">
      <alignment horizontal="left" vertical="center"/>
    </xf>
    <xf numFmtId="0" fontId="106" fillId="0" borderId="31" xfId="0" applyFont="1" applyFill="1" applyBorder="1" applyAlignment="1">
      <alignment horizontal="left" vertical="center" wrapText="1"/>
    </xf>
    <xf numFmtId="169" fontId="106" fillId="0" borderId="3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36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7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4" fontId="88" fillId="0" borderId="0" xfId="0" applyNumberFormat="1" applyFont="1" applyBorder="1" applyAlignment="1">
      <alignment/>
    </xf>
    <xf numFmtId="0" fontId="84" fillId="0" borderId="35" xfId="0" applyFont="1" applyBorder="1" applyAlignment="1">
      <alignment/>
    </xf>
    <xf numFmtId="0" fontId="84" fillId="0" borderId="0" xfId="0" applyFont="1" applyBorder="1" applyAlignment="1">
      <alignment horizontal="left"/>
    </xf>
    <xf numFmtId="0" fontId="101" fillId="0" borderId="0" xfId="0" applyFont="1" applyBorder="1" applyAlignment="1">
      <alignment horizontal="left"/>
    </xf>
    <xf numFmtId="0" fontId="107" fillId="0" borderId="0" xfId="0" applyFont="1" applyBorder="1" applyAlignment="1">
      <alignment/>
    </xf>
    <xf numFmtId="4" fontId="101" fillId="0" borderId="0" xfId="0" applyNumberFormat="1" applyFont="1" applyBorder="1" applyAlignment="1">
      <alignment/>
    </xf>
    <xf numFmtId="0" fontId="84" fillId="0" borderId="36" xfId="0" applyFont="1" applyBorder="1" applyAlignment="1">
      <alignment/>
    </xf>
    <xf numFmtId="0" fontId="0" fillId="0" borderId="35" xfId="0" applyFont="1" applyBorder="1" applyAlignment="1" applyProtection="1">
      <alignment vertical="center"/>
      <protection locked="0"/>
    </xf>
    <xf numFmtId="0" fontId="106" fillId="0" borderId="0" xfId="0" applyFont="1" applyFill="1" applyBorder="1" applyAlignment="1">
      <alignment vertical="center"/>
    </xf>
    <xf numFmtId="0" fontId="108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left" vertical="center" wrapText="1"/>
    </xf>
    <xf numFmtId="169" fontId="106" fillId="0" borderId="0" xfId="0" applyNumberFormat="1" applyFont="1" applyFill="1" applyBorder="1" applyAlignment="1">
      <alignment vertical="center"/>
    </xf>
    <xf numFmtId="0" fontId="106" fillId="0" borderId="36" xfId="0" applyFont="1" applyFill="1" applyBorder="1" applyAlignment="1">
      <alignment vertical="center"/>
    </xf>
    <xf numFmtId="0" fontId="84" fillId="0" borderId="0" xfId="0" applyFont="1" applyFill="1" applyBorder="1" applyAlignment="1">
      <alignment/>
    </xf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left"/>
    </xf>
    <xf numFmtId="4" fontId="83" fillId="0" borderId="0" xfId="0" applyNumberFormat="1" applyFont="1" applyFill="1" applyBorder="1" applyAlignment="1">
      <alignment/>
    </xf>
    <xf numFmtId="0" fontId="84" fillId="0" borderId="36" xfId="0" applyFont="1" applyFill="1" applyBorder="1" applyAlignment="1">
      <alignment/>
    </xf>
    <xf numFmtId="0" fontId="8" fillId="0" borderId="36" xfId="0" applyFont="1" applyFill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/>
    </xf>
    <xf numFmtId="0" fontId="84" fillId="0" borderId="0" xfId="0" applyFont="1" applyFill="1" applyBorder="1" applyAlignment="1">
      <alignment/>
    </xf>
    <xf numFmtId="0" fontId="9" fillId="0" borderId="35" xfId="0" applyFont="1" applyBorder="1" applyAlignment="1" applyProtection="1">
      <alignment vertical="center"/>
      <protection locked="0"/>
    </xf>
    <xf numFmtId="0" fontId="8" fillId="0" borderId="36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108" fillId="0" borderId="31" xfId="0" applyFont="1" applyFill="1" applyBorder="1" applyAlignment="1">
      <alignment horizontal="center" vertical="center"/>
    </xf>
    <xf numFmtId="0" fontId="83" fillId="0" borderId="0" xfId="0" applyFont="1" applyBorder="1" applyAlignment="1">
      <alignment vertical="center"/>
    </xf>
    <xf numFmtId="0" fontId="83" fillId="0" borderId="31" xfId="0" applyFont="1" applyBorder="1" applyAlignment="1">
      <alignment vertical="center"/>
    </xf>
    <xf numFmtId="0" fontId="82" fillId="0" borderId="31" xfId="0" applyFont="1" applyBorder="1" applyAlignment="1">
      <alignment vertical="center"/>
    </xf>
    <xf numFmtId="0" fontId="83" fillId="0" borderId="41" xfId="0" applyFont="1" applyBorder="1" applyAlignment="1">
      <alignment vertical="center"/>
    </xf>
    <xf numFmtId="0" fontId="82" fillId="0" borderId="42" xfId="0" applyFont="1" applyBorder="1" applyAlignment="1">
      <alignment horizontal="left" vertical="center"/>
    </xf>
    <xf numFmtId="0" fontId="83" fillId="0" borderId="42" xfId="0" applyFont="1" applyBorder="1" applyAlignment="1">
      <alignment horizontal="left" vertical="center"/>
    </xf>
    <xf numFmtId="0" fontId="83" fillId="0" borderId="43" xfId="0" applyFont="1" applyBorder="1" applyAlignment="1">
      <alignment horizontal="right"/>
    </xf>
    <xf numFmtId="0" fontId="83" fillId="0" borderId="42" xfId="0" applyFont="1" applyBorder="1" applyAlignment="1">
      <alignment horizontal="left"/>
    </xf>
    <xf numFmtId="0" fontId="83" fillId="0" borderId="43" xfId="0" applyFont="1" applyBorder="1" applyAlignment="1">
      <alignment horizontal="left"/>
    </xf>
    <xf numFmtId="0" fontId="82" fillId="0" borderId="0" xfId="0" applyFont="1" applyBorder="1" applyAlignment="1">
      <alignment vertical="center"/>
    </xf>
    <xf numFmtId="0" fontId="101" fillId="0" borderId="43" xfId="0" applyFont="1" applyFill="1" applyBorder="1" applyAlignment="1" applyProtection="1">
      <alignment horizontal="center" vertical="center"/>
      <protection locked="0"/>
    </xf>
    <xf numFmtId="49" fontId="103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41" xfId="0" applyFont="1" applyBorder="1" applyAlignment="1">
      <alignment vertical="center"/>
    </xf>
    <xf numFmtId="0" fontId="83" fillId="0" borderId="43" xfId="0" applyFont="1" applyBorder="1" applyAlignment="1">
      <alignment vertical="center"/>
    </xf>
    <xf numFmtId="0" fontId="82" fillId="0" borderId="43" xfId="0" applyFont="1" applyBorder="1" applyAlignment="1">
      <alignment vertical="center"/>
    </xf>
    <xf numFmtId="4" fontId="82" fillId="0" borderId="43" xfId="0" applyNumberFormat="1" applyFont="1" applyBorder="1" applyAlignment="1">
      <alignment vertical="center"/>
    </xf>
    <xf numFmtId="4" fontId="83" fillId="0" borderId="43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8" fillId="35" borderId="31" xfId="0" applyNumberFormat="1" applyFont="1" applyFill="1" applyBorder="1" applyAlignment="1" applyProtection="1">
      <alignment vertical="center"/>
      <protection locked="0"/>
    </xf>
    <xf numFmtId="4" fontId="8" fillId="35" borderId="31" xfId="0" applyNumberFormat="1" applyFont="1" applyFill="1" applyBorder="1" applyAlignment="1" applyProtection="1">
      <alignment vertical="center"/>
      <protection locked="0"/>
    </xf>
    <xf numFmtId="0" fontId="84" fillId="0" borderId="0" xfId="0" applyFont="1" applyAlignment="1">
      <alignment/>
    </xf>
    <xf numFmtId="4" fontId="83" fillId="0" borderId="0" xfId="0" applyNumberFormat="1" applyFont="1" applyAlignment="1">
      <alignment/>
    </xf>
    <xf numFmtId="0" fontId="84" fillId="0" borderId="36" xfId="0" applyFont="1" applyBorder="1" applyAlignment="1">
      <alignment/>
    </xf>
    <xf numFmtId="0" fontId="8" fillId="0" borderId="31" xfId="0" applyFont="1" applyBorder="1" applyAlignment="1" applyProtection="1">
      <alignment horizontal="center" vertical="center"/>
      <protection locked="0"/>
    </xf>
    <xf numFmtId="49" fontId="8" fillId="0" borderId="31" xfId="0" applyNumberFormat="1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69" fontId="8" fillId="0" borderId="31" xfId="0" applyNumberFormat="1" applyFont="1" applyBorder="1" applyAlignment="1" applyProtection="1">
      <alignment vertical="center"/>
      <protection locked="0"/>
    </xf>
    <xf numFmtId="4" fontId="8" fillId="0" borderId="31" xfId="0" applyNumberFormat="1" applyFont="1" applyBorder="1" applyAlignment="1" applyProtection="1">
      <alignment vertical="center"/>
      <protection locked="0"/>
    </xf>
    <xf numFmtId="0" fontId="108" fillId="0" borderId="31" xfId="0" applyFont="1" applyBorder="1" applyAlignment="1">
      <alignment horizontal="center" vertical="center"/>
    </xf>
    <xf numFmtId="0" fontId="105" fillId="0" borderId="31" xfId="0" applyFont="1" applyBorder="1" applyAlignment="1">
      <alignment horizontal="left" vertical="center"/>
    </xf>
    <xf numFmtId="0" fontId="105" fillId="0" borderId="31" xfId="0" applyFont="1" applyBorder="1" applyAlignment="1">
      <alignment horizontal="left" vertical="center" wrapText="1"/>
    </xf>
    <xf numFmtId="0" fontId="105" fillId="0" borderId="31" xfId="0" applyFont="1" applyBorder="1" applyAlignment="1">
      <alignment vertical="center"/>
    </xf>
    <xf numFmtId="0" fontId="106" fillId="0" borderId="31" xfId="0" applyFont="1" applyBorder="1" applyAlignment="1">
      <alignment horizontal="left" vertical="center"/>
    </xf>
    <xf numFmtId="0" fontId="106" fillId="0" borderId="31" xfId="0" applyFont="1" applyBorder="1" applyAlignment="1">
      <alignment horizontal="left" vertical="center" wrapText="1"/>
    </xf>
    <xf numFmtId="0" fontId="106" fillId="0" borderId="31" xfId="0" applyFont="1" applyBorder="1" applyAlignment="1">
      <alignment vertical="center"/>
    </xf>
    <xf numFmtId="169" fontId="106" fillId="0" borderId="31" xfId="0" applyNumberFormat="1" applyFont="1" applyBorder="1" applyAlignment="1">
      <alignment vertical="center"/>
    </xf>
    <xf numFmtId="0" fontId="99" fillId="0" borderId="31" xfId="0" applyFont="1" applyBorder="1" applyAlignment="1" applyProtection="1">
      <alignment horizontal="center" vertical="center"/>
      <protection locked="0"/>
    </xf>
    <xf numFmtId="49" fontId="99" fillId="0" borderId="31" xfId="0" applyNumberFormat="1" applyFont="1" applyBorder="1" applyAlignment="1" applyProtection="1">
      <alignment horizontal="left" vertical="center" wrapText="1"/>
      <protection locked="0"/>
    </xf>
    <xf numFmtId="0" fontId="99" fillId="0" borderId="31" xfId="0" applyFont="1" applyBorder="1" applyAlignment="1" applyProtection="1">
      <alignment horizontal="left" vertical="center" wrapText="1"/>
      <protection locked="0"/>
    </xf>
    <xf numFmtId="0" fontId="99" fillId="0" borderId="31" xfId="0" applyFont="1" applyBorder="1" applyAlignment="1" applyProtection="1">
      <alignment horizontal="center" vertical="center" wrapText="1"/>
      <protection locked="0"/>
    </xf>
    <xf numFmtId="169" fontId="99" fillId="0" borderId="31" xfId="0" applyNumberFormat="1" applyFont="1" applyBorder="1" applyAlignment="1" applyProtection="1">
      <alignment vertical="center"/>
      <protection locked="0"/>
    </xf>
    <xf numFmtId="4" fontId="99" fillId="35" borderId="31" xfId="0" applyNumberFormat="1" applyFont="1" applyFill="1" applyBorder="1" applyAlignment="1" applyProtection="1">
      <alignment vertical="center"/>
      <protection locked="0"/>
    </xf>
    <xf numFmtId="4" fontId="99" fillId="0" borderId="31" xfId="0" applyNumberFormat="1" applyFont="1" applyBorder="1" applyAlignment="1" applyProtection="1">
      <alignment vertical="center"/>
      <protection locked="0"/>
    </xf>
    <xf numFmtId="0" fontId="106" fillId="0" borderId="0" xfId="0" applyFont="1" applyBorder="1" applyAlignment="1">
      <alignment vertical="center"/>
    </xf>
    <xf numFmtId="0" fontId="108" fillId="0" borderId="0" xfId="0" applyFont="1" applyBorder="1" applyAlignment="1">
      <alignment horizontal="center" vertical="center"/>
    </xf>
    <xf numFmtId="0" fontId="106" fillId="0" borderId="0" xfId="0" applyFont="1" applyBorder="1" applyAlignment="1">
      <alignment horizontal="left" vertical="center"/>
    </xf>
    <xf numFmtId="0" fontId="106" fillId="0" borderId="0" xfId="0" applyFont="1" applyBorder="1" applyAlignment="1">
      <alignment horizontal="left" vertical="center" wrapText="1"/>
    </xf>
    <xf numFmtId="169" fontId="106" fillId="0" borderId="0" xfId="0" applyNumberFormat="1" applyFont="1" applyBorder="1" applyAlignment="1">
      <alignment vertical="center"/>
    </xf>
    <xf numFmtId="0" fontId="106" fillId="0" borderId="36" xfId="0" applyFont="1" applyBorder="1" applyAlignment="1">
      <alignment vertical="center"/>
    </xf>
    <xf numFmtId="0" fontId="84" fillId="0" borderId="35" xfId="0" applyFont="1" applyBorder="1" applyAlignment="1">
      <alignment/>
    </xf>
    <xf numFmtId="0" fontId="84" fillId="0" borderId="27" xfId="0" applyFont="1" applyBorder="1" applyAlignment="1">
      <alignment/>
    </xf>
    <xf numFmtId="0" fontId="84" fillId="0" borderId="0" xfId="0" applyFont="1" applyAlignment="1">
      <alignment horizontal="left"/>
    </xf>
    <xf numFmtId="0" fontId="84" fillId="0" borderId="0" xfId="0" applyFont="1" applyAlignment="1">
      <alignment horizontal="center"/>
    </xf>
    <xf numFmtId="4" fontId="84" fillId="0" borderId="0" xfId="0" applyNumberFormat="1" applyFont="1" applyAlignment="1">
      <alignment vertical="center"/>
    </xf>
    <xf numFmtId="0" fontId="83" fillId="0" borderId="0" xfId="0" applyFont="1" applyAlignment="1">
      <alignment horizontal="left"/>
    </xf>
    <xf numFmtId="0" fontId="87" fillId="0" borderId="27" xfId="0" applyFont="1" applyBorder="1" applyAlignment="1">
      <alignment horizontal="left" vertical="center"/>
    </xf>
    <xf numFmtId="0" fontId="87" fillId="0" borderId="0" xfId="0" applyFont="1" applyBorder="1" applyAlignment="1">
      <alignment horizontal="center" vertical="center"/>
    </xf>
    <xf numFmtId="168" fontId="87" fillId="0" borderId="0" xfId="0" applyNumberFormat="1" applyFont="1" applyBorder="1" applyAlignment="1">
      <alignment vertical="center"/>
    </xf>
    <xf numFmtId="168" fontId="87" fillId="0" borderId="21" xfId="0" applyNumberFormat="1" applyFont="1" applyBorder="1" applyAlignment="1">
      <alignment vertical="center"/>
    </xf>
    <xf numFmtId="0" fontId="87" fillId="0" borderId="0" xfId="0" applyFont="1" applyBorder="1" applyAlignment="1">
      <alignment horizontal="left" vertical="center"/>
    </xf>
    <xf numFmtId="0" fontId="109" fillId="0" borderId="0" xfId="0" applyFont="1" applyAlignment="1">
      <alignment vertical="center"/>
    </xf>
    <xf numFmtId="0" fontId="109" fillId="0" borderId="27" xfId="0" applyFont="1" applyBorder="1" applyAlignment="1">
      <alignment horizontal="left" vertical="center"/>
    </xf>
    <xf numFmtId="168" fontId="109" fillId="0" borderId="21" xfId="0" applyNumberFormat="1" applyFont="1" applyBorder="1" applyAlignment="1">
      <alignment vertical="center"/>
    </xf>
    <xf numFmtId="0" fontId="109" fillId="0" borderId="0" xfId="0" applyFont="1" applyAlignment="1">
      <alignment horizontal="left" vertical="center"/>
    </xf>
    <xf numFmtId="0" fontId="109" fillId="0" borderId="0" xfId="0" applyFont="1" applyAlignment="1">
      <alignment horizontal="left" vertical="center"/>
    </xf>
    <xf numFmtId="4" fontId="109" fillId="0" borderId="0" xfId="0" applyNumberFormat="1" applyFont="1" applyAlignment="1">
      <alignment vertical="center"/>
    </xf>
    <xf numFmtId="169" fontId="98" fillId="0" borderId="0" xfId="0" applyNumberFormat="1" applyFont="1" applyFill="1" applyBorder="1" applyAlignment="1" applyProtection="1">
      <alignment vertical="center"/>
      <protection locked="0"/>
    </xf>
    <xf numFmtId="4" fontId="98" fillId="0" borderId="0" xfId="0" applyNumberFormat="1" applyFont="1" applyFill="1" applyBorder="1" applyAlignment="1" applyProtection="1">
      <alignment vertical="center"/>
      <protection locked="0"/>
    </xf>
    <xf numFmtId="0" fontId="109" fillId="0" borderId="35" xfId="0" applyFont="1" applyBorder="1" applyAlignment="1" applyProtection="1">
      <alignment vertical="center"/>
      <protection locked="0"/>
    </xf>
    <xf numFmtId="4" fontId="8" fillId="35" borderId="31" xfId="0" applyNumberFormat="1" applyFont="1" applyFill="1" applyBorder="1" applyAlignment="1" applyProtection="1">
      <alignment vertical="center"/>
      <protection locked="0"/>
    </xf>
    <xf numFmtId="4" fontId="8" fillId="35" borderId="31" xfId="0" applyNumberFormat="1" applyFont="1" applyFill="1" applyBorder="1" applyAlignment="1" applyProtection="1">
      <alignment vertical="center"/>
      <protection locked="0"/>
    </xf>
    <xf numFmtId="168" fontId="84" fillId="0" borderId="0" xfId="0" applyNumberFormat="1" applyFont="1" applyAlignment="1">
      <alignment/>
    </xf>
    <xf numFmtId="168" fontId="84" fillId="0" borderId="21" xfId="0" applyNumberFormat="1" applyFont="1" applyBorder="1" applyAlignment="1">
      <alignment/>
    </xf>
    <xf numFmtId="0" fontId="0" fillId="0" borderId="35" xfId="0" applyBorder="1" applyAlignment="1" applyProtection="1">
      <alignment vertical="center"/>
      <protection locked="0"/>
    </xf>
    <xf numFmtId="0" fontId="87" fillId="0" borderId="0" xfId="0" applyFont="1" applyAlignment="1">
      <alignment horizontal="center" vertical="center"/>
    </xf>
    <xf numFmtId="168" fontId="87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0" fontId="11" fillId="0" borderId="31" xfId="0" applyFont="1" applyBorder="1" applyAlignment="1">
      <alignment horizontal="left" vertical="top" wrapText="1"/>
    </xf>
    <xf numFmtId="0" fontId="110" fillId="0" borderId="31" xfId="0" applyFont="1" applyBorder="1" applyAlignment="1">
      <alignment vertical="top" wrapText="1"/>
    </xf>
    <xf numFmtId="0" fontId="109" fillId="0" borderId="31" xfId="0" applyFont="1" applyBorder="1" applyAlignment="1" applyProtection="1">
      <alignment horizontal="center" vertical="center"/>
      <protection locked="0"/>
    </xf>
    <xf numFmtId="0" fontId="111" fillId="0" borderId="31" xfId="0" applyFont="1" applyBorder="1" applyAlignment="1">
      <alignment horizontal="left" vertical="center" wrapText="1"/>
    </xf>
    <xf numFmtId="0" fontId="109" fillId="0" borderId="31" xfId="0" applyFont="1" applyBorder="1" applyAlignment="1" applyProtection="1">
      <alignment horizontal="center" vertical="center" wrapText="1"/>
      <protection locked="0"/>
    </xf>
    <xf numFmtId="169" fontId="109" fillId="0" borderId="31" xfId="0" applyNumberFormat="1" applyFont="1" applyBorder="1" applyAlignment="1" applyProtection="1">
      <alignment vertical="center"/>
      <protection locked="0"/>
    </xf>
    <xf numFmtId="4" fontId="109" fillId="0" borderId="31" xfId="0" applyNumberFormat="1" applyFont="1" applyBorder="1" applyAlignment="1" applyProtection="1">
      <alignment vertical="center"/>
      <protection locked="0"/>
    </xf>
    <xf numFmtId="0" fontId="109" fillId="0" borderId="31" xfId="0" applyFont="1" applyBorder="1" applyAlignment="1" applyProtection="1">
      <alignment horizontal="left" vertical="center" wrapText="1"/>
      <protection locked="0"/>
    </xf>
    <xf numFmtId="0" fontId="109" fillId="0" borderId="0" xfId="0" applyFont="1" applyAlignment="1">
      <alignment horizontal="center" vertical="center"/>
    </xf>
    <xf numFmtId="168" fontId="109" fillId="0" borderId="0" xfId="0" applyNumberFormat="1" applyFont="1" applyAlignment="1">
      <alignment vertical="center"/>
    </xf>
    <xf numFmtId="0" fontId="109" fillId="0" borderId="44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49" fontId="8" fillId="0" borderId="31" xfId="0" applyNumberFormat="1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69" fontId="8" fillId="0" borderId="31" xfId="0" applyNumberFormat="1" applyFont="1" applyBorder="1" applyAlignment="1" applyProtection="1">
      <alignment vertical="center"/>
      <protection locked="0"/>
    </xf>
    <xf numFmtId="4" fontId="8" fillId="0" borderId="31" xfId="0" applyNumberFormat="1" applyFont="1" applyBorder="1" applyAlignment="1" applyProtection="1">
      <alignment vertical="center"/>
      <protection locked="0"/>
    </xf>
    <xf numFmtId="0" fontId="86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92" fillId="0" borderId="0" xfId="0" applyNumberFormat="1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left" vertical="center" wrapText="1"/>
    </xf>
    <xf numFmtId="4" fontId="88" fillId="0" borderId="0" xfId="0" applyNumberFormat="1" applyFont="1" applyAlignment="1">
      <alignment horizontal="right" vertical="center"/>
    </xf>
    <xf numFmtId="4" fontId="88" fillId="0" borderId="0" xfId="0" applyNumberFormat="1" applyFont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left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9" fillId="0" borderId="26" xfId="0" applyFont="1" applyBorder="1" applyAlignment="1">
      <alignment horizontal="center" vertical="center"/>
    </xf>
    <xf numFmtId="0" fontId="89" fillId="0" borderId="19" xfId="0" applyFont="1" applyBorder="1" applyAlignment="1">
      <alignment horizontal="left" vertical="center"/>
    </xf>
    <xf numFmtId="0" fontId="95" fillId="0" borderId="27" xfId="0" applyFont="1" applyBorder="1" applyAlignment="1">
      <alignment horizontal="left" vertical="center"/>
    </xf>
    <xf numFmtId="0" fontId="95" fillId="0" borderId="0" xfId="0" applyFont="1" applyBorder="1" applyAlignment="1">
      <alignment horizontal="left" vertical="center"/>
    </xf>
    <xf numFmtId="4" fontId="112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166" fontId="81" fillId="0" borderId="0" xfId="0" applyNumberFormat="1" applyFont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4" fontId="4" fillId="33" borderId="16" xfId="0" applyNumberFormat="1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7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1" fillId="0" borderId="0" xfId="0" applyFont="1" applyAlignment="1">
      <alignment horizontal="right" vertical="center"/>
    </xf>
    <xf numFmtId="0" fontId="101" fillId="0" borderId="42" xfId="0" applyFont="1" applyFill="1" applyBorder="1" applyAlignment="1" applyProtection="1">
      <alignment horizontal="left" vertical="center" wrapText="1"/>
      <protection locked="0"/>
    </xf>
    <xf numFmtId="0" fontId="101" fillId="0" borderId="41" xfId="0" applyFont="1" applyFill="1" applyBorder="1" applyAlignment="1" applyProtection="1">
      <alignment horizontal="left" vertical="center" wrapText="1"/>
      <protection locked="0"/>
    </xf>
    <xf numFmtId="0" fontId="103" fillId="0" borderId="42" xfId="0" applyFont="1" applyFill="1" applyBorder="1" applyAlignment="1" applyProtection="1">
      <alignment horizontal="left" vertical="center" wrapText="1"/>
      <protection locked="0"/>
    </xf>
    <xf numFmtId="0" fontId="103" fillId="0" borderId="41" xfId="0" applyFont="1" applyFill="1" applyBorder="1" applyAlignment="1" applyProtection="1">
      <alignment horizontal="left" vertical="center" wrapText="1"/>
      <protection locked="0"/>
    </xf>
    <xf numFmtId="0" fontId="105" fillId="0" borderId="45" xfId="0" applyFont="1" applyFill="1" applyBorder="1" applyAlignment="1">
      <alignment horizontal="center" vertical="center"/>
    </xf>
    <xf numFmtId="0" fontId="105" fillId="0" borderId="44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05" fillId="0" borderId="45" xfId="0" applyFont="1" applyBorder="1" applyAlignment="1">
      <alignment horizontal="center" vertical="center"/>
    </xf>
    <xf numFmtId="0" fontId="105" fillId="0" borderId="44" xfId="0" applyFont="1" applyBorder="1" applyAlignment="1">
      <alignment horizontal="center" vertical="center"/>
    </xf>
    <xf numFmtId="0" fontId="113" fillId="0" borderId="0" xfId="0" applyFont="1" applyAlignment="1">
      <alignment horizontal="left" vertical="center" wrapText="1"/>
    </xf>
    <xf numFmtId="0" fontId="11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1" fillId="0" borderId="0" xfId="0" applyFont="1" applyAlignment="1">
      <alignment horizontal="left" vertical="center" wrapText="1"/>
    </xf>
    <xf numFmtId="0" fontId="81" fillId="0" borderId="0" xfId="0" applyFont="1" applyAlignment="1">
      <alignment horizontal="left" vertical="center"/>
    </xf>
    <xf numFmtId="0" fontId="114" fillId="0" borderId="0" xfId="0" applyFont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zoomScalePageLayoutView="0" workbookViewId="0" topLeftCell="A1">
      <selection activeCell="AG13" sqref="AG1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75" customHeight="1">
      <c r="AR2" s="320" t="s">
        <v>6</v>
      </c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9</v>
      </c>
    </row>
    <row r="4" spans="2:71" ht="24.75" customHeight="1">
      <c r="B4" s="16"/>
      <c r="D4" s="17" t="s">
        <v>10</v>
      </c>
      <c r="AR4" s="16"/>
      <c r="AS4" s="18" t="s">
        <v>11</v>
      </c>
      <c r="BS4" s="13" t="s">
        <v>12</v>
      </c>
    </row>
    <row r="5" spans="2:71" ht="12" customHeight="1">
      <c r="B5" s="16"/>
      <c r="D5" s="19" t="s">
        <v>13</v>
      </c>
      <c r="K5" s="347" t="s">
        <v>14</v>
      </c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R5" s="16"/>
      <c r="BS5" s="13" t="s">
        <v>7</v>
      </c>
    </row>
    <row r="6" spans="2:71" ht="36.75" customHeight="1">
      <c r="B6" s="16"/>
      <c r="D6" s="21" t="s">
        <v>15</v>
      </c>
      <c r="K6" s="348" t="s">
        <v>203</v>
      </c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R6" s="16"/>
      <c r="BS6" s="13" t="s">
        <v>7</v>
      </c>
    </row>
    <row r="7" spans="2:71" ht="12" customHeight="1">
      <c r="B7" s="16"/>
      <c r="D7" s="22" t="s">
        <v>16</v>
      </c>
      <c r="K7" s="20" t="s">
        <v>17</v>
      </c>
      <c r="AK7" s="22" t="s">
        <v>18</v>
      </c>
      <c r="AN7" s="20" t="s">
        <v>3</v>
      </c>
      <c r="AR7" s="16"/>
      <c r="BS7" s="13" t="s">
        <v>7</v>
      </c>
    </row>
    <row r="8" spans="2:71" ht="12" customHeight="1">
      <c r="B8" s="16"/>
      <c r="D8" s="22" t="s">
        <v>19</v>
      </c>
      <c r="K8" s="20" t="s">
        <v>20</v>
      </c>
      <c r="AK8" s="22" t="s">
        <v>21</v>
      </c>
      <c r="AN8" s="241">
        <v>44406</v>
      </c>
      <c r="AR8" s="16"/>
      <c r="BS8" s="13" t="s">
        <v>7</v>
      </c>
    </row>
    <row r="9" spans="2:71" ht="14.25" customHeight="1">
      <c r="B9" s="16"/>
      <c r="AR9" s="16"/>
      <c r="BS9" s="13" t="s">
        <v>7</v>
      </c>
    </row>
    <row r="10" spans="2:71" ht="12" customHeight="1">
      <c r="B10" s="16"/>
      <c r="D10" s="22" t="s">
        <v>22</v>
      </c>
      <c r="AK10" s="22" t="s">
        <v>23</v>
      </c>
      <c r="AN10" s="20" t="s">
        <v>3</v>
      </c>
      <c r="AR10" s="16"/>
      <c r="BS10" s="13" t="s">
        <v>7</v>
      </c>
    </row>
    <row r="11" spans="2:71" ht="18" customHeight="1">
      <c r="B11" s="16"/>
      <c r="E11" s="20"/>
      <c r="K11" s="370" t="s">
        <v>202</v>
      </c>
      <c r="AK11" s="22" t="s">
        <v>25</v>
      </c>
      <c r="AN11" s="20" t="s">
        <v>3</v>
      </c>
      <c r="AR11" s="16"/>
      <c r="BS11" s="13" t="s">
        <v>7</v>
      </c>
    </row>
    <row r="12" spans="2:71" ht="6.75" customHeight="1">
      <c r="B12" s="16"/>
      <c r="AR12" s="16"/>
      <c r="BS12" s="13" t="s">
        <v>7</v>
      </c>
    </row>
    <row r="13" spans="2:71" ht="12" customHeight="1">
      <c r="B13" s="16"/>
      <c r="D13" s="22" t="s">
        <v>26</v>
      </c>
      <c r="AK13" s="22" t="s">
        <v>23</v>
      </c>
      <c r="AN13" s="20" t="s">
        <v>3</v>
      </c>
      <c r="AR13" s="16"/>
      <c r="BS13" s="13" t="s">
        <v>7</v>
      </c>
    </row>
    <row r="14" spans="2:71" ht="12.75">
      <c r="B14" s="16"/>
      <c r="E14" s="20" t="s">
        <v>27</v>
      </c>
      <c r="AK14" s="22" t="s">
        <v>25</v>
      </c>
      <c r="AN14" s="20" t="s">
        <v>3</v>
      </c>
      <c r="AR14" s="16"/>
      <c r="BS14" s="13" t="s">
        <v>7</v>
      </c>
    </row>
    <row r="15" spans="2:71" ht="6.75" customHeight="1">
      <c r="B15" s="16"/>
      <c r="AR15" s="16"/>
      <c r="BS15" s="13" t="s">
        <v>4</v>
      </c>
    </row>
    <row r="16" spans="2:71" ht="12" customHeight="1">
      <c r="B16" s="16"/>
      <c r="D16" s="22" t="s">
        <v>28</v>
      </c>
      <c r="AK16" s="22" t="s">
        <v>23</v>
      </c>
      <c r="AN16" s="20" t="s">
        <v>3</v>
      </c>
      <c r="AR16" s="16"/>
      <c r="BS16" s="13" t="s">
        <v>4</v>
      </c>
    </row>
    <row r="17" spans="2:71" ht="18" customHeight="1">
      <c r="B17" s="16"/>
      <c r="E17" s="20" t="s">
        <v>29</v>
      </c>
      <c r="AK17" s="22" t="s">
        <v>25</v>
      </c>
      <c r="AN17" s="20" t="s">
        <v>3</v>
      </c>
      <c r="AR17" s="16"/>
      <c r="BS17" s="13" t="s">
        <v>30</v>
      </c>
    </row>
    <row r="18" spans="2:71" ht="6.75" customHeight="1">
      <c r="B18" s="16"/>
      <c r="AR18" s="16"/>
      <c r="BS18" s="13" t="s">
        <v>7</v>
      </c>
    </row>
    <row r="19" spans="2:71" ht="12" customHeight="1">
      <c r="B19" s="16"/>
      <c r="D19" s="22" t="s">
        <v>31</v>
      </c>
      <c r="AK19" s="22" t="s">
        <v>23</v>
      </c>
      <c r="AN19" s="20" t="s">
        <v>3</v>
      </c>
      <c r="AR19" s="16"/>
      <c r="BS19" s="13" t="s">
        <v>7</v>
      </c>
    </row>
    <row r="20" spans="2:71" ht="18" customHeight="1">
      <c r="B20" s="16"/>
      <c r="E20" s="20"/>
      <c r="AK20" s="22" t="s">
        <v>25</v>
      </c>
      <c r="AN20" s="20" t="s">
        <v>3</v>
      </c>
      <c r="AR20" s="16"/>
      <c r="BS20" s="13" t="s">
        <v>4</v>
      </c>
    </row>
    <row r="21" spans="2:44" ht="6.75" customHeight="1">
      <c r="B21" s="16"/>
      <c r="AR21" s="16"/>
    </row>
    <row r="22" spans="2:44" ht="12" customHeight="1">
      <c r="B22" s="16"/>
      <c r="D22" s="22" t="s">
        <v>32</v>
      </c>
      <c r="AR22" s="16"/>
    </row>
    <row r="23" spans="2:44" ht="47.25" customHeight="1">
      <c r="B23" s="16"/>
      <c r="E23" s="349" t="s">
        <v>33</v>
      </c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R23" s="16"/>
    </row>
    <row r="24" spans="2:44" ht="6.75" customHeight="1">
      <c r="B24" s="16"/>
      <c r="AR24" s="16"/>
    </row>
    <row r="25" spans="2:44" ht="6.7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1:57" s="1" customFormat="1" ht="25.5" customHeight="1">
      <c r="A26" s="25"/>
      <c r="B26" s="26"/>
      <c r="C26" s="25"/>
      <c r="D26" s="27" t="s">
        <v>34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350">
        <f>W29</f>
        <v>30154.87000000001</v>
      </c>
      <c r="AL26" s="351"/>
      <c r="AM26" s="351"/>
      <c r="AN26" s="351"/>
      <c r="AO26" s="351"/>
      <c r="AP26" s="25"/>
      <c r="AQ26" s="25"/>
      <c r="AR26" s="26"/>
      <c r="BE26" s="25"/>
    </row>
    <row r="27" spans="1:57" s="1" customFormat="1" ht="6.75" customHeight="1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6"/>
      <c r="BE27" s="25"/>
    </row>
    <row r="28" spans="1:57" s="1" customFormat="1" ht="12.75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52" t="s">
        <v>35</v>
      </c>
      <c r="M28" s="352"/>
      <c r="N28" s="352"/>
      <c r="O28" s="352"/>
      <c r="P28" s="352"/>
      <c r="Q28" s="25"/>
      <c r="R28" s="25"/>
      <c r="S28" s="25"/>
      <c r="T28" s="25"/>
      <c r="U28" s="25"/>
      <c r="V28" s="25"/>
      <c r="W28" s="352" t="s">
        <v>36</v>
      </c>
      <c r="X28" s="352"/>
      <c r="Y28" s="352"/>
      <c r="Z28" s="352"/>
      <c r="AA28" s="352"/>
      <c r="AB28" s="352"/>
      <c r="AC28" s="352"/>
      <c r="AD28" s="352"/>
      <c r="AE28" s="352"/>
      <c r="AF28" s="25"/>
      <c r="AG28" s="25"/>
      <c r="AH28" s="25"/>
      <c r="AI28" s="25"/>
      <c r="AJ28" s="25"/>
      <c r="AK28" s="352" t="s">
        <v>37</v>
      </c>
      <c r="AL28" s="352"/>
      <c r="AM28" s="352"/>
      <c r="AN28" s="352"/>
      <c r="AO28" s="352"/>
      <c r="AP28" s="25"/>
      <c r="AQ28" s="25"/>
      <c r="AR28" s="26"/>
      <c r="BE28" s="25"/>
    </row>
    <row r="29" spans="2:44" s="2" customFormat="1" ht="14.25" customHeight="1">
      <c r="B29" s="30"/>
      <c r="D29" s="22" t="s">
        <v>38</v>
      </c>
      <c r="F29" s="22" t="s">
        <v>39</v>
      </c>
      <c r="L29" s="342">
        <v>0.21</v>
      </c>
      <c r="M29" s="341"/>
      <c r="N29" s="341"/>
      <c r="O29" s="341"/>
      <c r="P29" s="341"/>
      <c r="W29" s="340">
        <f>AG54</f>
        <v>30154.87000000001</v>
      </c>
      <c r="X29" s="341"/>
      <c r="Y29" s="341"/>
      <c r="Z29" s="341"/>
      <c r="AA29" s="341"/>
      <c r="AB29" s="341"/>
      <c r="AC29" s="341"/>
      <c r="AD29" s="341"/>
      <c r="AE29" s="341"/>
      <c r="AK29" s="340">
        <f>W29*0.21</f>
        <v>6332.522700000002</v>
      </c>
      <c r="AL29" s="341"/>
      <c r="AM29" s="341"/>
      <c r="AN29" s="341"/>
      <c r="AO29" s="341"/>
      <c r="AR29" s="30"/>
    </row>
    <row r="30" spans="2:44" s="2" customFormat="1" ht="14.25" customHeight="1">
      <c r="B30" s="30"/>
      <c r="F30" s="22" t="s">
        <v>40</v>
      </c>
      <c r="L30" s="342">
        <v>0.15</v>
      </c>
      <c r="M30" s="341"/>
      <c r="N30" s="341"/>
      <c r="O30" s="341"/>
      <c r="P30" s="341"/>
      <c r="W30" s="340" t="e">
        <f>ROUND(BA54,2)</f>
        <v>#REF!</v>
      </c>
      <c r="X30" s="341"/>
      <c r="Y30" s="341"/>
      <c r="Z30" s="341"/>
      <c r="AA30" s="341"/>
      <c r="AB30" s="341"/>
      <c r="AC30" s="341"/>
      <c r="AD30" s="341"/>
      <c r="AE30" s="341"/>
      <c r="AK30" s="340" t="e">
        <f>ROUND(AW54,2)</f>
        <v>#REF!</v>
      </c>
      <c r="AL30" s="341"/>
      <c r="AM30" s="341"/>
      <c r="AN30" s="341"/>
      <c r="AO30" s="341"/>
      <c r="AR30" s="30"/>
    </row>
    <row r="31" spans="2:44" s="2" customFormat="1" ht="14.25" customHeight="1" hidden="1">
      <c r="B31" s="30"/>
      <c r="F31" s="22" t="s">
        <v>41</v>
      </c>
      <c r="L31" s="342">
        <v>0.21</v>
      </c>
      <c r="M31" s="341"/>
      <c r="N31" s="341"/>
      <c r="O31" s="341"/>
      <c r="P31" s="341"/>
      <c r="W31" s="340" t="e">
        <f>ROUND(BB54,2)</f>
        <v>#REF!</v>
      </c>
      <c r="X31" s="341"/>
      <c r="Y31" s="341"/>
      <c r="Z31" s="341"/>
      <c r="AA31" s="341"/>
      <c r="AB31" s="341"/>
      <c r="AC31" s="341"/>
      <c r="AD31" s="341"/>
      <c r="AE31" s="341"/>
      <c r="AK31" s="340">
        <v>0</v>
      </c>
      <c r="AL31" s="341"/>
      <c r="AM31" s="341"/>
      <c r="AN31" s="341"/>
      <c r="AO31" s="341"/>
      <c r="AR31" s="30"/>
    </row>
    <row r="32" spans="2:44" s="2" customFormat="1" ht="14.25" customHeight="1" hidden="1">
      <c r="B32" s="30"/>
      <c r="F32" s="22" t="s">
        <v>42</v>
      </c>
      <c r="L32" s="342">
        <v>0.15</v>
      </c>
      <c r="M32" s="341"/>
      <c r="N32" s="341"/>
      <c r="O32" s="341"/>
      <c r="P32" s="341"/>
      <c r="W32" s="340" t="e">
        <f>ROUND(BC54,2)</f>
        <v>#REF!</v>
      </c>
      <c r="X32" s="341"/>
      <c r="Y32" s="341"/>
      <c r="Z32" s="341"/>
      <c r="AA32" s="341"/>
      <c r="AB32" s="341"/>
      <c r="AC32" s="341"/>
      <c r="AD32" s="341"/>
      <c r="AE32" s="341"/>
      <c r="AK32" s="340">
        <v>0</v>
      </c>
      <c r="AL32" s="341"/>
      <c r="AM32" s="341"/>
      <c r="AN32" s="341"/>
      <c r="AO32" s="341"/>
      <c r="AR32" s="30"/>
    </row>
    <row r="33" spans="2:44" s="2" customFormat="1" ht="14.25" customHeight="1" hidden="1">
      <c r="B33" s="30"/>
      <c r="F33" s="22" t="s">
        <v>43</v>
      </c>
      <c r="L33" s="342">
        <v>0</v>
      </c>
      <c r="M33" s="341"/>
      <c r="N33" s="341"/>
      <c r="O33" s="341"/>
      <c r="P33" s="341"/>
      <c r="W33" s="340" t="e">
        <f>ROUND(BD54,2)</f>
        <v>#REF!</v>
      </c>
      <c r="X33" s="341"/>
      <c r="Y33" s="341"/>
      <c r="Z33" s="341"/>
      <c r="AA33" s="341"/>
      <c r="AB33" s="341"/>
      <c r="AC33" s="341"/>
      <c r="AD33" s="341"/>
      <c r="AE33" s="341"/>
      <c r="AK33" s="340">
        <v>0</v>
      </c>
      <c r="AL33" s="341"/>
      <c r="AM33" s="341"/>
      <c r="AN33" s="341"/>
      <c r="AO33" s="341"/>
      <c r="AR33" s="30"/>
    </row>
    <row r="34" spans="1:57" s="1" customFormat="1" ht="6.75" customHeight="1">
      <c r="A34" s="25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6"/>
      <c r="BE34" s="25"/>
    </row>
    <row r="35" spans="1:57" s="1" customFormat="1" ht="25.5" customHeight="1">
      <c r="A35" s="25"/>
      <c r="B35" s="26"/>
      <c r="C35" s="31"/>
      <c r="D35" s="32" t="s">
        <v>44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45</v>
      </c>
      <c r="U35" s="33"/>
      <c r="V35" s="33"/>
      <c r="W35" s="33"/>
      <c r="X35" s="343" t="s">
        <v>46</v>
      </c>
      <c r="Y35" s="344"/>
      <c r="Z35" s="344"/>
      <c r="AA35" s="344"/>
      <c r="AB35" s="344"/>
      <c r="AC35" s="33"/>
      <c r="AD35" s="33"/>
      <c r="AE35" s="33"/>
      <c r="AF35" s="33"/>
      <c r="AG35" s="33"/>
      <c r="AH35" s="33"/>
      <c r="AI35" s="33"/>
      <c r="AJ35" s="33"/>
      <c r="AK35" s="345" t="e">
        <f>SUM(AK26:AK33)</f>
        <v>#REF!</v>
      </c>
      <c r="AL35" s="344"/>
      <c r="AM35" s="344"/>
      <c r="AN35" s="344"/>
      <c r="AO35" s="346"/>
      <c r="AP35" s="31"/>
      <c r="AQ35" s="31"/>
      <c r="AR35" s="26"/>
      <c r="BE35" s="25"/>
    </row>
    <row r="36" spans="1:57" s="1" customFormat="1" ht="6.75" customHeight="1">
      <c r="A36" s="25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6"/>
      <c r="BE36" s="25"/>
    </row>
    <row r="37" spans="1:57" s="1" customFormat="1" ht="6.75" customHeight="1">
      <c r="A37" s="25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26"/>
      <c r="BE37" s="25"/>
    </row>
    <row r="41" spans="1:57" s="1" customFormat="1" ht="6.75" customHeight="1">
      <c r="A41" s="25"/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26"/>
      <c r="BE41" s="25"/>
    </row>
    <row r="42" spans="1:57" s="1" customFormat="1" ht="24.75" customHeight="1">
      <c r="A42" s="25"/>
      <c r="B42" s="26"/>
      <c r="C42" s="17" t="s">
        <v>47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6"/>
      <c r="BE42" s="25"/>
    </row>
    <row r="43" spans="1:57" s="1" customFormat="1" ht="6.75" customHeight="1">
      <c r="A43" s="25"/>
      <c r="B43" s="2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6"/>
      <c r="BE43" s="25"/>
    </row>
    <row r="44" spans="2:44" s="3" customFormat="1" ht="12" customHeight="1">
      <c r="B44" s="39"/>
      <c r="C44" s="22" t="s">
        <v>13</v>
      </c>
      <c r="L44" s="3" t="str">
        <f>K5</f>
        <v>3879-1</v>
      </c>
      <c r="AR44" s="39"/>
    </row>
    <row r="45" spans="2:44" s="4" customFormat="1" ht="36.75" customHeight="1">
      <c r="B45" s="40"/>
      <c r="C45" s="41" t="s">
        <v>15</v>
      </c>
      <c r="L45" s="331" t="str">
        <f>K6</f>
        <v>Sanace mokrého zdiva u školní jídelny</v>
      </c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332"/>
      <c r="AR45" s="40"/>
    </row>
    <row r="46" spans="1:57" s="1" customFormat="1" ht="6.75" customHeight="1">
      <c r="A46" s="25"/>
      <c r="B46" s="2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6"/>
      <c r="BE46" s="25"/>
    </row>
    <row r="47" spans="1:57" s="1" customFormat="1" ht="12" customHeight="1">
      <c r="A47" s="25"/>
      <c r="B47" s="26"/>
      <c r="C47" s="22" t="s">
        <v>19</v>
      </c>
      <c r="D47" s="25"/>
      <c r="E47" s="25"/>
      <c r="F47" s="25"/>
      <c r="G47" s="25"/>
      <c r="H47" s="25"/>
      <c r="I47" s="25"/>
      <c r="J47" s="25"/>
      <c r="K47" s="25"/>
      <c r="L47" s="42" t="str">
        <f>IF(K8="","",K8)</f>
        <v>MLADÁ BOLESLAV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2" t="s">
        <v>21</v>
      </c>
      <c r="AJ47" s="25"/>
      <c r="AK47" s="25"/>
      <c r="AL47" s="25"/>
      <c r="AM47" s="333">
        <f>IF(AN8="","",AN8)</f>
        <v>44406</v>
      </c>
      <c r="AN47" s="333"/>
      <c r="AO47" s="25"/>
      <c r="AP47" s="25"/>
      <c r="AQ47" s="25"/>
      <c r="AR47" s="26"/>
      <c r="BE47" s="25"/>
    </row>
    <row r="48" spans="1:57" s="1" customFormat="1" ht="6.75" customHeight="1">
      <c r="A48" s="25"/>
      <c r="B48" s="2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6"/>
      <c r="BE48" s="25"/>
    </row>
    <row r="49" spans="1:57" s="1" customFormat="1" ht="15" customHeight="1">
      <c r="A49" s="25"/>
      <c r="B49" s="26"/>
      <c r="C49" s="22" t="s">
        <v>22</v>
      </c>
      <c r="D49" s="25"/>
      <c r="E49" s="25"/>
      <c r="F49" s="25"/>
      <c r="G49" s="25"/>
      <c r="H49" s="25"/>
      <c r="I49" s="25"/>
      <c r="J49" s="25"/>
      <c r="K49" s="25"/>
      <c r="L49" s="3">
        <f>IF(E11="","",E11)</f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2" t="s">
        <v>28</v>
      </c>
      <c r="AJ49" s="25"/>
      <c r="AK49" s="25"/>
      <c r="AL49" s="25"/>
      <c r="AM49" s="334" t="str">
        <f>IF(E17="","",E17)</f>
        <v>ING.ARCH.P.BABÁK</v>
      </c>
      <c r="AN49" s="335"/>
      <c r="AO49" s="335"/>
      <c r="AP49" s="335"/>
      <c r="AQ49" s="25"/>
      <c r="AR49" s="26"/>
      <c r="AS49" s="336" t="s">
        <v>48</v>
      </c>
      <c r="AT49" s="337"/>
      <c r="AU49" s="44"/>
      <c r="AV49" s="44"/>
      <c r="AW49" s="44"/>
      <c r="AX49" s="44"/>
      <c r="AY49" s="44"/>
      <c r="AZ49" s="44"/>
      <c r="BA49" s="44"/>
      <c r="BB49" s="44"/>
      <c r="BC49" s="44"/>
      <c r="BD49" s="45"/>
      <c r="BE49" s="25"/>
    </row>
    <row r="50" spans="1:57" s="1" customFormat="1" ht="15" customHeight="1">
      <c r="A50" s="25"/>
      <c r="B50" s="26"/>
      <c r="C50" s="22" t="s">
        <v>26</v>
      </c>
      <c r="D50" s="25"/>
      <c r="E50" s="25"/>
      <c r="F50" s="25"/>
      <c r="G50" s="25"/>
      <c r="H50" s="25"/>
      <c r="I50" s="25"/>
      <c r="J50" s="25"/>
      <c r="K50" s="25"/>
      <c r="L50" s="3" t="str">
        <f>IF(E14="","",E14)</f>
        <v> </v>
      </c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2" t="s">
        <v>31</v>
      </c>
      <c r="AJ50" s="25"/>
      <c r="AK50" s="25"/>
      <c r="AL50" s="25"/>
      <c r="AM50" s="334">
        <f>IF(E20="","",E20)</f>
      </c>
      <c r="AN50" s="335"/>
      <c r="AO50" s="335"/>
      <c r="AP50" s="335"/>
      <c r="AQ50" s="25"/>
      <c r="AR50" s="26"/>
      <c r="AS50" s="338"/>
      <c r="AT50" s="339"/>
      <c r="AU50" s="46"/>
      <c r="AV50" s="46"/>
      <c r="AW50" s="46"/>
      <c r="AX50" s="46"/>
      <c r="AY50" s="46"/>
      <c r="AZ50" s="46"/>
      <c r="BA50" s="46"/>
      <c r="BB50" s="46"/>
      <c r="BC50" s="46"/>
      <c r="BD50" s="47"/>
      <c r="BE50" s="25"/>
    </row>
    <row r="51" spans="1:57" s="1" customFormat="1" ht="10.5" customHeight="1">
      <c r="A51" s="25"/>
      <c r="B51" s="2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6"/>
      <c r="AS51" s="338"/>
      <c r="AT51" s="339"/>
      <c r="AU51" s="46"/>
      <c r="AV51" s="46"/>
      <c r="AW51" s="46"/>
      <c r="AX51" s="46"/>
      <c r="AY51" s="46"/>
      <c r="AZ51" s="46"/>
      <c r="BA51" s="46"/>
      <c r="BB51" s="46"/>
      <c r="BC51" s="46"/>
      <c r="BD51" s="47"/>
      <c r="BE51" s="25"/>
    </row>
    <row r="52" spans="1:57" s="1" customFormat="1" ht="29.25" customHeight="1">
      <c r="A52" s="25"/>
      <c r="B52" s="26"/>
      <c r="C52" s="327" t="s">
        <v>49</v>
      </c>
      <c r="D52" s="328"/>
      <c r="E52" s="328"/>
      <c r="F52" s="328"/>
      <c r="G52" s="328"/>
      <c r="H52" s="48"/>
      <c r="I52" s="329" t="s">
        <v>50</v>
      </c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30" t="s">
        <v>51</v>
      </c>
      <c r="AH52" s="328"/>
      <c r="AI52" s="328"/>
      <c r="AJ52" s="328"/>
      <c r="AK52" s="328"/>
      <c r="AL52" s="328"/>
      <c r="AM52" s="328"/>
      <c r="AN52" s="329" t="s">
        <v>52</v>
      </c>
      <c r="AO52" s="328"/>
      <c r="AP52" s="328"/>
      <c r="AQ52" s="49" t="s">
        <v>53</v>
      </c>
      <c r="AR52" s="26"/>
      <c r="AS52" s="50" t="s">
        <v>54</v>
      </c>
      <c r="AT52" s="51" t="s">
        <v>55</v>
      </c>
      <c r="AU52" s="51" t="s">
        <v>56</v>
      </c>
      <c r="AV52" s="51" t="s">
        <v>57</v>
      </c>
      <c r="AW52" s="51" t="s">
        <v>58</v>
      </c>
      <c r="AX52" s="51" t="s">
        <v>59</v>
      </c>
      <c r="AY52" s="51" t="s">
        <v>60</v>
      </c>
      <c r="AZ52" s="51" t="s">
        <v>61</v>
      </c>
      <c r="BA52" s="51" t="s">
        <v>62</v>
      </c>
      <c r="BB52" s="51" t="s">
        <v>63</v>
      </c>
      <c r="BC52" s="51" t="s">
        <v>64</v>
      </c>
      <c r="BD52" s="52" t="s">
        <v>65</v>
      </c>
      <c r="BE52" s="25"/>
    </row>
    <row r="53" spans="1:57" s="1" customFormat="1" ht="10.5" customHeight="1">
      <c r="A53" s="25"/>
      <c r="B53" s="2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6"/>
      <c r="AS53" s="53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5"/>
      <c r="BE53" s="25"/>
    </row>
    <row r="54" spans="2:90" s="5" customFormat="1" ht="32.25" customHeight="1">
      <c r="B54" s="56"/>
      <c r="C54" s="57" t="s">
        <v>66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325">
        <f>AG55+AG56</f>
        <v>30154.87000000001</v>
      </c>
      <c r="AH54" s="325"/>
      <c r="AI54" s="325"/>
      <c r="AJ54" s="325"/>
      <c r="AK54" s="325"/>
      <c r="AL54" s="325"/>
      <c r="AM54" s="325"/>
      <c r="AN54" s="326">
        <f>AN55+AN56</f>
        <v>36487.39270000001</v>
      </c>
      <c r="AO54" s="326"/>
      <c r="AP54" s="326"/>
      <c r="AQ54" s="60" t="s">
        <v>3</v>
      </c>
      <c r="AR54" s="56"/>
      <c r="AS54" s="61">
        <f>ROUND(SUM(AS55:AS56),2)</f>
        <v>0</v>
      </c>
      <c r="AT54" s="62" t="e">
        <f>ROUND(SUM(AV54:AW54),2)</f>
        <v>#REF!</v>
      </c>
      <c r="AU54" s="63" t="e">
        <f>ROUND(SUM(AU55:AU56),5)</f>
        <v>#REF!</v>
      </c>
      <c r="AV54" s="62" t="e">
        <f>ROUND(AZ54*L29,2)</f>
        <v>#REF!</v>
      </c>
      <c r="AW54" s="62" t="e">
        <f>ROUND(BA54*L30,2)</f>
        <v>#REF!</v>
      </c>
      <c r="AX54" s="62" t="e">
        <f>ROUND(BB54*L29,2)</f>
        <v>#REF!</v>
      </c>
      <c r="AY54" s="62" t="e">
        <f>ROUND(BC54*L30,2)</f>
        <v>#REF!</v>
      </c>
      <c r="AZ54" s="62" t="e">
        <f>ROUND(SUM(AZ55:AZ56),2)</f>
        <v>#REF!</v>
      </c>
      <c r="BA54" s="62" t="e">
        <f>ROUND(SUM(BA55:BA56),2)</f>
        <v>#REF!</v>
      </c>
      <c r="BB54" s="62" t="e">
        <f>ROUND(SUM(BB55:BB56),2)</f>
        <v>#REF!</v>
      </c>
      <c r="BC54" s="62" t="e">
        <f>ROUND(SUM(BC55:BC56),2)</f>
        <v>#REF!</v>
      </c>
      <c r="BD54" s="64" t="e">
        <f>ROUND(SUM(BD55:BD56),2)</f>
        <v>#REF!</v>
      </c>
      <c r="BS54" s="65" t="s">
        <v>67</v>
      </c>
      <c r="BT54" s="65" t="s">
        <v>68</v>
      </c>
      <c r="BU54" s="66" t="s">
        <v>69</v>
      </c>
      <c r="BV54" s="65" t="s">
        <v>70</v>
      </c>
      <c r="BW54" s="65" t="s">
        <v>5</v>
      </c>
      <c r="BX54" s="65" t="s">
        <v>71</v>
      </c>
      <c r="CL54" s="65" t="s">
        <v>17</v>
      </c>
    </row>
    <row r="55" spans="1:91" s="6" customFormat="1" ht="24.75" customHeight="1">
      <c r="A55" s="67" t="s">
        <v>72</v>
      </c>
      <c r="B55" s="68"/>
      <c r="C55" s="69"/>
      <c r="D55" s="324" t="s">
        <v>73</v>
      </c>
      <c r="E55" s="324"/>
      <c r="F55" s="324"/>
      <c r="G55" s="324"/>
      <c r="H55" s="324"/>
      <c r="I55" s="70"/>
      <c r="J55" s="324" t="s">
        <v>174</v>
      </c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2">
        <f>'D.1 - SANACE OBVODOVÉHO Z...'!J59</f>
        <v>30154.87000000001</v>
      </c>
      <c r="AH55" s="323"/>
      <c r="AI55" s="323"/>
      <c r="AJ55" s="323"/>
      <c r="AK55" s="323"/>
      <c r="AL55" s="323"/>
      <c r="AM55" s="323"/>
      <c r="AN55" s="322">
        <f>AG55*1.21</f>
        <v>36487.39270000001</v>
      </c>
      <c r="AO55" s="323"/>
      <c r="AP55" s="323"/>
      <c r="AQ55" s="71" t="s">
        <v>74</v>
      </c>
      <c r="AR55" s="68"/>
      <c r="AS55" s="72">
        <v>0</v>
      </c>
      <c r="AT55" s="73">
        <f>ROUND(SUM(AV55:AW55),2)</f>
        <v>6332.52</v>
      </c>
      <c r="AU55" s="74" t="e">
        <f>'D.1 - SANACE OBVODOVÉHO Z...'!P87</f>
        <v>#REF!</v>
      </c>
      <c r="AV55" s="73">
        <f>'D.1 - SANACE OBVODOVÉHO Z...'!J33</f>
        <v>6332.522700000002</v>
      </c>
      <c r="AW55" s="73">
        <f>'D.1 - SANACE OBVODOVÉHO Z...'!J34</f>
        <v>0</v>
      </c>
      <c r="AX55" s="73">
        <f>'D.1 - SANACE OBVODOVÉHO Z...'!J35</f>
        <v>0</v>
      </c>
      <c r="AY55" s="73">
        <f>'D.1 - SANACE OBVODOVÉHO Z...'!J36</f>
        <v>0</v>
      </c>
      <c r="AZ55" s="73">
        <f>'D.1 - SANACE OBVODOVÉHO Z...'!F33</f>
        <v>30154.87000000001</v>
      </c>
      <c r="BA55" s="73">
        <f>'D.1 - SANACE OBVODOVÉHO Z...'!F34</f>
        <v>0</v>
      </c>
      <c r="BB55" s="73">
        <f>'D.1 - SANACE OBVODOVÉHO Z...'!F35</f>
        <v>0</v>
      </c>
      <c r="BC55" s="73">
        <f>'D.1 - SANACE OBVODOVÉHO Z...'!F36</f>
        <v>0</v>
      </c>
      <c r="BD55" s="75">
        <f>'D.1 - SANACE OBVODOVÉHO Z...'!F37</f>
        <v>0</v>
      </c>
      <c r="BT55" s="76" t="s">
        <v>75</v>
      </c>
      <c r="BV55" s="76" t="s">
        <v>70</v>
      </c>
      <c r="BW55" s="76" t="s">
        <v>76</v>
      </c>
      <c r="BX55" s="76" t="s">
        <v>5</v>
      </c>
      <c r="CL55" s="76" t="s">
        <v>17</v>
      </c>
      <c r="CM55" s="76" t="s">
        <v>77</v>
      </c>
    </row>
    <row r="56" spans="1:91" s="6" customFormat="1" ht="16.5" customHeight="1">
      <c r="A56" s="67" t="s">
        <v>72</v>
      </c>
      <c r="B56" s="68"/>
      <c r="C56" s="69"/>
      <c r="D56" s="324" t="s">
        <v>77</v>
      </c>
      <c r="E56" s="324"/>
      <c r="F56" s="324"/>
      <c r="G56" s="324"/>
      <c r="H56" s="324"/>
      <c r="I56" s="70"/>
      <c r="J56" s="324" t="s">
        <v>78</v>
      </c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2">
        <v>0</v>
      </c>
      <c r="AH56" s="323"/>
      <c r="AI56" s="323"/>
      <c r="AJ56" s="323"/>
      <c r="AK56" s="323"/>
      <c r="AL56" s="323"/>
      <c r="AM56" s="323"/>
      <c r="AN56" s="322">
        <f>AG56*1.21</f>
        <v>0</v>
      </c>
      <c r="AO56" s="323"/>
      <c r="AP56" s="323"/>
      <c r="AQ56" s="71" t="s">
        <v>74</v>
      </c>
      <c r="AR56" s="68"/>
      <c r="AS56" s="77">
        <v>0</v>
      </c>
      <c r="AT56" s="78" t="e">
        <f>ROUND(SUM(AV56:AW56),2)</f>
        <v>#REF!</v>
      </c>
      <c r="AU56" s="79" t="e">
        <f>#REF!</f>
        <v>#REF!</v>
      </c>
      <c r="AV56" s="78" t="e">
        <f>#REF!</f>
        <v>#REF!</v>
      </c>
      <c r="AW56" s="78" t="e">
        <f>#REF!</f>
        <v>#REF!</v>
      </c>
      <c r="AX56" s="78" t="e">
        <f>#REF!</f>
        <v>#REF!</v>
      </c>
      <c r="AY56" s="78" t="e">
        <f>#REF!</f>
        <v>#REF!</v>
      </c>
      <c r="AZ56" s="78" t="e">
        <f>#REF!</f>
        <v>#REF!</v>
      </c>
      <c r="BA56" s="78" t="e">
        <f>#REF!</f>
        <v>#REF!</v>
      </c>
      <c r="BB56" s="78" t="e">
        <f>#REF!</f>
        <v>#REF!</v>
      </c>
      <c r="BC56" s="78" t="e">
        <f>#REF!</f>
        <v>#REF!</v>
      </c>
      <c r="BD56" s="80" t="e">
        <f>#REF!</f>
        <v>#REF!</v>
      </c>
      <c r="BT56" s="76" t="s">
        <v>75</v>
      </c>
      <c r="BV56" s="76" t="s">
        <v>70</v>
      </c>
      <c r="BW56" s="76" t="s">
        <v>79</v>
      </c>
      <c r="BX56" s="76" t="s">
        <v>5</v>
      </c>
      <c r="CL56" s="76" t="s">
        <v>17</v>
      </c>
      <c r="CM56" s="76" t="s">
        <v>77</v>
      </c>
    </row>
    <row r="57" spans="1:57" s="1" customFormat="1" ht="30" customHeight="1">
      <c r="A57" s="25"/>
      <c r="B57" s="2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6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s="1" customFormat="1" ht="6.75" customHeight="1">
      <c r="A58" s="25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26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</sheetData>
  <sheetProtection/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AS49:AT51"/>
    <mergeCell ref="AM50:AP50"/>
    <mergeCell ref="W33:AE33"/>
    <mergeCell ref="AK33:AO33"/>
    <mergeCell ref="L33:P33"/>
    <mergeCell ref="X35:AB35"/>
    <mergeCell ref="AK35:AO35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</mergeCells>
  <hyperlinks>
    <hyperlink ref="A55" location="'D.1 - SANACE OBVODOVÉHO Z...'!C2" display="/"/>
    <hyperlink ref="A56" location="'2 - VEDLEJŠÍ ROZPOČTOVÉ 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9"/>
  <sheetViews>
    <sheetView showGridLines="0" zoomScalePageLayoutView="0" workbookViewId="0" topLeftCell="A1">
      <selection activeCell="E7" sqref="E7:H7"/>
    </sheetView>
  </sheetViews>
  <sheetFormatPr defaultColWidth="9.140625" defaultRowHeight="12"/>
  <cols>
    <col min="1" max="1" width="5.140625" style="0" customWidth="1"/>
    <col min="2" max="2" width="1.1484375" style="0" customWidth="1"/>
    <col min="3" max="3" width="4.140625" style="0" customWidth="1"/>
    <col min="4" max="4" width="5.42187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1"/>
    </row>
    <row r="2" spans="12:46" ht="36.75" customHeight="1">
      <c r="L2" s="320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3" t="s">
        <v>76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77</v>
      </c>
    </row>
    <row r="4" spans="2:46" ht="24.75" customHeight="1">
      <c r="B4" s="16"/>
      <c r="D4" s="17" t="s">
        <v>80</v>
      </c>
      <c r="L4" s="16"/>
      <c r="M4" s="82" t="s">
        <v>11</v>
      </c>
      <c r="AT4" s="13" t="s">
        <v>4</v>
      </c>
    </row>
    <row r="5" spans="2:12" ht="6.75" customHeight="1">
      <c r="B5" s="16"/>
      <c r="L5" s="16"/>
    </row>
    <row r="6" spans="2:12" ht="12" customHeight="1">
      <c r="B6" s="16"/>
      <c r="D6" s="22" t="s">
        <v>15</v>
      </c>
      <c r="L6" s="16"/>
    </row>
    <row r="7" spans="2:12" ht="16.5" customHeight="1">
      <c r="B7" s="16"/>
      <c r="E7" s="365" t="s">
        <v>202</v>
      </c>
      <c r="F7" s="366"/>
      <c r="G7" s="366"/>
      <c r="H7" s="366"/>
      <c r="L7" s="16"/>
    </row>
    <row r="8" spans="1:31" s="1" customFormat="1" ht="12" customHeight="1">
      <c r="A8" s="25"/>
      <c r="B8" s="26"/>
      <c r="C8" s="25"/>
      <c r="D8" s="22" t="s">
        <v>81</v>
      </c>
      <c r="E8" s="25"/>
      <c r="F8" s="25"/>
      <c r="G8" s="25"/>
      <c r="H8" s="25"/>
      <c r="I8" s="25"/>
      <c r="J8" s="25"/>
      <c r="K8" s="25"/>
      <c r="L8" s="83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1" customFormat="1" ht="16.5" customHeight="1">
      <c r="A9" s="25"/>
      <c r="B9" s="26"/>
      <c r="C9" s="25"/>
      <c r="D9" s="25"/>
      <c r="E9" s="331" t="s">
        <v>203</v>
      </c>
      <c r="F9" s="367"/>
      <c r="G9" s="367"/>
      <c r="H9" s="367"/>
      <c r="I9" s="25"/>
      <c r="J9" s="25"/>
      <c r="K9" s="25"/>
      <c r="L9" s="83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1" customFormat="1" ht="11.25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83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1" customFormat="1" ht="12" customHeight="1">
      <c r="A11" s="25"/>
      <c r="B11" s="26"/>
      <c r="C11" s="25"/>
      <c r="D11" s="22" t="s">
        <v>16</v>
      </c>
      <c r="E11" s="25"/>
      <c r="F11" s="20" t="s">
        <v>17</v>
      </c>
      <c r="G11" s="25"/>
      <c r="H11" s="25"/>
      <c r="I11" s="22" t="s">
        <v>18</v>
      </c>
      <c r="J11" s="20" t="s">
        <v>3</v>
      </c>
      <c r="K11" s="25"/>
      <c r="L11" s="83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1" customFormat="1" ht="12" customHeight="1">
      <c r="A12" s="25"/>
      <c r="B12" s="26"/>
      <c r="C12" s="25"/>
      <c r="D12" s="22" t="s">
        <v>19</v>
      </c>
      <c r="E12" s="25"/>
      <c r="F12" s="20" t="s">
        <v>173</v>
      </c>
      <c r="G12" s="25"/>
      <c r="H12" s="25"/>
      <c r="I12" s="22" t="s">
        <v>21</v>
      </c>
      <c r="J12" s="43">
        <v>44520</v>
      </c>
      <c r="K12" s="25"/>
      <c r="L12" s="83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1" customFormat="1" ht="10.5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83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1" customFormat="1" ht="12" customHeight="1">
      <c r="A14" s="25"/>
      <c r="B14" s="26"/>
      <c r="C14" s="25"/>
      <c r="D14" s="22" t="s">
        <v>22</v>
      </c>
      <c r="E14" s="25"/>
      <c r="F14" s="25"/>
      <c r="G14" s="25"/>
      <c r="H14" s="25"/>
      <c r="I14" s="22" t="s">
        <v>23</v>
      </c>
      <c r="J14" s="20" t="s">
        <v>3</v>
      </c>
      <c r="K14" s="25"/>
      <c r="L14" s="83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1" customFormat="1" ht="18" customHeight="1">
      <c r="A15" s="25"/>
      <c r="B15" s="26"/>
      <c r="C15" s="25"/>
      <c r="D15" s="25"/>
      <c r="E15" s="20" t="s">
        <v>24</v>
      </c>
      <c r="F15" s="25"/>
      <c r="G15" s="25"/>
      <c r="H15" s="25"/>
      <c r="I15" s="22" t="s">
        <v>25</v>
      </c>
      <c r="J15" s="20" t="s">
        <v>3</v>
      </c>
      <c r="K15" s="25"/>
      <c r="L15" s="83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1" customFormat="1" ht="6.7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83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1" customFormat="1" ht="12" customHeight="1">
      <c r="A17" s="25"/>
      <c r="B17" s="26"/>
      <c r="C17" s="25"/>
      <c r="D17" s="22" t="s">
        <v>26</v>
      </c>
      <c r="E17" s="25"/>
      <c r="F17" s="25"/>
      <c r="G17" s="25"/>
      <c r="H17" s="25"/>
      <c r="I17" s="22" t="s">
        <v>23</v>
      </c>
      <c r="J17" s="20" t="s">
        <v>3</v>
      </c>
      <c r="K17" s="25"/>
      <c r="L17" s="83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1" customFormat="1" ht="18" customHeight="1">
      <c r="A18" s="25"/>
      <c r="B18" s="26"/>
      <c r="C18" s="25"/>
      <c r="D18" s="25"/>
      <c r="E18" s="20" t="s">
        <v>27</v>
      </c>
      <c r="F18" s="25"/>
      <c r="G18" s="25"/>
      <c r="H18" s="25"/>
      <c r="I18" s="22" t="s">
        <v>25</v>
      </c>
      <c r="J18" s="20" t="s">
        <v>3</v>
      </c>
      <c r="K18" s="25"/>
      <c r="L18" s="83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1" customFormat="1" ht="6.7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83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1" customFormat="1" ht="12" customHeight="1">
      <c r="A20" s="25"/>
      <c r="B20" s="26"/>
      <c r="C20" s="25"/>
      <c r="D20" s="22" t="s">
        <v>28</v>
      </c>
      <c r="E20" s="25"/>
      <c r="F20" s="25"/>
      <c r="G20" s="25"/>
      <c r="H20" s="25"/>
      <c r="I20" s="22" t="s">
        <v>23</v>
      </c>
      <c r="J20" s="20" t="s">
        <v>3</v>
      </c>
      <c r="K20" s="25"/>
      <c r="L20" s="83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1" customFormat="1" ht="18" customHeight="1">
      <c r="A21" s="25"/>
      <c r="B21" s="26"/>
      <c r="C21" s="25"/>
      <c r="D21" s="25"/>
      <c r="E21" s="20" t="s">
        <v>29</v>
      </c>
      <c r="F21" s="25"/>
      <c r="G21" s="25"/>
      <c r="H21" s="25"/>
      <c r="I21" s="22" t="s">
        <v>25</v>
      </c>
      <c r="J21" s="20" t="s">
        <v>3</v>
      </c>
      <c r="K21" s="25"/>
      <c r="L21" s="83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1" customFormat="1" ht="6.7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83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1" customFormat="1" ht="12" customHeight="1">
      <c r="A23" s="25"/>
      <c r="B23" s="26"/>
      <c r="C23" s="25"/>
      <c r="D23" s="22" t="s">
        <v>31</v>
      </c>
      <c r="E23" s="25"/>
      <c r="F23" s="25"/>
      <c r="G23" s="25"/>
      <c r="H23" s="25"/>
      <c r="I23" s="22" t="s">
        <v>23</v>
      </c>
      <c r="J23" s="20" t="s">
        <v>3</v>
      </c>
      <c r="K23" s="25"/>
      <c r="L23" s="83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1" customFormat="1" ht="18" customHeight="1">
      <c r="A24" s="25"/>
      <c r="B24" s="26"/>
      <c r="C24" s="25"/>
      <c r="D24" s="25"/>
      <c r="E24" s="20" t="s">
        <v>29</v>
      </c>
      <c r="F24" s="25"/>
      <c r="G24" s="25"/>
      <c r="H24" s="25"/>
      <c r="I24" s="22" t="s">
        <v>25</v>
      </c>
      <c r="J24" s="20" t="s">
        <v>3</v>
      </c>
      <c r="K24" s="25"/>
      <c r="L24" s="83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1" customFormat="1" ht="6.7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83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1" customFormat="1" ht="12" customHeight="1">
      <c r="A26" s="25"/>
      <c r="B26" s="26"/>
      <c r="C26" s="25"/>
      <c r="D26" s="22" t="s">
        <v>32</v>
      </c>
      <c r="E26" s="25"/>
      <c r="F26" s="25"/>
      <c r="G26" s="25"/>
      <c r="H26" s="25"/>
      <c r="I26" s="25"/>
      <c r="J26" s="25"/>
      <c r="K26" s="25"/>
      <c r="L26" s="83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7" customFormat="1" ht="71.25" customHeight="1">
      <c r="A27" s="84"/>
      <c r="B27" s="85"/>
      <c r="C27" s="84"/>
      <c r="D27" s="84"/>
      <c r="E27" s="349" t="s">
        <v>82</v>
      </c>
      <c r="F27" s="349"/>
      <c r="G27" s="349"/>
      <c r="H27" s="349"/>
      <c r="I27" s="84"/>
      <c r="J27" s="84"/>
      <c r="K27" s="84"/>
      <c r="L27" s="86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</row>
    <row r="28" spans="1:31" s="1" customFormat="1" ht="6.75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83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1" customFormat="1" ht="6.75" customHeight="1">
      <c r="A29" s="25"/>
      <c r="B29" s="26"/>
      <c r="C29" s="25"/>
      <c r="D29" s="54"/>
      <c r="E29" s="54"/>
      <c r="F29" s="54"/>
      <c r="G29" s="54"/>
      <c r="H29" s="54"/>
      <c r="I29" s="54"/>
      <c r="J29" s="54"/>
      <c r="K29" s="54"/>
      <c r="L29" s="83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1" customFormat="1" ht="24.75" customHeight="1">
      <c r="A30" s="25"/>
      <c r="B30" s="26"/>
      <c r="C30" s="25"/>
      <c r="D30" s="87" t="s">
        <v>34</v>
      </c>
      <c r="E30" s="25"/>
      <c r="F30" s="25"/>
      <c r="G30" s="25"/>
      <c r="H30" s="25"/>
      <c r="I30" s="25"/>
      <c r="J30" s="59">
        <f>J59</f>
        <v>30154.87000000001</v>
      </c>
      <c r="K30" s="25"/>
      <c r="L30" s="83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1" customFormat="1" ht="6.75" customHeight="1">
      <c r="A31" s="25"/>
      <c r="B31" s="26"/>
      <c r="C31" s="25"/>
      <c r="D31" s="54"/>
      <c r="E31" s="54"/>
      <c r="F31" s="54"/>
      <c r="G31" s="54"/>
      <c r="H31" s="54"/>
      <c r="I31" s="54"/>
      <c r="J31" s="54"/>
      <c r="K31" s="54"/>
      <c r="L31" s="83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1" customFormat="1" ht="14.25" customHeight="1">
      <c r="A32" s="25"/>
      <c r="B32" s="26"/>
      <c r="C32" s="25"/>
      <c r="D32" s="25"/>
      <c r="E32" s="25"/>
      <c r="F32" s="29" t="s">
        <v>36</v>
      </c>
      <c r="G32" s="25"/>
      <c r="H32" s="25"/>
      <c r="I32" s="29" t="s">
        <v>35</v>
      </c>
      <c r="J32" s="29" t="s">
        <v>37</v>
      </c>
      <c r="K32" s="25"/>
      <c r="L32" s="83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1" customFormat="1" ht="14.25" customHeight="1">
      <c r="A33" s="25"/>
      <c r="B33" s="26"/>
      <c r="C33" s="25"/>
      <c r="D33" s="88" t="s">
        <v>38</v>
      </c>
      <c r="E33" s="22" t="s">
        <v>39</v>
      </c>
      <c r="F33" s="89">
        <f>J59</f>
        <v>30154.87000000001</v>
      </c>
      <c r="G33" s="25"/>
      <c r="H33" s="25"/>
      <c r="I33" s="90">
        <v>0.21</v>
      </c>
      <c r="J33" s="89">
        <f>F33*0.21</f>
        <v>6332.522700000002</v>
      </c>
      <c r="K33" s="25"/>
      <c r="L33" s="83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1" customFormat="1" ht="14.25" customHeight="1">
      <c r="A34" s="25"/>
      <c r="B34" s="26"/>
      <c r="C34" s="25"/>
      <c r="D34" s="25"/>
      <c r="E34" s="22" t="s">
        <v>40</v>
      </c>
      <c r="F34" s="89">
        <f>ROUND((SUM(BF87:BF147)),2)</f>
        <v>0</v>
      </c>
      <c r="G34" s="25"/>
      <c r="H34" s="25"/>
      <c r="I34" s="90">
        <v>0.15</v>
      </c>
      <c r="J34" s="89">
        <f>ROUND(((SUM(BF87:BF147))*I34),2)</f>
        <v>0</v>
      </c>
      <c r="K34" s="25"/>
      <c r="L34" s="83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1" customFormat="1" ht="14.25" customHeight="1" hidden="1">
      <c r="A35" s="25"/>
      <c r="B35" s="26"/>
      <c r="C35" s="25"/>
      <c r="D35" s="25"/>
      <c r="E35" s="22" t="s">
        <v>41</v>
      </c>
      <c r="F35" s="89">
        <f>ROUND((SUM(BG87:BG147)),2)</f>
        <v>0</v>
      </c>
      <c r="G35" s="25"/>
      <c r="H35" s="25"/>
      <c r="I35" s="90">
        <v>0.21</v>
      </c>
      <c r="J35" s="89">
        <f>0</f>
        <v>0</v>
      </c>
      <c r="K35" s="25"/>
      <c r="L35" s="83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1" customFormat="1" ht="14.25" customHeight="1" hidden="1">
      <c r="A36" s="25"/>
      <c r="B36" s="26"/>
      <c r="C36" s="25"/>
      <c r="D36" s="25"/>
      <c r="E36" s="22" t="s">
        <v>42</v>
      </c>
      <c r="F36" s="89">
        <f>ROUND((SUM(BH87:BH147)),2)</f>
        <v>0</v>
      </c>
      <c r="G36" s="25"/>
      <c r="H36" s="25"/>
      <c r="I36" s="90">
        <v>0.15</v>
      </c>
      <c r="J36" s="89">
        <f>0</f>
        <v>0</v>
      </c>
      <c r="K36" s="25"/>
      <c r="L36" s="83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1" customFormat="1" ht="14.25" customHeight="1" hidden="1">
      <c r="A37" s="25"/>
      <c r="B37" s="26"/>
      <c r="C37" s="25"/>
      <c r="D37" s="25"/>
      <c r="E37" s="22" t="s">
        <v>43</v>
      </c>
      <c r="F37" s="89">
        <f>ROUND((SUM(BI87:BI147)),2)</f>
        <v>0</v>
      </c>
      <c r="G37" s="25"/>
      <c r="H37" s="25"/>
      <c r="I37" s="90">
        <v>0</v>
      </c>
      <c r="J37" s="89">
        <f>0</f>
        <v>0</v>
      </c>
      <c r="K37" s="25"/>
      <c r="L37" s="83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1" customFormat="1" ht="6.7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83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1" customFormat="1" ht="24.75" customHeight="1">
      <c r="A39" s="25"/>
      <c r="B39" s="26"/>
      <c r="C39" s="91"/>
      <c r="D39" s="92" t="s">
        <v>44</v>
      </c>
      <c r="E39" s="48"/>
      <c r="F39" s="48"/>
      <c r="G39" s="93" t="s">
        <v>45</v>
      </c>
      <c r="H39" s="94" t="s">
        <v>46</v>
      </c>
      <c r="I39" s="48"/>
      <c r="J39" s="95">
        <f>SUM(J30:J37)</f>
        <v>36487.39270000001</v>
      </c>
      <c r="K39" s="96"/>
      <c r="L39" s="83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1" customFormat="1" ht="14.25" customHeight="1">
      <c r="A40" s="25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83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4" spans="1:31" s="1" customFormat="1" ht="6.75" customHeight="1">
      <c r="A44" s="25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83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</row>
    <row r="45" spans="1:31" s="1" customFormat="1" ht="24.75" customHeight="1">
      <c r="A45" s="25"/>
      <c r="B45" s="26"/>
      <c r="C45" s="17" t="s">
        <v>83</v>
      </c>
      <c r="D45" s="25"/>
      <c r="E45" s="25"/>
      <c r="F45" s="25"/>
      <c r="G45" s="25"/>
      <c r="H45" s="25"/>
      <c r="I45" s="25"/>
      <c r="J45" s="25"/>
      <c r="K45" s="25"/>
      <c r="L45" s="83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</row>
    <row r="46" spans="1:31" s="1" customFormat="1" ht="6.75" customHeight="1">
      <c r="A46" s="25"/>
      <c r="B46" s="26"/>
      <c r="C46" s="25"/>
      <c r="D46" s="25"/>
      <c r="E46" s="25"/>
      <c r="F46" s="25"/>
      <c r="G46" s="25"/>
      <c r="H46" s="25"/>
      <c r="I46" s="25"/>
      <c r="J46" s="25"/>
      <c r="K46" s="25"/>
      <c r="L46" s="83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</row>
    <row r="47" spans="1:31" s="1" customFormat="1" ht="12" customHeight="1">
      <c r="A47" s="25"/>
      <c r="B47" s="26"/>
      <c r="C47" s="22" t="s">
        <v>15</v>
      </c>
      <c r="D47" s="25"/>
      <c r="E47" s="25"/>
      <c r="F47" s="25"/>
      <c r="G47" s="25"/>
      <c r="H47" s="25"/>
      <c r="I47" s="25"/>
      <c r="J47" s="25"/>
      <c r="K47" s="25"/>
      <c r="L47" s="83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</row>
    <row r="48" spans="1:31" s="1" customFormat="1" ht="16.5" customHeight="1">
      <c r="A48" s="25"/>
      <c r="B48" s="26"/>
      <c r="C48" s="25"/>
      <c r="D48" s="25"/>
      <c r="E48" s="368" t="str">
        <f>E7</f>
        <v>Střední zdravotnická škola a Vyšší odborná škola zdravotnická</v>
      </c>
      <c r="F48" s="369"/>
      <c r="G48" s="369"/>
      <c r="H48" s="369"/>
      <c r="I48" s="25"/>
      <c r="J48" s="25"/>
      <c r="K48" s="25"/>
      <c r="L48" s="83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</row>
    <row r="49" spans="1:31" s="1" customFormat="1" ht="12" customHeight="1">
      <c r="A49" s="25"/>
      <c r="B49" s="26"/>
      <c r="C49" s="22" t="s">
        <v>81</v>
      </c>
      <c r="D49" s="25"/>
      <c r="E49" s="25"/>
      <c r="F49" s="25"/>
      <c r="G49" s="25"/>
      <c r="H49" s="25"/>
      <c r="I49" s="25"/>
      <c r="J49" s="25"/>
      <c r="K49" s="25"/>
      <c r="L49" s="83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</row>
    <row r="50" spans="1:31" s="1" customFormat="1" ht="16.5" customHeight="1">
      <c r="A50" s="25"/>
      <c r="B50" s="26"/>
      <c r="C50" s="25"/>
      <c r="D50" s="25"/>
      <c r="E50" s="331" t="str">
        <f>E9</f>
        <v>Sanace mokrého zdiva u školní jídelny</v>
      </c>
      <c r="F50" s="367"/>
      <c r="G50" s="367"/>
      <c r="H50" s="367"/>
      <c r="I50" s="25"/>
      <c r="J50" s="25"/>
      <c r="K50" s="25"/>
      <c r="L50" s="83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</row>
    <row r="51" spans="1:31" s="1" customFormat="1" ht="6.75" customHeight="1">
      <c r="A51" s="25"/>
      <c r="B51" s="26"/>
      <c r="C51" s="25"/>
      <c r="D51" s="25"/>
      <c r="E51" s="25"/>
      <c r="F51" s="25"/>
      <c r="G51" s="25"/>
      <c r="H51" s="25"/>
      <c r="I51" s="25"/>
      <c r="J51" s="25"/>
      <c r="K51" s="25"/>
      <c r="L51" s="83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</row>
    <row r="52" spans="1:31" s="1" customFormat="1" ht="12" customHeight="1">
      <c r="A52" s="25"/>
      <c r="B52" s="26"/>
      <c r="C52" s="22" t="s">
        <v>19</v>
      </c>
      <c r="D52" s="25"/>
      <c r="E52" s="25"/>
      <c r="F52" s="20" t="str">
        <f>F12</f>
        <v>B. Němcové 482, 293 01 Mladá Boleslav</v>
      </c>
      <c r="G52" s="25"/>
      <c r="H52" s="25"/>
      <c r="I52" s="22" t="s">
        <v>21</v>
      </c>
      <c r="J52" s="43">
        <f>IF(J12="","",J12)</f>
        <v>44520</v>
      </c>
      <c r="K52" s="25"/>
      <c r="L52" s="83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</row>
    <row r="53" spans="1:31" s="1" customFormat="1" ht="6.75" customHeight="1">
      <c r="A53" s="25"/>
      <c r="B53" s="26"/>
      <c r="C53" s="25"/>
      <c r="D53" s="25"/>
      <c r="E53" s="25"/>
      <c r="F53" s="25"/>
      <c r="G53" s="25"/>
      <c r="H53" s="25"/>
      <c r="I53" s="25"/>
      <c r="J53" s="25"/>
      <c r="K53" s="25"/>
      <c r="L53" s="83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</row>
    <row r="54" spans="1:31" s="1" customFormat="1" ht="15" customHeight="1">
      <c r="A54" s="25"/>
      <c r="B54" s="26"/>
      <c r="C54" s="22" t="s">
        <v>22</v>
      </c>
      <c r="D54" s="25"/>
      <c r="E54" s="25"/>
      <c r="F54" s="20" t="str">
        <f>E15</f>
        <v>STŘEDOČESKÝ KRAJ</v>
      </c>
      <c r="G54" s="25"/>
      <c r="H54" s="25"/>
      <c r="I54" s="22" t="s">
        <v>28</v>
      </c>
      <c r="J54" s="23" t="str">
        <f>E21</f>
        <v>ING.ARCH.P.BABÁK</v>
      </c>
      <c r="K54" s="25"/>
      <c r="L54" s="83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</row>
    <row r="55" spans="1:31" s="1" customFormat="1" ht="15" customHeight="1">
      <c r="A55" s="25"/>
      <c r="B55" s="26"/>
      <c r="C55" s="22" t="s">
        <v>26</v>
      </c>
      <c r="D55" s="25"/>
      <c r="E55" s="25"/>
      <c r="F55" s="20" t="str">
        <f>IF(E18="","",E18)</f>
        <v> </v>
      </c>
      <c r="G55" s="25"/>
      <c r="H55" s="25"/>
      <c r="I55" s="22" t="s">
        <v>31</v>
      </c>
      <c r="J55" s="23"/>
      <c r="K55" s="25"/>
      <c r="L55" s="83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</row>
    <row r="56" spans="1:31" s="1" customFormat="1" ht="9.75" customHeight="1">
      <c r="A56" s="25"/>
      <c r="B56" s="26"/>
      <c r="C56" s="25"/>
      <c r="D56" s="25"/>
      <c r="E56" s="25"/>
      <c r="F56" s="25"/>
      <c r="G56" s="25"/>
      <c r="H56" s="25"/>
      <c r="I56" s="25"/>
      <c r="J56" s="25"/>
      <c r="K56" s="25"/>
      <c r="L56" s="83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</row>
    <row r="57" spans="1:31" s="1" customFormat="1" ht="29.25" customHeight="1">
      <c r="A57" s="25"/>
      <c r="B57" s="26"/>
      <c r="C57" s="97" t="s">
        <v>84</v>
      </c>
      <c r="D57" s="91"/>
      <c r="E57" s="91"/>
      <c r="F57" s="91"/>
      <c r="G57" s="91"/>
      <c r="H57" s="91"/>
      <c r="I57" s="91"/>
      <c r="J57" s="98" t="s">
        <v>85</v>
      </c>
      <c r="K57" s="91"/>
      <c r="L57" s="83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</row>
    <row r="58" spans="1:31" s="1" customFormat="1" ht="9.75" customHeight="1">
      <c r="A58" s="25"/>
      <c r="B58" s="26"/>
      <c r="C58" s="25"/>
      <c r="D58" s="25"/>
      <c r="E58" s="25"/>
      <c r="F58" s="25"/>
      <c r="G58" s="25"/>
      <c r="H58" s="25"/>
      <c r="I58" s="25"/>
      <c r="J58" s="25"/>
      <c r="K58" s="25"/>
      <c r="L58" s="83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</row>
    <row r="59" spans="1:47" s="1" customFormat="1" ht="22.5" customHeight="1">
      <c r="A59" s="25"/>
      <c r="B59" s="26"/>
      <c r="C59" s="99" t="s">
        <v>66</v>
      </c>
      <c r="D59" s="25"/>
      <c r="E59" s="25"/>
      <c r="F59" s="25"/>
      <c r="G59" s="25"/>
      <c r="H59" s="25"/>
      <c r="I59" s="25"/>
      <c r="J59" s="59">
        <f>J60+J66</f>
        <v>30154.87000000001</v>
      </c>
      <c r="K59" s="25"/>
      <c r="L59" s="83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U59" s="13" t="s">
        <v>86</v>
      </c>
    </row>
    <row r="60" spans="2:12" s="8" customFormat="1" ht="24.75" customHeight="1">
      <c r="B60" s="100"/>
      <c r="D60" s="228" t="s">
        <v>87</v>
      </c>
      <c r="E60" s="226"/>
      <c r="F60" s="236"/>
      <c r="G60" s="238"/>
      <c r="H60" s="238"/>
      <c r="I60" s="238"/>
      <c r="J60" s="239">
        <f>J61+J63+J64+J65+J62</f>
        <v>69904.87000000001</v>
      </c>
      <c r="L60" s="100"/>
    </row>
    <row r="61" spans="2:12" s="9" customFormat="1" ht="18" customHeight="1">
      <c r="B61" s="101"/>
      <c r="D61" s="230">
        <v>61</v>
      </c>
      <c r="E61" s="231" t="s">
        <v>146</v>
      </c>
      <c r="F61" s="227"/>
      <c r="G61" s="237"/>
      <c r="H61" s="237"/>
      <c r="I61" s="237"/>
      <c r="J61" s="240">
        <f>J102</f>
        <v>42630</v>
      </c>
      <c r="L61" s="101"/>
    </row>
    <row r="62" spans="2:12" s="132" customFormat="1" ht="18" customHeight="1">
      <c r="B62" s="133"/>
      <c r="D62" s="230">
        <v>771</v>
      </c>
      <c r="E62" s="231" t="s">
        <v>157</v>
      </c>
      <c r="F62" s="227"/>
      <c r="G62" s="237"/>
      <c r="H62" s="237"/>
      <c r="I62" s="237"/>
      <c r="J62" s="240">
        <f>J107</f>
        <v>4127.5</v>
      </c>
      <c r="L62" s="133"/>
    </row>
    <row r="63" spans="2:12" s="132" customFormat="1" ht="19.5" customHeight="1">
      <c r="B63" s="133"/>
      <c r="D63" s="232" t="s">
        <v>114</v>
      </c>
      <c r="E63" s="231" t="s">
        <v>130</v>
      </c>
      <c r="F63" s="227"/>
      <c r="G63" s="237"/>
      <c r="H63" s="237"/>
      <c r="I63" s="237"/>
      <c r="J63" s="240">
        <f>J114</f>
        <v>1088.64</v>
      </c>
      <c r="L63" s="133"/>
    </row>
    <row r="64" spans="2:12" s="9" customFormat="1" ht="19.5" customHeight="1">
      <c r="B64" s="101"/>
      <c r="D64" s="229" t="s">
        <v>88</v>
      </c>
      <c r="E64" s="225"/>
      <c r="F64" s="227"/>
      <c r="G64" s="237"/>
      <c r="H64" s="237"/>
      <c r="I64" s="237"/>
      <c r="J64" s="240">
        <f>J119</f>
        <v>18609.13</v>
      </c>
      <c r="L64" s="101"/>
    </row>
    <row r="65" spans="2:12" s="9" customFormat="1" ht="19.5" customHeight="1">
      <c r="B65" s="101"/>
      <c r="C65" s="224"/>
      <c r="D65" s="229" t="s">
        <v>89</v>
      </c>
      <c r="E65" s="227"/>
      <c r="F65" s="237"/>
      <c r="G65" s="237"/>
      <c r="H65" s="237"/>
      <c r="I65" s="237"/>
      <c r="J65" s="240">
        <f>J134</f>
        <v>3449.6</v>
      </c>
      <c r="L65" s="101"/>
    </row>
    <row r="66" spans="2:12" s="8" customFormat="1" ht="19.5" customHeight="1">
      <c r="B66" s="100"/>
      <c r="C66" s="233"/>
      <c r="D66" s="234" t="s">
        <v>67</v>
      </c>
      <c r="E66" s="353" t="s">
        <v>172</v>
      </c>
      <c r="F66" s="354"/>
      <c r="G66" s="238"/>
      <c r="H66" s="238"/>
      <c r="I66" s="238"/>
      <c r="J66" s="239">
        <f>J67</f>
        <v>-39750</v>
      </c>
      <c r="L66" s="100"/>
    </row>
    <row r="67" spans="2:12" s="132" customFormat="1" ht="19.5" customHeight="1">
      <c r="B67" s="133"/>
      <c r="C67" s="224"/>
      <c r="D67" s="235" t="s">
        <v>8</v>
      </c>
      <c r="E67" s="355" t="s">
        <v>171</v>
      </c>
      <c r="F67" s="356"/>
      <c r="G67" s="237"/>
      <c r="H67" s="237"/>
      <c r="I67" s="237"/>
      <c r="J67" s="240">
        <f>J141</f>
        <v>-39750</v>
      </c>
      <c r="L67" s="133"/>
    </row>
    <row r="68" spans="1:31" s="1" customFormat="1" ht="21.75" customHeight="1">
      <c r="A68" s="25"/>
      <c r="B68" s="26"/>
      <c r="C68" s="25"/>
      <c r="D68" s="25"/>
      <c r="E68" s="25"/>
      <c r="F68" s="25"/>
      <c r="G68" s="25"/>
      <c r="H68" s="25"/>
      <c r="I68" s="25"/>
      <c r="J68" s="25"/>
      <c r="K68" s="25"/>
      <c r="L68" s="83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</row>
    <row r="69" spans="1:31" s="1" customFormat="1" ht="6.75" customHeight="1">
      <c r="A69" s="25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83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</row>
    <row r="73" spans="1:31" s="1" customFormat="1" ht="6.75" customHeight="1">
      <c r="A73" s="25"/>
      <c r="B73" s="183"/>
      <c r="C73" s="184"/>
      <c r="D73" s="184"/>
      <c r="E73" s="184"/>
      <c r="F73" s="184"/>
      <c r="G73" s="184"/>
      <c r="H73" s="184"/>
      <c r="I73" s="184"/>
      <c r="J73" s="184"/>
      <c r="K73" s="185"/>
      <c r="L73" s="181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</row>
    <row r="74" spans="1:31" s="1" customFormat="1" ht="24.75" customHeight="1">
      <c r="A74" s="25"/>
      <c r="B74" s="186"/>
      <c r="C74" s="187" t="s">
        <v>90</v>
      </c>
      <c r="D74" s="46"/>
      <c r="E74" s="46"/>
      <c r="F74" s="46"/>
      <c r="G74" s="46"/>
      <c r="H74" s="46"/>
      <c r="I74" s="46"/>
      <c r="J74" s="46"/>
      <c r="K74" s="188"/>
      <c r="L74" s="181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</row>
    <row r="75" spans="1:31" s="1" customFormat="1" ht="6.75" customHeight="1">
      <c r="A75" s="25"/>
      <c r="B75" s="186"/>
      <c r="C75" s="46"/>
      <c r="D75" s="46"/>
      <c r="E75" s="46"/>
      <c r="F75" s="46"/>
      <c r="G75" s="46"/>
      <c r="H75" s="46"/>
      <c r="I75" s="46"/>
      <c r="J75" s="46"/>
      <c r="K75" s="188"/>
      <c r="L75" s="181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</row>
    <row r="76" spans="1:31" s="1" customFormat="1" ht="12" customHeight="1">
      <c r="A76" s="25"/>
      <c r="B76" s="186"/>
      <c r="C76" s="189" t="s">
        <v>15</v>
      </c>
      <c r="D76" s="46"/>
      <c r="E76" s="46"/>
      <c r="F76" s="46"/>
      <c r="G76" s="46"/>
      <c r="H76" s="46"/>
      <c r="I76" s="46"/>
      <c r="J76" s="46"/>
      <c r="K76" s="188"/>
      <c r="L76" s="181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1" customFormat="1" ht="16.5" customHeight="1">
      <c r="A77" s="25"/>
      <c r="B77" s="186"/>
      <c r="C77" s="46"/>
      <c r="D77" s="46"/>
      <c r="E77" s="359" t="str">
        <f>E7</f>
        <v>Střední zdravotnická škola a Vyšší odborná škola zdravotnická</v>
      </c>
      <c r="F77" s="360"/>
      <c r="G77" s="360"/>
      <c r="H77" s="360"/>
      <c r="I77" s="46"/>
      <c r="J77" s="46"/>
      <c r="K77" s="188"/>
      <c r="L77" s="181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s="1" customFormat="1" ht="12" customHeight="1">
      <c r="A78" s="25"/>
      <c r="B78" s="186"/>
      <c r="C78" s="189" t="s">
        <v>81</v>
      </c>
      <c r="D78" s="46"/>
      <c r="E78" s="46"/>
      <c r="F78" s="46"/>
      <c r="G78" s="46"/>
      <c r="H78" s="46"/>
      <c r="I78" s="46"/>
      <c r="J78" s="46"/>
      <c r="K78" s="188"/>
      <c r="L78" s="181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1:31" s="1" customFormat="1" ht="16.5" customHeight="1">
      <c r="A79" s="25"/>
      <c r="B79" s="186"/>
      <c r="C79" s="46"/>
      <c r="D79" s="46"/>
      <c r="E79" s="361" t="str">
        <f>E9</f>
        <v>Sanace mokrého zdiva u školní jídelny</v>
      </c>
      <c r="F79" s="362"/>
      <c r="G79" s="362"/>
      <c r="H79" s="362"/>
      <c r="I79" s="46"/>
      <c r="J79" s="46"/>
      <c r="K79" s="188"/>
      <c r="L79" s="181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</row>
    <row r="80" spans="1:31" s="1" customFormat="1" ht="6.75" customHeight="1">
      <c r="A80" s="25"/>
      <c r="B80" s="186"/>
      <c r="C80" s="46"/>
      <c r="D80" s="46"/>
      <c r="E80" s="46"/>
      <c r="F80" s="46"/>
      <c r="G80" s="46"/>
      <c r="H80" s="46"/>
      <c r="I80" s="46"/>
      <c r="J80" s="46"/>
      <c r="K80" s="188"/>
      <c r="L80" s="181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1:31" s="1" customFormat="1" ht="12" customHeight="1">
      <c r="A81" s="25"/>
      <c r="B81" s="186"/>
      <c r="C81" s="189" t="s">
        <v>19</v>
      </c>
      <c r="D81" s="46"/>
      <c r="E81" s="46"/>
      <c r="F81" s="190" t="str">
        <f>F12</f>
        <v>B. Němcové 482, 293 01 Mladá Boleslav</v>
      </c>
      <c r="G81" s="46"/>
      <c r="H81" s="46"/>
      <c r="I81" s="189" t="s">
        <v>21</v>
      </c>
      <c r="J81" s="191">
        <f>IF(J12="","",J12)</f>
        <v>44520</v>
      </c>
      <c r="K81" s="188"/>
      <c r="L81" s="181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1" customFormat="1" ht="6.75" customHeight="1">
      <c r="A82" s="25"/>
      <c r="B82" s="186"/>
      <c r="C82" s="46"/>
      <c r="D82" s="46"/>
      <c r="E82" s="46"/>
      <c r="F82" s="46"/>
      <c r="G82" s="46"/>
      <c r="H82" s="46"/>
      <c r="I82" s="46"/>
      <c r="J82" s="46"/>
      <c r="K82" s="188"/>
      <c r="L82" s="181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1" customFormat="1" ht="15" customHeight="1">
      <c r="A83" s="25"/>
      <c r="B83" s="186"/>
      <c r="C83" s="189" t="s">
        <v>22</v>
      </c>
      <c r="D83" s="46"/>
      <c r="E83" s="46"/>
      <c r="F83" s="190" t="str">
        <f>E15</f>
        <v>STŘEDOČESKÝ KRAJ</v>
      </c>
      <c r="G83" s="46"/>
      <c r="H83" s="46"/>
      <c r="I83" s="189" t="s">
        <v>28</v>
      </c>
      <c r="J83" s="192" t="str">
        <f>E21</f>
        <v>ING.ARCH.P.BABÁK</v>
      </c>
      <c r="K83" s="188"/>
      <c r="L83" s="181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1" customFormat="1" ht="15" customHeight="1">
      <c r="A84" s="25"/>
      <c r="B84" s="186"/>
      <c r="C84" s="189" t="s">
        <v>26</v>
      </c>
      <c r="D84" s="46"/>
      <c r="E84" s="46"/>
      <c r="F84" s="190" t="str">
        <f>IF(E18="","",E18)</f>
        <v> </v>
      </c>
      <c r="G84" s="46"/>
      <c r="H84" s="46"/>
      <c r="I84" s="189" t="s">
        <v>31</v>
      </c>
      <c r="J84" s="192" t="str">
        <f>E24</f>
        <v>ING.ARCH.P.BABÁK</v>
      </c>
      <c r="K84" s="188"/>
      <c r="L84" s="181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1" customFormat="1" ht="9.75" customHeight="1">
      <c r="A85" s="25"/>
      <c r="B85" s="186"/>
      <c r="C85" s="46"/>
      <c r="D85" s="46"/>
      <c r="E85" s="46"/>
      <c r="F85" s="46"/>
      <c r="G85" s="46"/>
      <c r="H85" s="46"/>
      <c r="I85" s="46"/>
      <c r="J85" s="46"/>
      <c r="K85" s="188"/>
      <c r="L85" s="181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10" customFormat="1" ht="29.25" customHeight="1">
      <c r="A86" s="102"/>
      <c r="B86" s="193"/>
      <c r="C86" s="103" t="s">
        <v>91</v>
      </c>
      <c r="D86" s="104" t="s">
        <v>53</v>
      </c>
      <c r="E86" s="104" t="s">
        <v>49</v>
      </c>
      <c r="F86" s="104" t="s">
        <v>50</v>
      </c>
      <c r="G86" s="104" t="s">
        <v>92</v>
      </c>
      <c r="H86" s="104" t="s">
        <v>93</v>
      </c>
      <c r="I86" s="104" t="s">
        <v>94</v>
      </c>
      <c r="J86" s="104" t="s">
        <v>85</v>
      </c>
      <c r="K86" s="194" t="s">
        <v>95</v>
      </c>
      <c r="L86" s="182"/>
      <c r="M86" s="50" t="s">
        <v>3</v>
      </c>
      <c r="N86" s="51" t="s">
        <v>38</v>
      </c>
      <c r="O86" s="51" t="s">
        <v>96</v>
      </c>
      <c r="P86" s="51" t="s">
        <v>97</v>
      </c>
      <c r="Q86" s="51" t="s">
        <v>98</v>
      </c>
      <c r="R86" s="51" t="s">
        <v>99</v>
      </c>
      <c r="S86" s="51" t="s">
        <v>100</v>
      </c>
      <c r="T86" s="52" t="s">
        <v>101</v>
      </c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</row>
    <row r="87" spans="1:63" s="1" customFormat="1" ht="22.5" customHeight="1">
      <c r="A87" s="25"/>
      <c r="B87" s="186"/>
      <c r="C87" s="195" t="s">
        <v>102</v>
      </c>
      <c r="D87" s="46"/>
      <c r="E87" s="46"/>
      <c r="F87" s="46"/>
      <c r="G87" s="46"/>
      <c r="H87" s="46"/>
      <c r="I87" s="46"/>
      <c r="J87" s="196">
        <f>J88+J137</f>
        <v>34738.15000000001</v>
      </c>
      <c r="K87" s="188"/>
      <c r="L87" s="46"/>
      <c r="M87" s="53"/>
      <c r="N87" s="44"/>
      <c r="O87" s="54"/>
      <c r="P87" s="105" t="e">
        <f>P88+P135+#REF!</f>
        <v>#REF!</v>
      </c>
      <c r="Q87" s="54"/>
      <c r="R87" s="105" t="e">
        <f>R88+R135+#REF!</f>
        <v>#REF!</v>
      </c>
      <c r="S87" s="54"/>
      <c r="T87" s="106" t="e">
        <f>T88+T135+#REF!</f>
        <v>#REF!</v>
      </c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T87" s="13" t="s">
        <v>67</v>
      </c>
      <c r="AU87" s="13" t="s">
        <v>86</v>
      </c>
      <c r="BK87" s="107" t="e">
        <f>BK88+BK135+#REF!</f>
        <v>#REF!</v>
      </c>
    </row>
    <row r="88" spans="2:63" s="11" customFormat="1" ht="25.5" customHeight="1">
      <c r="B88" s="197"/>
      <c r="C88" s="110"/>
      <c r="D88" s="198" t="s">
        <v>67</v>
      </c>
      <c r="E88" s="199" t="s">
        <v>103</v>
      </c>
      <c r="F88" s="199" t="s">
        <v>104</v>
      </c>
      <c r="G88" s="200"/>
      <c r="H88" s="200"/>
      <c r="I88" s="200"/>
      <c r="J88" s="201">
        <f>J102+J114+J119+J134+J107+J91+J95</f>
        <v>74488.15000000001</v>
      </c>
      <c r="K88" s="202"/>
      <c r="L88" s="110"/>
      <c r="M88" s="109"/>
      <c r="N88" s="110"/>
      <c r="O88" s="110"/>
      <c r="P88" s="111" t="e">
        <f>#REF!+#REF!+#REF!+#REF!+#REF!+#REF!+#REF!+#REF!+#REF!+#REF!+#REF!+#REF!+#REF!+P133</f>
        <v>#REF!</v>
      </c>
      <c r="Q88" s="110"/>
      <c r="R88" s="111" t="e">
        <f>#REF!+#REF!+#REF!+#REF!+#REF!+#REF!+#REF!+#REF!+#REF!+#REF!+#REF!+#REF!+#REF!+R133</f>
        <v>#REF!</v>
      </c>
      <c r="S88" s="110"/>
      <c r="T88" s="112" t="e">
        <f>#REF!+#REF!+#REF!+#REF!+#REF!+#REF!+#REF!+#REF!+#REF!+#REF!+#REF!+#REF!+#REF!+T133</f>
        <v>#REF!</v>
      </c>
      <c r="AR88" s="108" t="s">
        <v>75</v>
      </c>
      <c r="AT88" s="113" t="s">
        <v>67</v>
      </c>
      <c r="AU88" s="113" t="s">
        <v>68</v>
      </c>
      <c r="AY88" s="108" t="s">
        <v>105</v>
      </c>
      <c r="BK88" s="114" t="e">
        <f>#REF!+#REF!+#REF!+#REF!+#REF!+#REF!+#REF!+#REF!+#REF!+#REF!+#REF!+#REF!+#REF!+BK133</f>
        <v>#REF!</v>
      </c>
    </row>
    <row r="89" spans="1:65" s="1" customFormat="1" ht="15" customHeight="1">
      <c r="A89" s="25"/>
      <c r="B89" s="203"/>
      <c r="C89" s="123"/>
      <c r="D89" s="123"/>
      <c r="E89" s="124"/>
      <c r="F89" s="125"/>
      <c r="G89" s="126"/>
      <c r="H89" s="127"/>
      <c r="I89" s="128"/>
      <c r="J89" s="129"/>
      <c r="K89" s="215"/>
      <c r="L89" s="46"/>
      <c r="M89" s="116"/>
      <c r="N89" s="117"/>
      <c r="O89" s="118"/>
      <c r="P89" s="118"/>
      <c r="Q89" s="118"/>
      <c r="R89" s="118"/>
      <c r="S89" s="118"/>
      <c r="T89" s="119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R89" s="120"/>
      <c r="AT89" s="120"/>
      <c r="AU89" s="120"/>
      <c r="AY89" s="13"/>
      <c r="BE89" s="121"/>
      <c r="BF89" s="121"/>
      <c r="BG89" s="121"/>
      <c r="BH89" s="121"/>
      <c r="BI89" s="121"/>
      <c r="BJ89" s="13"/>
      <c r="BK89" s="121"/>
      <c r="BL89" s="13"/>
      <c r="BM89" s="120"/>
    </row>
    <row r="90" spans="1:65" s="1" customFormat="1" ht="12">
      <c r="A90" s="25"/>
      <c r="B90" s="203"/>
      <c r="C90" s="123"/>
      <c r="D90" s="123"/>
      <c r="E90" s="124"/>
      <c r="F90" s="125"/>
      <c r="G90" s="126"/>
      <c r="H90" s="127"/>
      <c r="I90" s="128"/>
      <c r="J90" s="129"/>
      <c r="K90" s="215"/>
      <c r="L90" s="46"/>
      <c r="M90" s="122"/>
      <c r="N90" s="117"/>
      <c r="O90" s="118"/>
      <c r="P90" s="118"/>
      <c r="Q90" s="118"/>
      <c r="R90" s="118"/>
      <c r="S90" s="118"/>
      <c r="T90" s="118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R90" s="120"/>
      <c r="AT90" s="120"/>
      <c r="AU90" s="120"/>
      <c r="AY90" s="13"/>
      <c r="BE90" s="121"/>
      <c r="BF90" s="121"/>
      <c r="BG90" s="121"/>
      <c r="BH90" s="121"/>
      <c r="BI90" s="121"/>
      <c r="BJ90" s="13"/>
      <c r="BK90" s="121"/>
      <c r="BL90" s="13"/>
      <c r="BM90" s="120"/>
    </row>
    <row r="91" spans="2:63" s="244" customFormat="1" ht="22.5" customHeight="1">
      <c r="B91" s="274"/>
      <c r="D91" s="276" t="s">
        <v>67</v>
      </c>
      <c r="E91" s="279" t="s">
        <v>75</v>
      </c>
      <c r="F91" s="279" t="s">
        <v>184</v>
      </c>
      <c r="J91" s="245">
        <f>J92+J93+J94</f>
        <v>-2428.44</v>
      </c>
      <c r="K91" s="246"/>
      <c r="M91" s="275"/>
      <c r="P91" s="296"/>
      <c r="R91" s="296"/>
      <c r="T91" s="297"/>
      <c r="AR91" s="276"/>
      <c r="AT91" s="277"/>
      <c r="AU91" s="277"/>
      <c r="AY91" s="276"/>
      <c r="BK91" s="278"/>
    </row>
    <row r="92" spans="2:65" s="1" customFormat="1" ht="15" customHeight="1">
      <c r="B92" s="298"/>
      <c r="C92" s="247" t="s">
        <v>185</v>
      </c>
      <c r="D92" s="247" t="s">
        <v>106</v>
      </c>
      <c r="E92" s="248" t="s">
        <v>186</v>
      </c>
      <c r="F92" s="249" t="s">
        <v>187</v>
      </c>
      <c r="G92" s="250" t="s">
        <v>107</v>
      </c>
      <c r="H92" s="251">
        <v>-8.5</v>
      </c>
      <c r="I92" s="294">
        <v>255</v>
      </c>
      <c r="J92" s="252">
        <f>I92*H92</f>
        <v>-2167.5</v>
      </c>
      <c r="K92" s="249" t="s">
        <v>124</v>
      </c>
      <c r="M92" s="280"/>
      <c r="N92" s="299"/>
      <c r="O92" s="300"/>
      <c r="P92" s="300"/>
      <c r="Q92" s="300"/>
      <c r="R92" s="300"/>
      <c r="S92" s="300"/>
      <c r="T92" s="283"/>
      <c r="AR92" s="120"/>
      <c r="AT92" s="120"/>
      <c r="AU92" s="120"/>
      <c r="AY92" s="301"/>
      <c r="BE92" s="302"/>
      <c r="BF92" s="302"/>
      <c r="BG92" s="302"/>
      <c r="BH92" s="302"/>
      <c r="BI92" s="302"/>
      <c r="BJ92" s="301"/>
      <c r="BK92" s="302"/>
      <c r="BL92" s="301"/>
      <c r="BM92" s="120"/>
    </row>
    <row r="93" spans="2:65" s="1" customFormat="1" ht="15" customHeight="1">
      <c r="B93" s="298"/>
      <c r="C93" s="247" t="s">
        <v>188</v>
      </c>
      <c r="D93" s="247" t="s">
        <v>106</v>
      </c>
      <c r="E93" s="248" t="s">
        <v>189</v>
      </c>
      <c r="F93" s="249" t="s">
        <v>190</v>
      </c>
      <c r="G93" s="250" t="s">
        <v>107</v>
      </c>
      <c r="H93" s="251">
        <v>-8.5</v>
      </c>
      <c r="I93" s="294">
        <v>255</v>
      </c>
      <c r="J93" s="252">
        <f>I93*H93</f>
        <v>-2167.5</v>
      </c>
      <c r="K93" s="249" t="s">
        <v>124</v>
      </c>
      <c r="M93" s="280"/>
      <c r="N93" s="299"/>
      <c r="O93" s="300"/>
      <c r="P93" s="300"/>
      <c r="Q93" s="300"/>
      <c r="R93" s="300"/>
      <c r="S93" s="300"/>
      <c r="T93" s="283"/>
      <c r="AR93" s="120"/>
      <c r="AT93" s="120"/>
      <c r="AU93" s="120"/>
      <c r="AY93" s="301"/>
      <c r="BE93" s="302"/>
      <c r="BF93" s="302"/>
      <c r="BG93" s="302"/>
      <c r="BH93" s="302"/>
      <c r="BI93" s="302"/>
      <c r="BJ93" s="301"/>
      <c r="BK93" s="302"/>
      <c r="BL93" s="301"/>
      <c r="BM93" s="120"/>
    </row>
    <row r="94" spans="1:65" s="1" customFormat="1" ht="12">
      <c r="A94" s="25"/>
      <c r="B94" s="203"/>
      <c r="C94" s="123" t="s">
        <v>197</v>
      </c>
      <c r="D94" s="123"/>
      <c r="E94" s="124" t="s">
        <v>199</v>
      </c>
      <c r="F94" s="125" t="s">
        <v>198</v>
      </c>
      <c r="G94" s="250" t="s">
        <v>107</v>
      </c>
      <c r="H94" s="251">
        <f>H96+18.15</f>
        <v>29.79</v>
      </c>
      <c r="I94" s="294">
        <v>64</v>
      </c>
      <c r="J94" s="252">
        <f>I94*H94</f>
        <v>1906.56</v>
      </c>
      <c r="K94" s="215"/>
      <c r="L94" s="46"/>
      <c r="M94" s="284"/>
      <c r="N94" s="281"/>
      <c r="O94" s="282"/>
      <c r="P94" s="282"/>
      <c r="Q94" s="282"/>
      <c r="R94" s="282"/>
      <c r="S94" s="282"/>
      <c r="T94" s="282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R94" s="120"/>
      <c r="AT94" s="120"/>
      <c r="AU94" s="120"/>
      <c r="AY94" s="13"/>
      <c r="BE94" s="121"/>
      <c r="BF94" s="121"/>
      <c r="BG94" s="121"/>
      <c r="BH94" s="121"/>
      <c r="BI94" s="121"/>
      <c r="BJ94" s="13"/>
      <c r="BK94" s="121"/>
      <c r="BL94" s="13"/>
      <c r="BM94" s="120"/>
    </row>
    <row r="95" spans="2:63" s="244" customFormat="1" ht="22.5" customHeight="1">
      <c r="B95" s="274"/>
      <c r="D95" s="276" t="s">
        <v>67</v>
      </c>
      <c r="E95" s="279" t="s">
        <v>109</v>
      </c>
      <c r="F95" s="279" t="s">
        <v>191</v>
      </c>
      <c r="J95" s="245">
        <f>J96+J98+J99</f>
        <v>7011.72</v>
      </c>
      <c r="K95" s="246"/>
      <c r="M95" s="275"/>
      <c r="P95" s="296">
        <f>SUM(P96:P98)</f>
        <v>6.402</v>
      </c>
      <c r="R95" s="296">
        <f>SUM(R96:R98)</f>
        <v>5.8680731999999995</v>
      </c>
      <c r="T95" s="297">
        <f>SUM(T96:T98)</f>
        <v>0</v>
      </c>
      <c r="AR95" s="276" t="s">
        <v>75</v>
      </c>
      <c r="AT95" s="277" t="s">
        <v>67</v>
      </c>
      <c r="AU95" s="277" t="s">
        <v>75</v>
      </c>
      <c r="AY95" s="276" t="s">
        <v>105</v>
      </c>
      <c r="BK95" s="278">
        <f>SUM(BK96:BK98)</f>
        <v>4923.72</v>
      </c>
    </row>
    <row r="96" spans="2:65" s="1" customFormat="1" ht="15" customHeight="1">
      <c r="B96" s="298"/>
      <c r="C96" s="247">
        <v>39</v>
      </c>
      <c r="D96" s="247" t="s">
        <v>106</v>
      </c>
      <c r="E96" s="303">
        <v>465921215</v>
      </c>
      <c r="F96" s="304" t="s">
        <v>192</v>
      </c>
      <c r="G96" s="250" t="s">
        <v>107</v>
      </c>
      <c r="H96" s="251">
        <f>(6.4+4.6+8.4)*0.6</f>
        <v>11.639999999999999</v>
      </c>
      <c r="I96" s="294">
        <v>300</v>
      </c>
      <c r="J96" s="252">
        <f>ROUND(I96*H96,2)</f>
        <v>3492</v>
      </c>
      <c r="K96" s="249" t="s">
        <v>124</v>
      </c>
      <c r="M96" s="280" t="s">
        <v>3</v>
      </c>
      <c r="N96" s="299" t="s">
        <v>39</v>
      </c>
      <c r="O96" s="300">
        <v>0.524</v>
      </c>
      <c r="P96" s="300">
        <f>O96*H96</f>
        <v>6.09936</v>
      </c>
      <c r="Q96" s="300">
        <v>0.34563</v>
      </c>
      <c r="R96" s="300">
        <f>Q96*H96</f>
        <v>4.023133199999999</v>
      </c>
      <c r="S96" s="300">
        <v>0</v>
      </c>
      <c r="T96" s="283">
        <f>S96*H96</f>
        <v>0</v>
      </c>
      <c r="AR96" s="120" t="s">
        <v>108</v>
      </c>
      <c r="AT96" s="120" t="s">
        <v>106</v>
      </c>
      <c r="AU96" s="120" t="s">
        <v>77</v>
      </c>
      <c r="AY96" s="301" t="s">
        <v>105</v>
      </c>
      <c r="BE96" s="302">
        <f>IF(N96="základní",J96,0)</f>
        <v>3492</v>
      </c>
      <c r="BF96" s="302">
        <f>IF(N96="snížená",J96,0)</f>
        <v>0</v>
      </c>
      <c r="BG96" s="302">
        <f>IF(N96="zákl. přenesená",J96,0)</f>
        <v>0</v>
      </c>
      <c r="BH96" s="302">
        <f>IF(N96="sníž. přenesená",J96,0)</f>
        <v>0</v>
      </c>
      <c r="BI96" s="302">
        <f>IF(N96="nulová",J96,0)</f>
        <v>0</v>
      </c>
      <c r="BJ96" s="301" t="s">
        <v>75</v>
      </c>
      <c r="BK96" s="302">
        <f>ROUND(I96*H96,2)</f>
        <v>3492</v>
      </c>
      <c r="BL96" s="301" t="s">
        <v>108</v>
      </c>
      <c r="BM96" s="120" t="s">
        <v>193</v>
      </c>
    </row>
    <row r="97" spans="2:65" s="285" customFormat="1" ht="12" customHeight="1">
      <c r="B97" s="293"/>
      <c r="C97" s="313"/>
      <c r="D97" s="305"/>
      <c r="E97" s="306"/>
      <c r="F97" s="306"/>
      <c r="G97" s="307"/>
      <c r="H97" s="308"/>
      <c r="I97" s="309"/>
      <c r="J97" s="309"/>
      <c r="K97" s="310"/>
      <c r="M97" s="286"/>
      <c r="N97" s="311"/>
      <c r="O97" s="312"/>
      <c r="P97" s="312"/>
      <c r="Q97" s="312"/>
      <c r="R97" s="312"/>
      <c r="S97" s="312"/>
      <c r="T97" s="287"/>
      <c r="AR97" s="288"/>
      <c r="AT97" s="288"/>
      <c r="AU97" s="288"/>
      <c r="AY97" s="289"/>
      <c r="BE97" s="290"/>
      <c r="BF97" s="290"/>
      <c r="BG97" s="290"/>
      <c r="BH97" s="290"/>
      <c r="BI97" s="290"/>
      <c r="BJ97" s="289"/>
      <c r="BK97" s="290"/>
      <c r="BL97" s="289"/>
      <c r="BM97" s="288"/>
    </row>
    <row r="98" spans="2:65" s="1" customFormat="1" ht="24.75" customHeight="1">
      <c r="B98" s="298"/>
      <c r="C98" s="247">
        <v>40</v>
      </c>
      <c r="D98" s="247" t="s">
        <v>106</v>
      </c>
      <c r="E98" s="248" t="s">
        <v>194</v>
      </c>
      <c r="F98" s="249" t="s">
        <v>195</v>
      </c>
      <c r="G98" s="250" t="s">
        <v>107</v>
      </c>
      <c r="H98" s="251">
        <f>H96</f>
        <v>11.639999999999999</v>
      </c>
      <c r="I98" s="294">
        <v>123</v>
      </c>
      <c r="J98" s="252">
        <f>ROUND(I98*H98,2)</f>
        <v>1431.72</v>
      </c>
      <c r="K98" s="249" t="s">
        <v>124</v>
      </c>
      <c r="M98" s="280" t="s">
        <v>3</v>
      </c>
      <c r="N98" s="299" t="s">
        <v>39</v>
      </c>
      <c r="O98" s="300">
        <v>0.026</v>
      </c>
      <c r="P98" s="300">
        <f>O98*H98</f>
        <v>0.30263999999999996</v>
      </c>
      <c r="Q98" s="300">
        <v>0.1585</v>
      </c>
      <c r="R98" s="300">
        <f>Q98*H98</f>
        <v>1.8449399999999998</v>
      </c>
      <c r="S98" s="300">
        <v>0</v>
      </c>
      <c r="T98" s="283">
        <f>S98*H98</f>
        <v>0</v>
      </c>
      <c r="AR98" s="120" t="s">
        <v>108</v>
      </c>
      <c r="AT98" s="120" t="s">
        <v>106</v>
      </c>
      <c r="AU98" s="120" t="s">
        <v>77</v>
      </c>
      <c r="AY98" s="301" t="s">
        <v>105</v>
      </c>
      <c r="BE98" s="302">
        <f>IF(N98="základní",J98,0)</f>
        <v>1431.72</v>
      </c>
      <c r="BF98" s="302">
        <f>IF(N98="snížená",J98,0)</f>
        <v>0</v>
      </c>
      <c r="BG98" s="302">
        <f>IF(N98="zákl. přenesená",J98,0)</f>
        <v>0</v>
      </c>
      <c r="BH98" s="302">
        <f>IF(N98="sníž. přenesená",J98,0)</f>
        <v>0</v>
      </c>
      <c r="BI98" s="302">
        <f>IF(N98="nulová",J98,0)</f>
        <v>0</v>
      </c>
      <c r="BJ98" s="301" t="s">
        <v>75</v>
      </c>
      <c r="BK98" s="302">
        <f>ROUND(I98*H98,2)</f>
        <v>1431.72</v>
      </c>
      <c r="BL98" s="301" t="s">
        <v>108</v>
      </c>
      <c r="BM98" s="120" t="s">
        <v>196</v>
      </c>
    </row>
    <row r="99" spans="1:65" s="1" customFormat="1" ht="12">
      <c r="A99" s="25"/>
      <c r="B99" s="203"/>
      <c r="C99" s="247" t="s">
        <v>200</v>
      </c>
      <c r="D99" s="247"/>
      <c r="E99" s="248"/>
      <c r="F99" s="249" t="s">
        <v>201</v>
      </c>
      <c r="G99" s="250" t="s">
        <v>125</v>
      </c>
      <c r="H99" s="251">
        <v>36</v>
      </c>
      <c r="I99" s="294">
        <v>58</v>
      </c>
      <c r="J99" s="252">
        <f>I99*H99</f>
        <v>2088</v>
      </c>
      <c r="K99" s="249"/>
      <c r="L99" s="46"/>
      <c r="M99" s="284"/>
      <c r="N99" s="281"/>
      <c r="O99" s="282"/>
      <c r="P99" s="282"/>
      <c r="Q99" s="282"/>
      <c r="R99" s="282"/>
      <c r="S99" s="282"/>
      <c r="T99" s="282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R99" s="120"/>
      <c r="AT99" s="120"/>
      <c r="AU99" s="120"/>
      <c r="AY99" s="13"/>
      <c r="BE99" s="121"/>
      <c r="BF99" s="121"/>
      <c r="BG99" s="121"/>
      <c r="BH99" s="121"/>
      <c r="BI99" s="121"/>
      <c r="BJ99" s="13"/>
      <c r="BK99" s="121"/>
      <c r="BL99" s="13"/>
      <c r="BM99" s="120"/>
    </row>
    <row r="100" spans="1:65" s="1" customFormat="1" ht="12">
      <c r="A100" s="25"/>
      <c r="B100" s="203"/>
      <c r="C100" s="123"/>
      <c r="D100" s="123"/>
      <c r="E100" s="124"/>
      <c r="F100" s="125"/>
      <c r="G100" s="126"/>
      <c r="H100" s="291"/>
      <c r="I100" s="292"/>
      <c r="J100" s="129"/>
      <c r="K100" s="215"/>
      <c r="L100" s="46"/>
      <c r="M100" s="284"/>
      <c r="N100" s="281"/>
      <c r="O100" s="282"/>
      <c r="P100" s="282"/>
      <c r="Q100" s="282"/>
      <c r="R100" s="282"/>
      <c r="S100" s="282"/>
      <c r="T100" s="282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R100" s="120"/>
      <c r="AT100" s="120"/>
      <c r="AU100" s="120"/>
      <c r="AY100" s="13"/>
      <c r="BE100" s="121"/>
      <c r="BF100" s="121"/>
      <c r="BG100" s="121"/>
      <c r="BH100" s="121"/>
      <c r="BI100" s="121"/>
      <c r="BJ100" s="13"/>
      <c r="BK100" s="121"/>
      <c r="BL100" s="13"/>
      <c r="BM100" s="120"/>
    </row>
    <row r="101" spans="1:65" s="1" customFormat="1" ht="12">
      <c r="A101" s="25"/>
      <c r="B101" s="203"/>
      <c r="C101" s="123"/>
      <c r="D101" s="123"/>
      <c r="E101" s="124"/>
      <c r="F101" s="125"/>
      <c r="G101" s="126"/>
      <c r="H101" s="291"/>
      <c r="I101" s="292"/>
      <c r="J101" s="129"/>
      <c r="K101" s="215"/>
      <c r="L101" s="46"/>
      <c r="M101" s="284"/>
      <c r="N101" s="281"/>
      <c r="O101" s="282"/>
      <c r="P101" s="282"/>
      <c r="Q101" s="282"/>
      <c r="R101" s="282"/>
      <c r="S101" s="282"/>
      <c r="T101" s="282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R101" s="120"/>
      <c r="AT101" s="120"/>
      <c r="AU101" s="120"/>
      <c r="AY101" s="13"/>
      <c r="BE101" s="121"/>
      <c r="BF101" s="121"/>
      <c r="BG101" s="121"/>
      <c r="BH101" s="121"/>
      <c r="BI101" s="121"/>
      <c r="BJ101" s="13"/>
      <c r="BK101" s="121"/>
      <c r="BL101" s="13"/>
      <c r="BM101" s="120"/>
    </row>
    <row r="102" spans="2:11" ht="12.75">
      <c r="B102" s="216"/>
      <c r="C102" s="210"/>
      <c r="D102" s="211" t="s">
        <v>67</v>
      </c>
      <c r="E102" s="212" t="s">
        <v>126</v>
      </c>
      <c r="F102" s="212" t="s">
        <v>127</v>
      </c>
      <c r="G102" s="210"/>
      <c r="H102" s="210"/>
      <c r="I102" s="210"/>
      <c r="J102" s="213">
        <f>J103</f>
        <v>42630</v>
      </c>
      <c r="K102" s="214"/>
    </row>
    <row r="103" spans="2:11" ht="24.75" customHeight="1">
      <c r="B103" s="216"/>
      <c r="C103" s="141">
        <v>41</v>
      </c>
      <c r="D103" s="141" t="s">
        <v>106</v>
      </c>
      <c r="E103" s="139" t="s">
        <v>128</v>
      </c>
      <c r="F103" s="131" t="s">
        <v>129</v>
      </c>
      <c r="G103" s="137" t="s">
        <v>107</v>
      </c>
      <c r="H103" s="173">
        <f>H105</f>
        <v>40.6</v>
      </c>
      <c r="I103" s="242">
        <v>1050</v>
      </c>
      <c r="J103" s="140">
        <f>ROUND(I103*H103,2)</f>
        <v>42630</v>
      </c>
      <c r="K103" s="131" t="s">
        <v>124</v>
      </c>
    </row>
    <row r="104" spans="2:11" ht="12" customHeight="1">
      <c r="B104" s="216"/>
      <c r="C104" s="357"/>
      <c r="D104" s="223" t="s">
        <v>145</v>
      </c>
      <c r="E104" s="175" t="s">
        <v>3</v>
      </c>
      <c r="F104" s="176" t="s">
        <v>147</v>
      </c>
      <c r="G104" s="174"/>
      <c r="H104" s="175" t="s">
        <v>3</v>
      </c>
      <c r="I104" s="174"/>
      <c r="J104" s="174"/>
      <c r="K104" s="174"/>
    </row>
    <row r="105" spans="2:11" ht="12" customHeight="1">
      <c r="B105" s="216"/>
      <c r="C105" s="358"/>
      <c r="D105" s="223" t="s">
        <v>145</v>
      </c>
      <c r="E105" s="178" t="s">
        <v>3</v>
      </c>
      <c r="F105" s="179">
        <f>6.8*3.5+5.8*3.5-3.5</f>
        <v>40.6</v>
      </c>
      <c r="G105" s="177"/>
      <c r="H105" s="180">
        <f>F105</f>
        <v>40.6</v>
      </c>
      <c r="I105" s="177"/>
      <c r="J105" s="177"/>
      <c r="K105" s="177"/>
    </row>
    <row r="106" spans="2:11" ht="14.25" customHeight="1">
      <c r="B106" s="216"/>
      <c r="C106" s="123"/>
      <c r="D106" s="123"/>
      <c r="E106" s="124"/>
      <c r="F106" s="125"/>
      <c r="G106" s="126"/>
      <c r="H106" s="130"/>
      <c r="I106" s="128"/>
      <c r="J106" s="129"/>
      <c r="K106" s="215"/>
    </row>
    <row r="107" spans="1:11" ht="12" customHeight="1">
      <c r="A107" s="244"/>
      <c r="B107" s="108"/>
      <c r="D107" s="115"/>
      <c r="E107" s="115" t="s">
        <v>156</v>
      </c>
      <c r="F107" s="115" t="s">
        <v>157</v>
      </c>
      <c r="G107" s="244"/>
      <c r="H107" s="245"/>
      <c r="I107" s="246"/>
      <c r="J107" s="213">
        <f>J108+J111</f>
        <v>4127.5</v>
      </c>
      <c r="K107" s="209"/>
    </row>
    <row r="108" spans="1:11" ht="12" customHeight="1">
      <c r="A108" s="244"/>
      <c r="B108" s="108"/>
      <c r="C108" s="247">
        <v>74</v>
      </c>
      <c r="D108" s="247" t="s">
        <v>106</v>
      </c>
      <c r="E108" s="248" t="s">
        <v>176</v>
      </c>
      <c r="F108" s="249" t="s">
        <v>177</v>
      </c>
      <c r="G108" s="250" t="s">
        <v>113</v>
      </c>
      <c r="H108" s="251">
        <f>H110</f>
        <v>12.7</v>
      </c>
      <c r="I108" s="242">
        <v>250</v>
      </c>
      <c r="J108" s="252">
        <f>ROUND(I108*H108,2)</f>
        <v>3175</v>
      </c>
      <c r="K108" s="249" t="s">
        <v>124</v>
      </c>
    </row>
    <row r="109" spans="1:11" ht="12" customHeight="1">
      <c r="A109" s="244"/>
      <c r="B109" s="108"/>
      <c r="C109" s="363"/>
      <c r="D109" s="253" t="s">
        <v>145</v>
      </c>
      <c r="E109" s="254" t="s">
        <v>3</v>
      </c>
      <c r="F109" s="255" t="s">
        <v>178</v>
      </c>
      <c r="G109" s="256"/>
      <c r="H109" s="254" t="s">
        <v>3</v>
      </c>
      <c r="I109" s="256"/>
      <c r="J109" s="256"/>
      <c r="K109" s="256"/>
    </row>
    <row r="110" spans="1:11" ht="12" customHeight="1">
      <c r="A110" s="244"/>
      <c r="B110" s="108"/>
      <c r="C110" s="364"/>
      <c r="D110" s="253" t="s">
        <v>145</v>
      </c>
      <c r="E110" s="257" t="s">
        <v>3</v>
      </c>
      <c r="F110" s="258">
        <f>5.8+6.9</f>
        <v>12.7</v>
      </c>
      <c r="G110" s="259"/>
      <c r="H110" s="260">
        <f>F110</f>
        <v>12.7</v>
      </c>
      <c r="I110" s="259"/>
      <c r="J110" s="259"/>
      <c r="K110" s="259"/>
    </row>
    <row r="111" spans="1:11" ht="12" customHeight="1">
      <c r="A111" s="244"/>
      <c r="B111" s="108"/>
      <c r="C111" s="261">
        <v>75</v>
      </c>
      <c r="D111" s="261" t="s">
        <v>110</v>
      </c>
      <c r="E111" s="262" t="s">
        <v>179</v>
      </c>
      <c r="F111" s="263" t="s">
        <v>180</v>
      </c>
      <c r="G111" s="264" t="s">
        <v>107</v>
      </c>
      <c r="H111" s="265">
        <f>H112</f>
        <v>1.27</v>
      </c>
      <c r="I111" s="266">
        <v>750</v>
      </c>
      <c r="J111" s="267">
        <f>ROUND(I111*H111,2)</f>
        <v>952.5</v>
      </c>
      <c r="K111" s="263" t="s">
        <v>124</v>
      </c>
    </row>
    <row r="112" spans="1:11" ht="12" customHeight="1">
      <c r="A112" s="244"/>
      <c r="B112" s="108"/>
      <c r="C112" s="259"/>
      <c r="D112" s="253" t="s">
        <v>145</v>
      </c>
      <c r="E112" s="257" t="s">
        <v>3</v>
      </c>
      <c r="F112" s="258" t="s">
        <v>181</v>
      </c>
      <c r="G112" s="259"/>
      <c r="H112" s="260">
        <f>1.27</f>
        <v>1.27</v>
      </c>
      <c r="I112" s="259"/>
      <c r="J112" s="259"/>
      <c r="K112" s="259"/>
    </row>
    <row r="113" spans="1:11" ht="12" customHeight="1">
      <c r="A113" s="244"/>
      <c r="B113" s="108"/>
      <c r="C113" s="268"/>
      <c r="D113" s="269"/>
      <c r="E113" s="270"/>
      <c r="F113" s="271"/>
      <c r="G113" s="268"/>
      <c r="H113" s="272"/>
      <c r="I113" s="268"/>
      <c r="J113" s="268"/>
      <c r="K113" s="273"/>
    </row>
    <row r="114" spans="2:10" ht="24.75" customHeight="1">
      <c r="B114" s="216"/>
      <c r="C114" s="210"/>
      <c r="D114" s="211" t="s">
        <v>67</v>
      </c>
      <c r="E114" s="212" t="s">
        <v>114</v>
      </c>
      <c r="F114" s="212" t="s">
        <v>130</v>
      </c>
      <c r="G114" s="210"/>
      <c r="H114" s="210"/>
      <c r="I114" s="217"/>
      <c r="J114" s="213">
        <f>J115</f>
        <v>1088.64</v>
      </c>
    </row>
    <row r="115" spans="2:11" ht="12" customHeight="1">
      <c r="B115" s="216"/>
      <c r="C115" s="141">
        <v>48</v>
      </c>
      <c r="D115" s="141" t="s">
        <v>106</v>
      </c>
      <c r="E115" s="139" t="s">
        <v>148</v>
      </c>
      <c r="F115" s="131" t="s">
        <v>149</v>
      </c>
      <c r="G115" s="137" t="s">
        <v>107</v>
      </c>
      <c r="H115" s="173">
        <f>H117</f>
        <v>7.56</v>
      </c>
      <c r="I115" s="242">
        <v>144</v>
      </c>
      <c r="J115" s="140">
        <f>ROUND(I115*H115,2)</f>
        <v>1088.64</v>
      </c>
      <c r="K115" s="131" t="s">
        <v>124</v>
      </c>
    </row>
    <row r="116" spans="2:11" ht="12" customHeight="1">
      <c r="B116" s="216"/>
      <c r="C116" s="357"/>
      <c r="D116" s="223" t="s">
        <v>145</v>
      </c>
      <c r="E116" s="175" t="s">
        <v>3</v>
      </c>
      <c r="F116" s="176" t="s">
        <v>150</v>
      </c>
      <c r="G116" s="174"/>
      <c r="H116" s="175" t="s">
        <v>3</v>
      </c>
      <c r="I116" s="174"/>
      <c r="J116" s="177"/>
      <c r="K116" s="177"/>
    </row>
    <row r="117" spans="2:11" ht="11.25">
      <c r="B117" s="216"/>
      <c r="C117" s="358"/>
      <c r="D117" s="223" t="s">
        <v>145</v>
      </c>
      <c r="E117" s="178" t="s">
        <v>3</v>
      </c>
      <c r="F117" s="179">
        <f>(6.8+5.8)*0.6</f>
        <v>7.56</v>
      </c>
      <c r="G117" s="177"/>
      <c r="H117" s="180">
        <f>F117</f>
        <v>7.56</v>
      </c>
      <c r="I117" s="177"/>
      <c r="J117" s="204"/>
      <c r="K117" s="209"/>
    </row>
    <row r="118" spans="2:9" ht="11.25">
      <c r="B118" s="216"/>
      <c r="C118" s="204"/>
      <c r="D118" s="205"/>
      <c r="E118" s="206"/>
      <c r="F118" s="207"/>
      <c r="G118" s="204"/>
      <c r="H118" s="208"/>
      <c r="I118" s="204"/>
    </row>
    <row r="119" spans="2:11" ht="24.75" customHeight="1">
      <c r="B119" s="216"/>
      <c r="C119" s="210"/>
      <c r="D119" s="211" t="s">
        <v>67</v>
      </c>
      <c r="E119" s="212" t="s">
        <v>131</v>
      </c>
      <c r="F119" s="212" t="s">
        <v>132</v>
      </c>
      <c r="G119" s="210"/>
      <c r="H119" s="210"/>
      <c r="I119" s="210"/>
      <c r="J119" s="213">
        <f>J120+J123+J124+J126+J128+J129+J131</f>
        <v>18609.13</v>
      </c>
      <c r="K119" s="214"/>
    </row>
    <row r="120" spans="2:11" ht="12" customHeight="1">
      <c r="B120" s="216"/>
      <c r="C120" s="141">
        <v>49</v>
      </c>
      <c r="D120" s="141" t="s">
        <v>106</v>
      </c>
      <c r="E120" s="139" t="s">
        <v>133</v>
      </c>
      <c r="F120" s="131" t="s">
        <v>134</v>
      </c>
      <c r="G120" s="137" t="s">
        <v>107</v>
      </c>
      <c r="H120" s="173">
        <f>H103</f>
        <v>40.6</v>
      </c>
      <c r="I120" s="242">
        <v>95</v>
      </c>
      <c r="J120" s="140">
        <f>ROUND(I120*H120,2)</f>
        <v>3857</v>
      </c>
      <c r="K120" s="131" t="s">
        <v>124</v>
      </c>
    </row>
    <row r="121" spans="2:11" ht="12" customHeight="1">
      <c r="B121" s="216"/>
      <c r="C121" s="357"/>
      <c r="D121" s="223" t="s">
        <v>145</v>
      </c>
      <c r="E121" s="175" t="s">
        <v>3</v>
      </c>
      <c r="F121" s="176" t="s">
        <v>151</v>
      </c>
      <c r="G121" s="174"/>
      <c r="H121" s="175" t="s">
        <v>3</v>
      </c>
      <c r="I121" s="174"/>
      <c r="J121" s="174"/>
      <c r="K121" s="174"/>
    </row>
    <row r="122" spans="2:11" ht="15" customHeight="1">
      <c r="B122" s="216"/>
      <c r="C122" s="358"/>
      <c r="D122" s="223" t="s">
        <v>145</v>
      </c>
      <c r="E122" s="178" t="s">
        <v>3</v>
      </c>
      <c r="F122" s="179" t="s">
        <v>152</v>
      </c>
      <c r="G122" s="177"/>
      <c r="H122" s="180">
        <v>104.28</v>
      </c>
      <c r="I122" s="177"/>
      <c r="J122" s="177"/>
      <c r="K122" s="177"/>
    </row>
    <row r="123" spans="2:11" ht="15" customHeight="1">
      <c r="B123" s="216"/>
      <c r="C123" s="141">
        <v>50</v>
      </c>
      <c r="D123" s="141" t="s">
        <v>106</v>
      </c>
      <c r="E123" s="139" t="s">
        <v>135</v>
      </c>
      <c r="F123" s="131" t="s">
        <v>136</v>
      </c>
      <c r="G123" s="137" t="s">
        <v>107</v>
      </c>
      <c r="H123" s="173">
        <f>H103</f>
        <v>40.6</v>
      </c>
      <c r="I123" s="242">
        <v>50</v>
      </c>
      <c r="J123" s="140">
        <f>ROUND(I123*H123,2)</f>
        <v>2030</v>
      </c>
      <c r="K123" s="131" t="s">
        <v>124</v>
      </c>
    </row>
    <row r="124" spans="2:11" ht="12" customHeight="1">
      <c r="B124" s="216"/>
      <c r="C124" s="141">
        <v>51</v>
      </c>
      <c r="D124" s="141" t="s">
        <v>106</v>
      </c>
      <c r="E124" s="139" t="s">
        <v>153</v>
      </c>
      <c r="F124" s="131" t="s">
        <v>154</v>
      </c>
      <c r="G124" s="137" t="s">
        <v>107</v>
      </c>
      <c r="H124" s="173">
        <v>9.5</v>
      </c>
      <c r="I124" s="242">
        <v>115</v>
      </c>
      <c r="J124" s="140">
        <f>ROUND(I124*H124,2)</f>
        <v>1092.5</v>
      </c>
      <c r="K124" s="131" t="s">
        <v>124</v>
      </c>
    </row>
    <row r="125" spans="2:11" ht="24.75" customHeight="1">
      <c r="B125" s="216"/>
      <c r="C125" s="177"/>
      <c r="D125" s="223" t="s">
        <v>145</v>
      </c>
      <c r="E125" s="178" t="s">
        <v>3</v>
      </c>
      <c r="F125" s="179">
        <v>24.6</v>
      </c>
      <c r="G125" s="177"/>
      <c r="H125" s="180">
        <v>52.457</v>
      </c>
      <c r="I125" s="177"/>
      <c r="J125" s="177"/>
      <c r="K125" s="177"/>
    </row>
    <row r="126" spans="2:11" ht="12" customHeight="1">
      <c r="B126" s="216"/>
      <c r="C126" s="141">
        <v>52</v>
      </c>
      <c r="D126" s="141" t="s">
        <v>106</v>
      </c>
      <c r="E126" s="139" t="s">
        <v>137</v>
      </c>
      <c r="F126" s="131" t="s">
        <v>138</v>
      </c>
      <c r="G126" s="137" t="s">
        <v>112</v>
      </c>
      <c r="H126" s="173">
        <f>H120*0.05+H115*0.05+3.7</f>
        <v>6.1080000000000005</v>
      </c>
      <c r="I126" s="242">
        <v>500</v>
      </c>
      <c r="J126" s="140">
        <f>ROUND(I126*H126,2)</f>
        <v>3054</v>
      </c>
      <c r="K126" s="131" t="s">
        <v>124</v>
      </c>
    </row>
    <row r="127" spans="2:11" ht="15" customHeight="1">
      <c r="B127" s="216"/>
      <c r="C127" s="177"/>
      <c r="D127" s="223" t="s">
        <v>145</v>
      </c>
      <c r="E127" s="178" t="s">
        <v>3</v>
      </c>
      <c r="F127" s="179">
        <v>5.337</v>
      </c>
      <c r="G127" s="177"/>
      <c r="H127" s="180">
        <v>5.337</v>
      </c>
      <c r="I127" s="177"/>
      <c r="J127" s="177"/>
      <c r="K127" s="177"/>
    </row>
    <row r="128" spans="2:11" ht="24.75" customHeight="1">
      <c r="B128" s="216"/>
      <c r="C128" s="141">
        <v>53</v>
      </c>
      <c r="D128" s="141" t="s">
        <v>106</v>
      </c>
      <c r="E128" s="139" t="s">
        <v>139</v>
      </c>
      <c r="F128" s="131" t="s">
        <v>140</v>
      </c>
      <c r="G128" s="137" t="s">
        <v>112</v>
      </c>
      <c r="H128" s="173">
        <f>H126</f>
        <v>6.1080000000000005</v>
      </c>
      <c r="I128" s="242">
        <v>150</v>
      </c>
      <c r="J128" s="140">
        <f>ROUND(I128*H128,2)</f>
        <v>916.2</v>
      </c>
      <c r="K128" s="131" t="s">
        <v>124</v>
      </c>
    </row>
    <row r="129" spans="2:11" ht="12" customHeight="1">
      <c r="B129" s="216"/>
      <c r="C129" s="141">
        <v>54</v>
      </c>
      <c r="D129" s="141" t="s">
        <v>106</v>
      </c>
      <c r="E129" s="139" t="s">
        <v>141</v>
      </c>
      <c r="F129" s="131" t="s">
        <v>142</v>
      </c>
      <c r="G129" s="137" t="s">
        <v>112</v>
      </c>
      <c r="H129" s="173">
        <f>H126*24</f>
        <v>146.592</v>
      </c>
      <c r="I129" s="242">
        <v>21</v>
      </c>
      <c r="J129" s="140">
        <f>ROUND(I129*H129,2)</f>
        <v>3078.43</v>
      </c>
      <c r="K129" s="131" t="s">
        <v>124</v>
      </c>
    </row>
    <row r="130" spans="2:11" ht="24.75" customHeight="1">
      <c r="B130" s="216"/>
      <c r="C130" s="177"/>
      <c r="D130" s="223" t="s">
        <v>145</v>
      </c>
      <c r="E130" s="178" t="s">
        <v>3</v>
      </c>
      <c r="F130" s="179" t="s">
        <v>175</v>
      </c>
      <c r="G130" s="177"/>
      <c r="H130" s="180">
        <v>128.088</v>
      </c>
      <c r="I130" s="177"/>
      <c r="J130" s="177"/>
      <c r="K130" s="177"/>
    </row>
    <row r="131" spans="2:11" ht="12" customHeight="1">
      <c r="B131" s="216"/>
      <c r="C131" s="141">
        <v>55</v>
      </c>
      <c r="D131" s="141" t="s">
        <v>106</v>
      </c>
      <c r="E131" s="139" t="s">
        <v>143</v>
      </c>
      <c r="F131" s="131" t="s">
        <v>144</v>
      </c>
      <c r="G131" s="137" t="s">
        <v>112</v>
      </c>
      <c r="H131" s="173">
        <f>H126</f>
        <v>6.1080000000000005</v>
      </c>
      <c r="I131" s="242">
        <v>750</v>
      </c>
      <c r="J131" s="140">
        <f>ROUND(I131*H131,2)</f>
        <v>4581</v>
      </c>
      <c r="K131" s="131" t="s">
        <v>124</v>
      </c>
    </row>
    <row r="132" spans="1:65" s="1" customFormat="1" ht="16.5" customHeight="1">
      <c r="A132"/>
      <c r="B132" s="216"/>
      <c r="C132" s="174"/>
      <c r="D132" s="223" t="s">
        <v>145</v>
      </c>
      <c r="E132" s="175" t="s">
        <v>3</v>
      </c>
      <c r="F132" s="176" t="s">
        <v>155</v>
      </c>
      <c r="G132" s="174"/>
      <c r="H132" s="175" t="s">
        <v>3</v>
      </c>
      <c r="I132" s="174"/>
      <c r="J132" s="174"/>
      <c r="K132" s="174"/>
      <c r="L132" s="46"/>
      <c r="M132" s="116"/>
      <c r="N132" s="117"/>
      <c r="O132" s="118"/>
      <c r="P132" s="118"/>
      <c r="Q132" s="118"/>
      <c r="R132" s="118"/>
      <c r="S132" s="118"/>
      <c r="T132" s="119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20"/>
      <c r="AT132" s="120"/>
      <c r="AU132" s="120"/>
      <c r="AY132" s="13"/>
      <c r="BE132" s="121"/>
      <c r="BF132" s="121"/>
      <c r="BG132" s="121"/>
      <c r="BH132" s="121"/>
      <c r="BI132" s="121"/>
      <c r="BJ132" s="13"/>
      <c r="BK132" s="121"/>
      <c r="BL132" s="13"/>
      <c r="BM132" s="120"/>
    </row>
    <row r="133" spans="1:63" s="11" customFormat="1" ht="15" customHeight="1">
      <c r="A133" s="25"/>
      <c r="B133" s="203"/>
      <c r="C133" s="123"/>
      <c r="D133" s="123"/>
      <c r="E133" s="124"/>
      <c r="F133" s="125"/>
      <c r="G133" s="126"/>
      <c r="H133" s="127"/>
      <c r="I133" s="128"/>
      <c r="J133" s="129"/>
      <c r="K133" s="215"/>
      <c r="L133" s="110"/>
      <c r="M133" s="109"/>
      <c r="N133" s="110"/>
      <c r="O133" s="110"/>
      <c r="P133" s="111">
        <f>P134</f>
        <v>25.113088</v>
      </c>
      <c r="Q133" s="110"/>
      <c r="R133" s="111">
        <f>R134</f>
        <v>0</v>
      </c>
      <c r="S133" s="110"/>
      <c r="T133" s="112">
        <f>T134</f>
        <v>0</v>
      </c>
      <c r="AR133" s="108" t="s">
        <v>75</v>
      </c>
      <c r="AT133" s="113" t="s">
        <v>67</v>
      </c>
      <c r="AU133" s="113" t="s">
        <v>75</v>
      </c>
      <c r="AY133" s="108" t="s">
        <v>105</v>
      </c>
      <c r="BK133" s="114">
        <f>BK134</f>
        <v>3449.6</v>
      </c>
    </row>
    <row r="134" spans="1:65" s="1" customFormat="1" ht="33" customHeight="1">
      <c r="A134" s="11"/>
      <c r="B134" s="197"/>
      <c r="C134" s="210"/>
      <c r="D134" s="211" t="s">
        <v>67</v>
      </c>
      <c r="E134" s="212" t="s">
        <v>115</v>
      </c>
      <c r="F134" s="212" t="s">
        <v>116</v>
      </c>
      <c r="G134" s="210"/>
      <c r="H134" s="210"/>
      <c r="I134" s="210"/>
      <c r="J134" s="213">
        <f>BK133</f>
        <v>3449.6</v>
      </c>
      <c r="K134" s="214"/>
      <c r="L134" s="46"/>
      <c r="M134" s="116" t="s">
        <v>3</v>
      </c>
      <c r="N134" s="117" t="s">
        <v>39</v>
      </c>
      <c r="O134" s="118">
        <v>3.64</v>
      </c>
      <c r="P134" s="118">
        <f>O134*H135</f>
        <v>25.113088</v>
      </c>
      <c r="Q134" s="118">
        <v>0</v>
      </c>
      <c r="R134" s="118">
        <f>Q134*H135</f>
        <v>0</v>
      </c>
      <c r="S134" s="118">
        <v>0</v>
      </c>
      <c r="T134" s="119">
        <f>S134*H135</f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20" t="s">
        <v>108</v>
      </c>
      <c r="AT134" s="120" t="s">
        <v>106</v>
      </c>
      <c r="AU134" s="120" t="s">
        <v>77</v>
      </c>
      <c r="AY134" s="13" t="s">
        <v>105</v>
      </c>
      <c r="BE134" s="121">
        <f>IF(N134="základní",J135,0)</f>
        <v>3449.6</v>
      </c>
      <c r="BF134" s="121">
        <f>IF(N134="snížená",J135,0)</f>
        <v>0</v>
      </c>
      <c r="BG134" s="121">
        <f>IF(N134="zákl. přenesená",J135,0)</f>
        <v>0</v>
      </c>
      <c r="BH134" s="121">
        <f>IF(N134="sníž. přenesená",J135,0)</f>
        <v>0</v>
      </c>
      <c r="BI134" s="121">
        <f>IF(N134="nulová",J135,0)</f>
        <v>0</v>
      </c>
      <c r="BJ134" s="13" t="s">
        <v>75</v>
      </c>
      <c r="BK134" s="121">
        <f>ROUND(I135*H135,2)</f>
        <v>3449.6</v>
      </c>
      <c r="BL134" s="13" t="s">
        <v>108</v>
      </c>
      <c r="BM134" s="120" t="s">
        <v>119</v>
      </c>
    </row>
    <row r="135" spans="1:63" s="11" customFormat="1" ht="25.5" customHeight="1">
      <c r="A135" s="25"/>
      <c r="B135" s="203"/>
      <c r="C135" s="141">
        <v>56</v>
      </c>
      <c r="D135" s="141" t="s">
        <v>106</v>
      </c>
      <c r="E135" s="139" t="s">
        <v>117</v>
      </c>
      <c r="F135" s="131" t="s">
        <v>118</v>
      </c>
      <c r="G135" s="137" t="s">
        <v>112</v>
      </c>
      <c r="H135" s="173">
        <f>H103*0.032+3.1+2.5</f>
        <v>6.8992</v>
      </c>
      <c r="I135" s="242">
        <v>500</v>
      </c>
      <c r="J135" s="140">
        <f>ROUND(I135*H135,2)</f>
        <v>3449.6</v>
      </c>
      <c r="K135" s="131" t="s">
        <v>124</v>
      </c>
      <c r="L135" s="110"/>
      <c r="M135" s="109"/>
      <c r="N135" s="110"/>
      <c r="O135" s="110"/>
      <c r="P135" s="111" t="e">
        <f>#REF!+#REF!+#REF!+#REF!</f>
        <v>#REF!</v>
      </c>
      <c r="Q135" s="110"/>
      <c r="R135" s="111" t="e">
        <f>#REF!+#REF!+#REF!+#REF!</f>
        <v>#REF!</v>
      </c>
      <c r="S135" s="110"/>
      <c r="T135" s="112" t="e">
        <f>#REF!+#REF!+#REF!+#REF!</f>
        <v>#REF!</v>
      </c>
      <c r="AR135" s="108" t="s">
        <v>77</v>
      </c>
      <c r="AT135" s="113" t="s">
        <v>67</v>
      </c>
      <c r="AU135" s="113" t="s">
        <v>68</v>
      </c>
      <c r="AY135" s="108" t="s">
        <v>105</v>
      </c>
      <c r="BK135" s="114" t="e">
        <f>#REF!+#REF!+#REF!+#REF!</f>
        <v>#REF!</v>
      </c>
    </row>
    <row r="136" spans="1:65" s="1" customFormat="1" ht="12">
      <c r="A136" s="11"/>
      <c r="B136" s="197"/>
      <c r="C136" s="110"/>
      <c r="L136" s="46"/>
      <c r="M136" s="116"/>
      <c r="N136" s="117"/>
      <c r="O136" s="118"/>
      <c r="P136" s="118"/>
      <c r="Q136" s="118"/>
      <c r="R136" s="118"/>
      <c r="S136" s="118"/>
      <c r="T136" s="119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20"/>
      <c r="AT136" s="120"/>
      <c r="AU136" s="120"/>
      <c r="AY136" s="13"/>
      <c r="BE136" s="121"/>
      <c r="BF136" s="121"/>
      <c r="BG136" s="121"/>
      <c r="BH136" s="121"/>
      <c r="BI136" s="121"/>
      <c r="BJ136" s="13"/>
      <c r="BK136" s="121"/>
      <c r="BL136" s="13"/>
      <c r="BM136" s="120"/>
    </row>
    <row r="137" spans="1:65" s="1" customFormat="1" ht="17.25" customHeight="1">
      <c r="A137" s="25"/>
      <c r="B137" s="203"/>
      <c r="C137" s="123"/>
      <c r="D137" s="198" t="s">
        <v>67</v>
      </c>
      <c r="E137" s="199" t="s">
        <v>120</v>
      </c>
      <c r="F137" s="199" t="s">
        <v>121</v>
      </c>
      <c r="G137" s="200"/>
      <c r="H137" s="200"/>
      <c r="I137" s="200"/>
      <c r="J137" s="201">
        <f>J139</f>
        <v>-39750</v>
      </c>
      <c r="K137" s="202"/>
      <c r="L137" s="46"/>
      <c r="M137" s="122"/>
      <c r="N137" s="134"/>
      <c r="O137" s="135"/>
      <c r="P137" s="135"/>
      <c r="Q137" s="135"/>
      <c r="R137" s="135"/>
      <c r="S137" s="135"/>
      <c r="T137" s="13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20"/>
      <c r="AT137" s="120"/>
      <c r="AU137" s="120"/>
      <c r="AY137" s="13"/>
      <c r="BE137" s="121"/>
      <c r="BF137" s="121"/>
      <c r="BG137" s="121"/>
      <c r="BH137" s="121"/>
      <c r="BI137" s="121"/>
      <c r="BJ137" s="13"/>
      <c r="BK137" s="121"/>
      <c r="BL137" s="13"/>
      <c r="BM137" s="120"/>
    </row>
    <row r="138" spans="1:65" s="152" customFormat="1" ht="15" customHeight="1">
      <c r="A138" s="25"/>
      <c r="B138" s="203"/>
      <c r="C138" s="148"/>
      <c r="L138" s="156"/>
      <c r="M138" s="157"/>
      <c r="N138" s="158"/>
      <c r="O138" s="63"/>
      <c r="P138" s="63"/>
      <c r="Q138" s="63"/>
      <c r="R138" s="63"/>
      <c r="S138" s="63"/>
      <c r="T138" s="63"/>
      <c r="AR138" s="66"/>
      <c r="AT138" s="66"/>
      <c r="AU138" s="66"/>
      <c r="AY138" s="66"/>
      <c r="BE138" s="159"/>
      <c r="BF138" s="159"/>
      <c r="BG138" s="159"/>
      <c r="BH138" s="159"/>
      <c r="BI138" s="159"/>
      <c r="BJ138" s="66"/>
      <c r="BK138" s="159"/>
      <c r="BL138" s="66"/>
      <c r="BM138" s="66"/>
    </row>
    <row r="139" spans="2:65" s="152" customFormat="1" ht="12" customHeight="1">
      <c r="B139" s="218"/>
      <c r="C139" s="149"/>
      <c r="D139" s="160" t="s">
        <v>67</v>
      </c>
      <c r="E139" s="161" t="s">
        <v>110</v>
      </c>
      <c r="F139" s="162" t="s">
        <v>158</v>
      </c>
      <c r="G139" s="163"/>
      <c r="H139" s="164"/>
      <c r="I139" s="165"/>
      <c r="J139" s="165">
        <f>J141</f>
        <v>-39750</v>
      </c>
      <c r="K139" s="166"/>
      <c r="L139" s="156"/>
      <c r="M139" s="157"/>
      <c r="N139" s="158"/>
      <c r="O139" s="63"/>
      <c r="P139" s="63"/>
      <c r="Q139" s="63"/>
      <c r="R139" s="63"/>
      <c r="S139" s="63"/>
      <c r="T139" s="63"/>
      <c r="AR139" s="66"/>
      <c r="AT139" s="66"/>
      <c r="AU139" s="66"/>
      <c r="AY139" s="66"/>
      <c r="BE139" s="159"/>
      <c r="BF139" s="159"/>
      <c r="BG139" s="159"/>
      <c r="BH139" s="159"/>
      <c r="BI139" s="159"/>
      <c r="BJ139" s="66"/>
      <c r="BK139" s="159"/>
      <c r="BL139" s="66"/>
      <c r="BM139" s="66"/>
    </row>
    <row r="140" spans="1:65" s="1" customFormat="1" ht="15" customHeight="1">
      <c r="A140" s="152"/>
      <c r="B140" s="218"/>
      <c r="C140" s="149"/>
      <c r="D140" s="149"/>
      <c r="E140" s="150"/>
      <c r="F140" s="151"/>
      <c r="G140" s="153"/>
      <c r="H140" s="154"/>
      <c r="I140" s="155"/>
      <c r="J140" s="155"/>
      <c r="K140" s="151"/>
      <c r="L140" s="46"/>
      <c r="M140" s="122"/>
      <c r="N140" s="134"/>
      <c r="O140" s="135"/>
      <c r="P140" s="135"/>
      <c r="Q140" s="135"/>
      <c r="R140" s="135"/>
      <c r="S140" s="135"/>
      <c r="T140" s="13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20"/>
      <c r="AT140" s="120"/>
      <c r="AU140" s="120"/>
      <c r="AY140" s="13"/>
      <c r="BE140" s="121"/>
      <c r="BF140" s="121"/>
      <c r="BG140" s="121"/>
      <c r="BH140" s="121"/>
      <c r="BI140" s="121"/>
      <c r="BJ140" s="13"/>
      <c r="BK140" s="121"/>
      <c r="BL140" s="13"/>
      <c r="BM140" s="120"/>
    </row>
    <row r="141" spans="1:65" s="1" customFormat="1" ht="15" customHeight="1">
      <c r="A141" s="25"/>
      <c r="B141" s="203"/>
      <c r="C141" s="136"/>
      <c r="D141" s="167" t="s">
        <v>67</v>
      </c>
      <c r="E141" s="168" t="s">
        <v>159</v>
      </c>
      <c r="F141" s="169" t="s">
        <v>160</v>
      </c>
      <c r="G141" s="170"/>
      <c r="H141" s="171"/>
      <c r="I141" s="172"/>
      <c r="J141" s="172">
        <f>SUM(J142:J147)</f>
        <v>-39750</v>
      </c>
      <c r="K141" s="138"/>
      <c r="L141" s="46"/>
      <c r="M141" s="122"/>
      <c r="N141" s="134"/>
      <c r="O141" s="135"/>
      <c r="P141" s="135"/>
      <c r="Q141" s="135"/>
      <c r="R141" s="135"/>
      <c r="S141" s="135"/>
      <c r="T141" s="13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20"/>
      <c r="AT141" s="120"/>
      <c r="AU141" s="120"/>
      <c r="AY141" s="13"/>
      <c r="BE141" s="121"/>
      <c r="BF141" s="121"/>
      <c r="BG141" s="121"/>
      <c r="BH141" s="121"/>
      <c r="BI141" s="121"/>
      <c r="BJ141" s="13"/>
      <c r="BK141" s="121"/>
      <c r="BL141" s="13"/>
      <c r="BM141" s="120"/>
    </row>
    <row r="142" spans="1:65" s="1" customFormat="1" ht="15" customHeight="1">
      <c r="A142" s="25"/>
      <c r="B142" s="203"/>
      <c r="C142" s="142">
        <v>93</v>
      </c>
      <c r="D142" s="142" t="s">
        <v>106</v>
      </c>
      <c r="E142" s="143" t="s">
        <v>161</v>
      </c>
      <c r="F142" s="144" t="s">
        <v>162</v>
      </c>
      <c r="G142" s="145" t="s">
        <v>113</v>
      </c>
      <c r="H142" s="146">
        <v>-35</v>
      </c>
      <c r="I142" s="243">
        <v>350</v>
      </c>
      <c r="J142" s="147">
        <f aca="true" t="shared" si="0" ref="J142:J147">H142*I142</f>
        <v>-12250</v>
      </c>
      <c r="K142" s="138"/>
      <c r="L142" s="46"/>
      <c r="M142" s="122"/>
      <c r="N142" s="134"/>
      <c r="O142" s="135"/>
      <c r="P142" s="135"/>
      <c r="Q142" s="135"/>
      <c r="R142" s="135"/>
      <c r="S142" s="135"/>
      <c r="T142" s="13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20"/>
      <c r="AT142" s="120"/>
      <c r="AU142" s="120"/>
      <c r="AY142" s="13"/>
      <c r="BE142" s="121"/>
      <c r="BF142" s="121"/>
      <c r="BG142" s="121"/>
      <c r="BH142" s="121"/>
      <c r="BI142" s="121"/>
      <c r="BJ142" s="13"/>
      <c r="BK142" s="121"/>
      <c r="BL142" s="13"/>
      <c r="BM142" s="120"/>
    </row>
    <row r="143" spans="1:65" s="1" customFormat="1" ht="15" customHeight="1">
      <c r="A143" s="25"/>
      <c r="B143" s="203"/>
      <c r="C143" s="142">
        <v>94</v>
      </c>
      <c r="D143" s="142" t="s">
        <v>106</v>
      </c>
      <c r="E143" s="143" t="s">
        <v>163</v>
      </c>
      <c r="F143" s="144" t="s">
        <v>164</v>
      </c>
      <c r="G143" s="145" t="s">
        <v>125</v>
      </c>
      <c r="H143" s="146">
        <v>-5</v>
      </c>
      <c r="I143" s="243">
        <v>250</v>
      </c>
      <c r="J143" s="147">
        <f t="shared" si="0"/>
        <v>-1250</v>
      </c>
      <c r="K143" s="138"/>
      <c r="L143" s="46"/>
      <c r="M143" s="122"/>
      <c r="N143" s="134"/>
      <c r="O143" s="135"/>
      <c r="P143" s="135"/>
      <c r="Q143" s="135"/>
      <c r="R143" s="135"/>
      <c r="S143" s="135"/>
      <c r="T143" s="13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20"/>
      <c r="AT143" s="120"/>
      <c r="AU143" s="120"/>
      <c r="AY143" s="13"/>
      <c r="BE143" s="121"/>
      <c r="BF143" s="121"/>
      <c r="BG143" s="121"/>
      <c r="BH143" s="121"/>
      <c r="BI143" s="121"/>
      <c r="BJ143" s="13"/>
      <c r="BK143" s="121"/>
      <c r="BL143" s="13"/>
      <c r="BM143" s="120"/>
    </row>
    <row r="144" spans="1:65" s="1" customFormat="1" ht="15" customHeight="1">
      <c r="A144" s="25"/>
      <c r="B144" s="203"/>
      <c r="C144" s="142">
        <v>95</v>
      </c>
      <c r="D144" s="142" t="s">
        <v>106</v>
      </c>
      <c r="E144" s="143" t="s">
        <v>165</v>
      </c>
      <c r="F144" s="144" t="s">
        <v>166</v>
      </c>
      <c r="G144" s="145" t="s">
        <v>125</v>
      </c>
      <c r="H144" s="146">
        <v>-7</v>
      </c>
      <c r="I144" s="243">
        <v>250</v>
      </c>
      <c r="J144" s="147">
        <f t="shared" si="0"/>
        <v>-1750</v>
      </c>
      <c r="K144" s="138"/>
      <c r="L144" s="46"/>
      <c r="M144" s="122"/>
      <c r="N144" s="134"/>
      <c r="O144" s="135"/>
      <c r="P144" s="135"/>
      <c r="Q144" s="135"/>
      <c r="R144" s="135"/>
      <c r="S144" s="135"/>
      <c r="T144" s="13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20"/>
      <c r="AT144" s="120"/>
      <c r="AU144" s="120"/>
      <c r="AY144" s="13"/>
      <c r="BE144" s="121"/>
      <c r="BF144" s="121"/>
      <c r="BG144" s="121"/>
      <c r="BH144" s="121"/>
      <c r="BI144" s="121"/>
      <c r="BJ144" s="13"/>
      <c r="BK144" s="121"/>
      <c r="BL144" s="13"/>
      <c r="BM144" s="120"/>
    </row>
    <row r="145" spans="1:65" s="1" customFormat="1" ht="15" customHeight="1">
      <c r="A145" s="25"/>
      <c r="B145" s="203"/>
      <c r="C145" s="142">
        <v>96</v>
      </c>
      <c r="D145" s="142" t="s">
        <v>106</v>
      </c>
      <c r="E145" s="143" t="s">
        <v>167</v>
      </c>
      <c r="F145" s="144" t="s">
        <v>168</v>
      </c>
      <c r="G145" s="145" t="s">
        <v>111</v>
      </c>
      <c r="H145" s="146">
        <v>-1</v>
      </c>
      <c r="I145" s="243">
        <v>500</v>
      </c>
      <c r="J145" s="147">
        <f t="shared" si="0"/>
        <v>-500</v>
      </c>
      <c r="K145" s="138"/>
      <c r="L145" s="46"/>
      <c r="M145" s="122"/>
      <c r="N145" s="134"/>
      <c r="O145" s="135"/>
      <c r="P145" s="135"/>
      <c r="Q145" s="135"/>
      <c r="R145" s="135"/>
      <c r="S145" s="135"/>
      <c r="T145" s="13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20"/>
      <c r="AT145" s="120"/>
      <c r="AU145" s="120"/>
      <c r="AY145" s="13"/>
      <c r="BE145" s="121"/>
      <c r="BF145" s="121"/>
      <c r="BG145" s="121"/>
      <c r="BH145" s="121"/>
      <c r="BI145" s="121"/>
      <c r="BJ145" s="13"/>
      <c r="BK145" s="121"/>
      <c r="BL145" s="13"/>
      <c r="BM145" s="120"/>
    </row>
    <row r="146" spans="1:65" s="1" customFormat="1" ht="12" customHeight="1">
      <c r="A146" s="25"/>
      <c r="B146" s="203"/>
      <c r="C146" s="142">
        <v>97</v>
      </c>
      <c r="D146" s="142" t="s">
        <v>106</v>
      </c>
      <c r="E146" s="143" t="s">
        <v>169</v>
      </c>
      <c r="F146" s="144" t="s">
        <v>170</v>
      </c>
      <c r="G146" s="145" t="s">
        <v>122</v>
      </c>
      <c r="H146" s="146">
        <v>-39</v>
      </c>
      <c r="I146" s="243">
        <v>500</v>
      </c>
      <c r="J146" s="147">
        <f t="shared" si="0"/>
        <v>-19500</v>
      </c>
      <c r="K146" s="138"/>
      <c r="L146" s="46"/>
      <c r="M146" s="122"/>
      <c r="N146" s="134"/>
      <c r="O146" s="135"/>
      <c r="P146" s="135"/>
      <c r="Q146" s="135"/>
      <c r="R146" s="135"/>
      <c r="S146" s="135"/>
      <c r="T146" s="13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20"/>
      <c r="AT146" s="120"/>
      <c r="AU146" s="120"/>
      <c r="AY146" s="13"/>
      <c r="BE146" s="121"/>
      <c r="BF146" s="121"/>
      <c r="BG146" s="121"/>
      <c r="BH146" s="121"/>
      <c r="BI146" s="121"/>
      <c r="BJ146" s="13"/>
      <c r="BK146" s="121"/>
      <c r="BL146" s="13"/>
      <c r="BM146" s="120"/>
    </row>
    <row r="147" spans="1:65" s="1" customFormat="1" ht="12">
      <c r="A147" s="25"/>
      <c r="B147" s="203"/>
      <c r="C147" s="314">
        <v>98</v>
      </c>
      <c r="D147" s="314" t="s">
        <v>106</v>
      </c>
      <c r="E147" s="315" t="s">
        <v>182</v>
      </c>
      <c r="F147" s="316" t="s">
        <v>183</v>
      </c>
      <c r="G147" s="317" t="s">
        <v>123</v>
      </c>
      <c r="H147" s="318">
        <v>-0.9</v>
      </c>
      <c r="I147" s="295">
        <v>5000</v>
      </c>
      <c r="J147" s="319">
        <f t="shared" si="0"/>
        <v>-4500</v>
      </c>
      <c r="K147" s="219"/>
      <c r="L147" s="46"/>
      <c r="M147" s="122"/>
      <c r="N147" s="117"/>
      <c r="O147" s="118"/>
      <c r="P147" s="118"/>
      <c r="Q147" s="118"/>
      <c r="R147" s="118"/>
      <c r="S147" s="118"/>
      <c r="T147" s="118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20"/>
      <c r="AT147" s="120"/>
      <c r="AU147" s="120"/>
      <c r="AY147" s="13"/>
      <c r="BE147" s="121"/>
      <c r="BF147" s="121"/>
      <c r="BG147" s="121"/>
      <c r="BH147" s="121"/>
      <c r="BI147" s="121"/>
      <c r="BJ147" s="13"/>
      <c r="BK147" s="121"/>
      <c r="BL147" s="13"/>
      <c r="BM147" s="120"/>
    </row>
    <row r="148" spans="1:31" s="1" customFormat="1" ht="6.75" customHeight="1">
      <c r="A148" s="25"/>
      <c r="B148" s="203"/>
      <c r="C148" s="221"/>
      <c r="D148" s="221"/>
      <c r="E148" s="221"/>
      <c r="F148" s="221"/>
      <c r="G148" s="221"/>
      <c r="H148" s="221"/>
      <c r="I148" s="221"/>
      <c r="J148" s="221"/>
      <c r="K148" s="222"/>
      <c r="L148" s="46"/>
      <c r="M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1:2" ht="11.25">
      <c r="A149" s="25"/>
      <c r="B149" s="220"/>
    </row>
  </sheetData>
  <sheetProtection/>
  <autoFilter ref="C86:K147"/>
  <mergeCells count="14">
    <mergeCell ref="L2:V2"/>
    <mergeCell ref="E7:H7"/>
    <mergeCell ref="E9:H9"/>
    <mergeCell ref="E27:H27"/>
    <mergeCell ref="E48:H48"/>
    <mergeCell ref="E50:H50"/>
    <mergeCell ref="E66:F66"/>
    <mergeCell ref="E67:F67"/>
    <mergeCell ref="C121:C122"/>
    <mergeCell ref="C116:C117"/>
    <mergeCell ref="C104:C105"/>
    <mergeCell ref="E77:H77"/>
    <mergeCell ref="E79:H79"/>
    <mergeCell ref="C109:C110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HP17\vera</dc:creator>
  <cp:keywords/>
  <dc:description/>
  <cp:lastModifiedBy>Martina</cp:lastModifiedBy>
  <cp:lastPrinted>2021-11-19T06:15:20Z</cp:lastPrinted>
  <dcterms:created xsi:type="dcterms:W3CDTF">2021-03-27T10:23:47Z</dcterms:created>
  <dcterms:modified xsi:type="dcterms:W3CDTF">2021-11-29T07:22:46Z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