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KSUS\Vyberova rizeni\2021\Uklid_082021\"/>
    </mc:Choice>
  </mc:AlternateContent>
  <bookViews>
    <workbookView xWindow="0" yWindow="0" windowWidth="28800" windowHeight="12330"/>
  </bookViews>
  <sheets>
    <sheet name="příloha č.1" sheetId="10" r:id="rId1"/>
    <sheet name="př.č.2" sheetId="1" r:id="rId2"/>
    <sheet name="př.č.3" sheetId="9" r:id="rId3"/>
    <sheet name="př.č.4" sheetId="2" r:id="rId4"/>
    <sheet name="př.č.5" sheetId="8" r:id="rId5"/>
  </sheets>
  <definedNames>
    <definedName name="_xlnm.Print_Area" localSheetId="2">př.č.3!$A$1:$G$21</definedName>
    <definedName name="_xlnm.Print_Area" localSheetId="3">př.č.4!$A$1:$K$87</definedName>
    <definedName name="_xlnm.Print_Area" localSheetId="4">př.č.5!$A$1:$H$22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9" l="1"/>
  <c r="G17" i="9" s="1"/>
  <c r="F16" i="9"/>
  <c r="G16" i="9" s="1"/>
  <c r="F15" i="9"/>
  <c r="G15" i="9" s="1"/>
  <c r="F14" i="9"/>
  <c r="G14" i="9" s="1"/>
  <c r="F13" i="9"/>
  <c r="G13" i="9" s="1"/>
  <c r="F12" i="9"/>
  <c r="G12" i="9" s="1"/>
  <c r="F11" i="9"/>
  <c r="G11" i="9" s="1"/>
  <c r="F10" i="9"/>
  <c r="G10" i="9" s="1"/>
  <c r="F9" i="9"/>
  <c r="G9" i="9" s="1"/>
  <c r="F8" i="9"/>
  <c r="G8" i="9" s="1"/>
  <c r="F7" i="9"/>
  <c r="G7" i="9" s="1"/>
  <c r="F6" i="9"/>
  <c r="G6" i="9" s="1"/>
  <c r="F5" i="9"/>
  <c r="G5" i="9" s="1"/>
  <c r="F4" i="9"/>
  <c r="G4" i="9" s="1"/>
  <c r="F18" i="9" l="1"/>
  <c r="G18" i="9" s="1"/>
  <c r="J21" i="10" l="1"/>
  <c r="F17" i="8" l="1"/>
  <c r="H17" i="8" s="1"/>
  <c r="F16" i="8"/>
  <c r="H16" i="8" s="1"/>
  <c r="J20" i="10"/>
  <c r="K20" i="10" s="1"/>
  <c r="J17" i="10"/>
  <c r="J15" i="10"/>
  <c r="J7" i="10"/>
  <c r="E20" i="10"/>
  <c r="G17" i="8" l="1"/>
  <c r="G16" i="8"/>
  <c r="D20" i="10"/>
  <c r="F20" i="10"/>
  <c r="G69" i="2" l="1"/>
  <c r="G68" i="2"/>
  <c r="H68" i="2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l="1"/>
  <c r="J88" i="1"/>
  <c r="I68" i="2"/>
  <c r="J68" i="2" s="1"/>
  <c r="H69" i="2"/>
  <c r="H59" i="2"/>
  <c r="G61" i="2"/>
  <c r="H61" i="2" s="1"/>
  <c r="G60" i="2"/>
  <c r="H60" i="2" s="1"/>
  <c r="G59" i="2"/>
  <c r="G58" i="2"/>
  <c r="H58" i="2" s="1"/>
  <c r="G57" i="2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52" i="2"/>
  <c r="I52" i="2" s="1"/>
  <c r="H52" i="2" l="1"/>
  <c r="I57" i="2"/>
  <c r="H57" i="2"/>
  <c r="J14" i="10" l="1"/>
  <c r="J13" i="10"/>
  <c r="J12" i="10"/>
  <c r="J5" i="10"/>
  <c r="G25" i="2" l="1"/>
  <c r="H25" i="2" s="1"/>
  <c r="G24" i="2"/>
  <c r="H24" i="2" s="1"/>
  <c r="G23" i="2"/>
  <c r="H23" i="2" s="1"/>
  <c r="G22" i="2"/>
  <c r="H22" i="2" s="1"/>
  <c r="G21" i="2"/>
  <c r="H21" i="2" s="1"/>
  <c r="G23" i="1"/>
  <c r="H23" i="1" s="1"/>
  <c r="E17" i="10" l="1"/>
  <c r="M6" i="10"/>
  <c r="M9" i="10"/>
  <c r="M10" i="10"/>
  <c r="G74" i="2"/>
  <c r="H74" i="2" s="1"/>
  <c r="G73" i="2"/>
  <c r="G72" i="2"/>
  <c r="H72" i="2" s="1"/>
  <c r="G71" i="2"/>
  <c r="H71" i="2" s="1"/>
  <c r="G70" i="2"/>
  <c r="H70" i="2" s="1"/>
  <c r="J52" i="2"/>
  <c r="J57" i="2"/>
  <c r="G51" i="2"/>
  <c r="H51" i="2" s="1"/>
  <c r="G50" i="2"/>
  <c r="H50" i="2" s="1"/>
  <c r="G49" i="2"/>
  <c r="G48" i="2"/>
  <c r="H48" i="2" s="1"/>
  <c r="G47" i="2"/>
  <c r="G46" i="2"/>
  <c r="H46" i="2" s="1"/>
  <c r="G45" i="2"/>
  <c r="H45" i="2" s="1"/>
  <c r="G44" i="2"/>
  <c r="I44" i="2" l="1"/>
  <c r="J44" i="2" s="1"/>
  <c r="I70" i="2"/>
  <c r="J70" i="2" s="1"/>
  <c r="I49" i="2"/>
  <c r="J49" i="2" s="1"/>
  <c r="I47" i="2"/>
  <c r="J47" i="2" s="1"/>
  <c r="H44" i="2"/>
  <c r="H47" i="2"/>
  <c r="H49" i="2"/>
  <c r="H73" i="2"/>
  <c r="G26" i="2"/>
  <c r="H26" i="2" s="1"/>
  <c r="G20" i="2"/>
  <c r="H20" i="2" s="1"/>
  <c r="K7" i="10"/>
  <c r="E7" i="10"/>
  <c r="F7" i="10" s="1"/>
  <c r="D7" i="10"/>
  <c r="G79" i="1"/>
  <c r="H79" i="1" s="1"/>
  <c r="G72" i="1"/>
  <c r="H72" i="1" s="1"/>
  <c r="G20" i="1"/>
  <c r="G19" i="1"/>
  <c r="H19" i="1" s="1"/>
  <c r="H8" i="2"/>
  <c r="G10" i="2"/>
  <c r="H10" i="2" s="1"/>
  <c r="G9" i="2"/>
  <c r="H9" i="2" s="1"/>
  <c r="G8" i="2"/>
  <c r="G11" i="2"/>
  <c r="H11" i="2" s="1"/>
  <c r="G7" i="2"/>
  <c r="H7" i="2" s="1"/>
  <c r="G6" i="2"/>
  <c r="H6" i="2" s="1"/>
  <c r="G64" i="1"/>
  <c r="J64" i="1" s="1"/>
  <c r="K15" i="10"/>
  <c r="E15" i="10"/>
  <c r="F15" i="10" s="1"/>
  <c r="D15" i="10"/>
  <c r="I20" i="2" l="1"/>
  <c r="J20" i="2" s="1"/>
  <c r="J19" i="1"/>
  <c r="H64" i="1"/>
  <c r="H20" i="1"/>
  <c r="J72" i="1"/>
  <c r="G104" i="1" l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G63" i="1"/>
  <c r="H63" i="1" s="1"/>
  <c r="G62" i="1"/>
  <c r="H62" i="1" s="1"/>
  <c r="G61" i="1"/>
  <c r="H61" i="1" s="1"/>
  <c r="G60" i="1"/>
  <c r="H60" i="1" s="1"/>
  <c r="G59" i="1"/>
  <c r="G57" i="1"/>
  <c r="J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G21" i="1"/>
  <c r="M13" i="10"/>
  <c r="M12" i="10"/>
  <c r="K21" i="10"/>
  <c r="K17" i="10"/>
  <c r="K14" i="10"/>
  <c r="K13" i="10"/>
  <c r="K12" i="10"/>
  <c r="E21" i="10"/>
  <c r="F21" i="10" s="1"/>
  <c r="F17" i="10"/>
  <c r="E14" i="10"/>
  <c r="F14" i="10" s="1"/>
  <c r="E13" i="10"/>
  <c r="F13" i="10" s="1"/>
  <c r="E12" i="10"/>
  <c r="F12" i="10" s="1"/>
  <c r="D21" i="10"/>
  <c r="D17" i="10"/>
  <c r="D14" i="10"/>
  <c r="D13" i="10"/>
  <c r="D12" i="10"/>
  <c r="J59" i="1" l="1"/>
  <c r="J51" i="1"/>
  <c r="H51" i="1"/>
  <c r="H57" i="1"/>
  <c r="H59" i="1"/>
  <c r="H98" i="1"/>
  <c r="J98" i="1"/>
  <c r="G18" i="2" l="1"/>
  <c r="H18" i="2" s="1"/>
  <c r="G17" i="2"/>
  <c r="H17" i="2" s="1"/>
  <c r="G16" i="2"/>
  <c r="H16" i="2" s="1"/>
  <c r="H21" i="1" l="1"/>
  <c r="E23" i="10"/>
  <c r="G24" i="10"/>
  <c r="J6" i="10" l="1"/>
  <c r="J8" i="10"/>
  <c r="J9" i="10"/>
  <c r="J10" i="10"/>
  <c r="J11" i="10"/>
  <c r="J16" i="10"/>
  <c r="J18" i="10"/>
  <c r="J19" i="10"/>
  <c r="J22" i="10"/>
  <c r="J23" i="10"/>
  <c r="E6" i="10"/>
  <c r="E8" i="10"/>
  <c r="E9" i="10"/>
  <c r="E10" i="10"/>
  <c r="E11" i="10"/>
  <c r="E16" i="10"/>
  <c r="E18" i="10"/>
  <c r="E19" i="10"/>
  <c r="E22" i="10"/>
  <c r="E5" i="10"/>
  <c r="G5" i="1" l="1"/>
  <c r="H5" i="1" s="1"/>
  <c r="G6" i="1"/>
  <c r="H6" i="1" s="1"/>
  <c r="G7" i="1"/>
  <c r="H7" i="1" s="1"/>
  <c r="G8" i="1"/>
  <c r="H8" i="1" s="1"/>
  <c r="G9" i="1"/>
  <c r="H9" i="1" s="1"/>
  <c r="G10" i="1"/>
  <c r="G11" i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22" i="1"/>
  <c r="G24" i="1"/>
  <c r="H24" i="1" s="1"/>
  <c r="G25" i="1"/>
  <c r="H25" i="1" s="1"/>
  <c r="G26" i="1"/>
  <c r="H26" i="1" s="1"/>
  <c r="G27" i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G40" i="1"/>
  <c r="H40" i="1" s="1"/>
  <c r="G41" i="1"/>
  <c r="H41" i="1" s="1"/>
  <c r="G42" i="1"/>
  <c r="H42" i="1" s="1"/>
  <c r="G43" i="1"/>
  <c r="H43" i="1" s="1"/>
  <c r="G44" i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65" i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80" i="1"/>
  <c r="G81" i="1"/>
  <c r="H81" i="1" s="1"/>
  <c r="G82" i="1"/>
  <c r="H82" i="1" s="1"/>
  <c r="G83" i="1"/>
  <c r="H83" i="1" s="1"/>
  <c r="G84" i="1"/>
  <c r="H84" i="1" s="1"/>
  <c r="G85" i="1"/>
  <c r="G86" i="1"/>
  <c r="H86" i="1" s="1"/>
  <c r="G87" i="1"/>
  <c r="H87" i="1" s="1"/>
  <c r="G105" i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G113" i="1"/>
  <c r="H113" i="1" s="1"/>
  <c r="G114" i="1"/>
  <c r="H114" i="1" s="1"/>
  <c r="G115" i="1"/>
  <c r="H115" i="1" s="1"/>
  <c r="G116" i="1"/>
  <c r="H116" i="1" s="1"/>
  <c r="G117" i="1"/>
  <c r="H117" i="1" s="1"/>
  <c r="G4" i="1"/>
  <c r="J105" i="1" l="1"/>
  <c r="J80" i="1"/>
  <c r="J44" i="1"/>
  <c r="J4" i="1"/>
  <c r="J112" i="1"/>
  <c r="J85" i="1"/>
  <c r="J65" i="1"/>
  <c r="J39" i="1"/>
  <c r="J27" i="1"/>
  <c r="J21" i="1"/>
  <c r="H11" i="1"/>
  <c r="J10" i="1"/>
  <c r="H105" i="1"/>
  <c r="H80" i="1"/>
  <c r="H44" i="1"/>
  <c r="H10" i="1"/>
  <c r="H4" i="1"/>
  <c r="H112" i="1"/>
  <c r="H85" i="1"/>
  <c r="H65" i="1"/>
  <c r="H39" i="1"/>
  <c r="H27" i="1"/>
  <c r="H22" i="1"/>
  <c r="H5" i="10"/>
  <c r="H24" i="10" l="1"/>
  <c r="L24" i="10"/>
  <c r="I24" i="10"/>
  <c r="C24" i="10"/>
  <c r="M23" i="10"/>
  <c r="K23" i="10"/>
  <c r="F23" i="10"/>
  <c r="D23" i="10"/>
  <c r="M22" i="10"/>
  <c r="K22" i="10"/>
  <c r="F22" i="10"/>
  <c r="D22" i="10"/>
  <c r="K19" i="10"/>
  <c r="F19" i="10"/>
  <c r="D19" i="10"/>
  <c r="K18" i="10"/>
  <c r="F18" i="10"/>
  <c r="D18" i="10"/>
  <c r="M16" i="10"/>
  <c r="K16" i="10"/>
  <c r="F16" i="10"/>
  <c r="D16" i="10"/>
  <c r="M11" i="10"/>
  <c r="K11" i="10"/>
  <c r="F11" i="10"/>
  <c r="D11" i="10"/>
  <c r="K10" i="10"/>
  <c r="F10" i="10"/>
  <c r="D10" i="10"/>
  <c r="K9" i="10"/>
  <c r="F9" i="10"/>
  <c r="D9" i="10"/>
  <c r="K8" i="10"/>
  <c r="F8" i="10"/>
  <c r="D8" i="10"/>
  <c r="K6" i="10"/>
  <c r="F6" i="10"/>
  <c r="D6" i="10"/>
  <c r="M5" i="10"/>
  <c r="D5" i="10"/>
  <c r="J24" i="10" l="1"/>
  <c r="M24" i="10"/>
  <c r="E24" i="10"/>
  <c r="C25" i="10" s="1"/>
  <c r="D24" i="10"/>
  <c r="F5" i="10"/>
  <c r="F24" i="10" s="1"/>
  <c r="K5" i="10"/>
  <c r="K24" i="10" s="1"/>
  <c r="G5" i="2"/>
  <c r="H5" i="2" s="1"/>
  <c r="G12" i="2"/>
  <c r="H12" i="2" s="1"/>
  <c r="G13" i="2"/>
  <c r="G14" i="2"/>
  <c r="H14" i="2" s="1"/>
  <c r="G15" i="2"/>
  <c r="H15" i="2" s="1"/>
  <c r="G19" i="2"/>
  <c r="H19" i="2" s="1"/>
  <c r="G27" i="2"/>
  <c r="G28" i="2"/>
  <c r="H28" i="2" s="1"/>
  <c r="G29" i="2"/>
  <c r="H29" i="2" s="1"/>
  <c r="G30" i="2"/>
  <c r="H30" i="2" s="1"/>
  <c r="G31" i="2"/>
  <c r="G32" i="2"/>
  <c r="H32" i="2" s="1"/>
  <c r="G33" i="2"/>
  <c r="H33" i="2" s="1"/>
  <c r="G34" i="2"/>
  <c r="H34" i="2" s="1"/>
  <c r="G35" i="2"/>
  <c r="H35" i="2" s="1"/>
  <c r="G36" i="2"/>
  <c r="I36" i="2" s="1"/>
  <c r="J36" i="2" s="1"/>
  <c r="G37" i="2"/>
  <c r="H37" i="2" s="1"/>
  <c r="G38" i="2"/>
  <c r="G39" i="2"/>
  <c r="H39" i="2" s="1"/>
  <c r="G40" i="2"/>
  <c r="H40" i="2" s="1"/>
  <c r="G41" i="2"/>
  <c r="H41" i="2" s="1"/>
  <c r="G42" i="2"/>
  <c r="H42" i="2" s="1"/>
  <c r="G43" i="2"/>
  <c r="H43" i="2" s="1"/>
  <c r="G53" i="2"/>
  <c r="G54" i="2"/>
  <c r="H54" i="2" s="1"/>
  <c r="G55" i="2"/>
  <c r="H55" i="2" s="1"/>
  <c r="G56" i="2"/>
  <c r="H56" i="2" s="1"/>
  <c r="G62" i="2"/>
  <c r="G63" i="2"/>
  <c r="H63" i="2" s="1"/>
  <c r="G64" i="2"/>
  <c r="H64" i="2" s="1"/>
  <c r="G65" i="2"/>
  <c r="G66" i="2"/>
  <c r="H66" i="2" s="1"/>
  <c r="G67" i="2"/>
  <c r="H67" i="2" s="1"/>
  <c r="G75" i="2"/>
  <c r="G76" i="2"/>
  <c r="H76" i="2" s="1"/>
  <c r="G77" i="2"/>
  <c r="H77" i="2" s="1"/>
  <c r="G78" i="2"/>
  <c r="H78" i="2" s="1"/>
  <c r="G79" i="2"/>
  <c r="G80" i="2"/>
  <c r="H80" i="2" s="1"/>
  <c r="G81" i="2"/>
  <c r="H81" i="2" s="1"/>
  <c r="G82" i="2"/>
  <c r="H82" i="2" s="1"/>
  <c r="G83" i="2"/>
  <c r="H83" i="2" s="1"/>
  <c r="G4" i="2"/>
  <c r="I79" i="2" l="1"/>
  <c r="J79" i="2" s="1"/>
  <c r="I75" i="2"/>
  <c r="J75" i="2" s="1"/>
  <c r="I62" i="2"/>
  <c r="J62" i="2" s="1"/>
  <c r="I53" i="2"/>
  <c r="J53" i="2" s="1"/>
  <c r="I38" i="2"/>
  <c r="J38" i="2" s="1"/>
  <c r="I4" i="2"/>
  <c r="J4" i="2" s="1"/>
  <c r="I65" i="2"/>
  <c r="J65" i="2" s="1"/>
  <c r="I31" i="2"/>
  <c r="J31" i="2" s="1"/>
  <c r="I27" i="2"/>
  <c r="J27" i="2" s="1"/>
  <c r="I13" i="2"/>
  <c r="J13" i="2" s="1"/>
  <c r="H79" i="2"/>
  <c r="H75" i="2"/>
  <c r="H62" i="2"/>
  <c r="H38" i="2"/>
  <c r="H36" i="2"/>
  <c r="H53" i="2"/>
  <c r="H4" i="2"/>
  <c r="H65" i="2"/>
  <c r="H31" i="2"/>
  <c r="H27" i="2"/>
  <c r="G84" i="2"/>
  <c r="H13" i="2"/>
  <c r="F6" i="8"/>
  <c r="F7" i="8"/>
  <c r="G7" i="8" s="1"/>
  <c r="F8" i="8"/>
  <c r="G8" i="8" s="1"/>
  <c r="F9" i="8"/>
  <c r="G9" i="8" s="1"/>
  <c r="F10" i="8"/>
  <c r="F11" i="8"/>
  <c r="G11" i="8" s="1"/>
  <c r="F12" i="8"/>
  <c r="G12" i="8" s="1"/>
  <c r="F13" i="8"/>
  <c r="F14" i="8"/>
  <c r="F15" i="8"/>
  <c r="G15" i="8" s="1"/>
  <c r="F18" i="8"/>
  <c r="F19" i="8"/>
  <c r="F20" i="8"/>
  <c r="G20" i="8" s="1"/>
  <c r="F21" i="8"/>
  <c r="F5" i="8"/>
  <c r="H5" i="8" s="1"/>
  <c r="J84" i="2" l="1"/>
  <c r="I84" i="2"/>
  <c r="H14" i="8"/>
  <c r="G18" i="8"/>
  <c r="H18" i="8"/>
  <c r="H10" i="8"/>
  <c r="H6" i="8"/>
  <c r="G21" i="8"/>
  <c r="H21" i="8"/>
  <c r="H19" i="8"/>
  <c r="G13" i="8"/>
  <c r="H13" i="8"/>
  <c r="G14" i="8"/>
  <c r="G10" i="8"/>
  <c r="G19" i="8"/>
  <c r="C27" i="10"/>
  <c r="C28" i="10" s="1"/>
  <c r="C26" i="10"/>
  <c r="H84" i="2"/>
  <c r="G6" i="8"/>
  <c r="F22" i="8"/>
  <c r="G5" i="8"/>
  <c r="G22" i="8" l="1"/>
  <c r="D22" i="8"/>
  <c r="E84" i="2" l="1"/>
</calcChain>
</file>

<file path=xl/sharedStrings.xml><?xml version="1.0" encoding="utf-8"?>
<sst xmlns="http://schemas.openxmlformats.org/spreadsheetml/2006/main" count="578" uniqueCount="302">
  <si>
    <t>místo úklidu</t>
  </si>
  <si>
    <t>prostory</t>
  </si>
  <si>
    <t>druh podlahové krytiny</t>
  </si>
  <si>
    <t>poznámka</t>
  </si>
  <si>
    <r>
      <t>výměra v m</t>
    </r>
    <r>
      <rPr>
        <b/>
        <sz val="11"/>
        <color theme="1"/>
        <rFont val="Calibri"/>
        <family val="2"/>
        <charset val="238"/>
      </rPr>
      <t>²</t>
    </r>
  </si>
  <si>
    <t>chodby</t>
  </si>
  <si>
    <t>dlažba</t>
  </si>
  <si>
    <t>kancelář přízemí</t>
  </si>
  <si>
    <t xml:space="preserve">schodiště </t>
  </si>
  <si>
    <t>1WC, 1 pisoár, 2 umyvadla</t>
  </si>
  <si>
    <t>WC muži</t>
  </si>
  <si>
    <t>2 kanceláře</t>
  </si>
  <si>
    <t>pvc</t>
  </si>
  <si>
    <t>sociální zařízení</t>
  </si>
  <si>
    <t>chodby a schodiště</t>
  </si>
  <si>
    <t>vrátnice</t>
  </si>
  <si>
    <t>chodba a schodiště</t>
  </si>
  <si>
    <t xml:space="preserve">pvc </t>
  </si>
  <si>
    <t>chodba vstupní</t>
  </si>
  <si>
    <t>kuchyňka</t>
  </si>
  <si>
    <t>kuchyň přízemí</t>
  </si>
  <si>
    <t>dlažba, kámen</t>
  </si>
  <si>
    <t>6x kanceláře přízemí</t>
  </si>
  <si>
    <t>koberec</t>
  </si>
  <si>
    <t>plovoucí podlaha</t>
  </si>
  <si>
    <t>ředitelna podkroví</t>
  </si>
  <si>
    <t>6x kanceláře 1.patro</t>
  </si>
  <si>
    <t>schodiště podkroví</t>
  </si>
  <si>
    <t>kuchyň 1.patro</t>
  </si>
  <si>
    <t>2WC, 2 umyvadla</t>
  </si>
  <si>
    <t xml:space="preserve">chodba </t>
  </si>
  <si>
    <t>kanceláře</t>
  </si>
  <si>
    <t>denní místnost</t>
  </si>
  <si>
    <t>WC, umývárna</t>
  </si>
  <si>
    <t>chodba</t>
  </si>
  <si>
    <t>schodiště</t>
  </si>
  <si>
    <t>2x kancelář</t>
  </si>
  <si>
    <t>chodby, kuchyň, server</t>
  </si>
  <si>
    <t>kuchyň</t>
  </si>
  <si>
    <t>kuchyň podkroví</t>
  </si>
  <si>
    <t>kancelář</t>
  </si>
  <si>
    <t>14x kancelář</t>
  </si>
  <si>
    <t>1WC, 1 umyvadlo, 1 sprchový kout</t>
  </si>
  <si>
    <t>6x kancelář přízemí</t>
  </si>
  <si>
    <t>2 WC, 2 umyvadla</t>
  </si>
  <si>
    <t>3 WC, 3 umyvadla</t>
  </si>
  <si>
    <t>6WC, 8 umyvadel, 4 pisoár</t>
  </si>
  <si>
    <t>2WC, 3 umyvadla</t>
  </si>
  <si>
    <t>PODĚBRADY                                                 U Stadionu 986</t>
  </si>
  <si>
    <t>ČÁSLAV                                                Táborská 1666</t>
  </si>
  <si>
    <t>KOLÍN                                            Klejnarská 894</t>
  </si>
  <si>
    <t>ŘÍČANY                                          Žižkova 263</t>
  </si>
  <si>
    <t>ŘÍČANY                                          Podhrázská 105</t>
  </si>
  <si>
    <t>RAKOVNÍK                                         Otýlie Beníškové</t>
  </si>
  <si>
    <t>BENEŠOV                                                  Křižíkova 1351</t>
  </si>
  <si>
    <t>PŘÍBRAM                                                        Drásov 46</t>
  </si>
  <si>
    <t>MNICHOVO HRADIŠTĚ            Jiráskova 439</t>
  </si>
  <si>
    <t>rozměr oken</t>
  </si>
  <si>
    <t>počet kusů</t>
  </si>
  <si>
    <t>MĚLNÍK                                             Na Průhoně3320</t>
  </si>
  <si>
    <t>MĚLNÍK                                                     Na Průhoně 3320</t>
  </si>
  <si>
    <t>4x kancelář</t>
  </si>
  <si>
    <t xml:space="preserve">dhos.místnost </t>
  </si>
  <si>
    <t>2x kacelář</t>
  </si>
  <si>
    <t>kuchyňky</t>
  </si>
  <si>
    <t>8 kanceláře 1.patro</t>
  </si>
  <si>
    <t>2,40 x 1,80</t>
  </si>
  <si>
    <t>1,80 x 1,40</t>
  </si>
  <si>
    <t>4,00 x 2,80</t>
  </si>
  <si>
    <t>0,80 x 1,20</t>
  </si>
  <si>
    <t>0,80 x 0,80</t>
  </si>
  <si>
    <t>1,70 x 1,40</t>
  </si>
  <si>
    <t>1,70 x 0,60</t>
  </si>
  <si>
    <t>1,30 x 0,80</t>
  </si>
  <si>
    <t>1,60 x 1,30</t>
  </si>
  <si>
    <t>0,80 x 0,60</t>
  </si>
  <si>
    <t>0,50 x 0,50</t>
  </si>
  <si>
    <t>1,50 x 1,50</t>
  </si>
  <si>
    <t>1,50 x 1,20</t>
  </si>
  <si>
    <t>1,50 x 0,80</t>
  </si>
  <si>
    <t>1,50 x 1,30</t>
  </si>
  <si>
    <t>1,80 x 1,50</t>
  </si>
  <si>
    <t>1,40 x 1,20</t>
  </si>
  <si>
    <t>1,75 x 1,50</t>
  </si>
  <si>
    <t>1,40 x 0,80</t>
  </si>
  <si>
    <t>1,40 x 0,60</t>
  </si>
  <si>
    <t>2,85 x 0,85</t>
  </si>
  <si>
    <t>2,00 x 1,60</t>
  </si>
  <si>
    <t>2,00 x 1,30</t>
  </si>
  <si>
    <t>1,40 x 1,30</t>
  </si>
  <si>
    <t>0,80 x 0,50</t>
  </si>
  <si>
    <r>
      <t>výměra m</t>
    </r>
    <r>
      <rPr>
        <b/>
        <sz val="11"/>
        <color theme="1"/>
        <rFont val="Calibri"/>
        <family val="2"/>
        <charset val="238"/>
      </rPr>
      <t>²</t>
    </r>
  </si>
  <si>
    <t>různé rozměry</t>
  </si>
  <si>
    <t>dispečink -vrátnice</t>
  </si>
  <si>
    <t xml:space="preserve">hygienické potřeby </t>
  </si>
  <si>
    <t>množství</t>
  </si>
  <si>
    <t>prostory úklidu</t>
  </si>
  <si>
    <t>cena bez DPH</t>
  </si>
  <si>
    <t>cena s DPH</t>
  </si>
  <si>
    <t xml:space="preserve">CENA CELKEM </t>
  </si>
  <si>
    <t>KLADNO                          Železárenská 1566</t>
  </si>
  <si>
    <t>1,55 x 0,70</t>
  </si>
  <si>
    <t>1,95 x 1,35</t>
  </si>
  <si>
    <t>0,60 x 0,85</t>
  </si>
  <si>
    <t>1,80 x 1,05</t>
  </si>
  <si>
    <t>1,95 x 0,95</t>
  </si>
  <si>
    <t>5x kancelář 1.patro</t>
  </si>
  <si>
    <t>3WC, 3 umyvadla, 1 pisoár, 1 sprchový kout</t>
  </si>
  <si>
    <t>2 kuchyň</t>
  </si>
  <si>
    <t>3x kancelář 2.patro</t>
  </si>
  <si>
    <t>1x kancelář</t>
  </si>
  <si>
    <t xml:space="preserve">MNICHOVO HRADIŠTĚ                         Jiráskova 439         </t>
  </si>
  <si>
    <t>ČÁSLAV                     Táborská 1666</t>
  </si>
  <si>
    <t>KOLÍN                                Klejnarská 894</t>
  </si>
  <si>
    <t>KLADNO              Železárenská 1566</t>
  </si>
  <si>
    <t>RAKOVNÍK                Otýlie Beníškové</t>
  </si>
  <si>
    <t>kanceláře 1.patro, 2.patro</t>
  </si>
  <si>
    <t>MĚLNÍK                            Na Průhoně 3320</t>
  </si>
  <si>
    <t>cena celkem bez DPH</t>
  </si>
  <si>
    <t>cena celkem s DPH</t>
  </si>
  <si>
    <t>celkem</t>
  </si>
  <si>
    <t>místo úklidu OKNA</t>
  </si>
  <si>
    <t>2WC, 2 umyvadla, 1 pisoár</t>
  </si>
  <si>
    <t>zasedací místnost</t>
  </si>
  <si>
    <t>s DPH</t>
  </si>
  <si>
    <t>bez DPH</t>
  </si>
  <si>
    <t xml:space="preserve"> -</t>
  </si>
  <si>
    <t xml:space="preserve"> - </t>
  </si>
  <si>
    <t>cena za mytí oken 1x dle přílohy č.4</t>
  </si>
  <si>
    <t>MĚSÍČNÍ cena úklidu dle přílohy č.2</t>
  </si>
  <si>
    <r>
      <t>cena za 1m</t>
    </r>
    <r>
      <rPr>
        <b/>
        <sz val="11"/>
        <color theme="1"/>
        <rFont val="Calibri"/>
        <family val="2"/>
        <charset val="238"/>
      </rPr>
      <t>²</t>
    </r>
  </si>
  <si>
    <r>
      <t>cena za m</t>
    </r>
    <r>
      <rPr>
        <b/>
        <sz val="11"/>
        <color theme="1"/>
        <rFont val="Calibri"/>
        <family val="2"/>
        <charset val="238"/>
      </rPr>
      <t>² bez DPH</t>
    </r>
  </si>
  <si>
    <t>cena celkem vč. DPH</t>
  </si>
  <si>
    <t>2 WC, 2 umyvadla, 1 sprch kout</t>
  </si>
  <si>
    <t>cena úklidu za 1 ROK dle přílohy č.2</t>
  </si>
  <si>
    <t>dodávky hygienických potřeb za 1 ROK dle přílohy č.3</t>
  </si>
  <si>
    <t>strojové mytí koberců mokrou cestou 1xročně za 1ROK dle přílohy č.5</t>
  </si>
  <si>
    <t>cena za 12M bez DPH</t>
  </si>
  <si>
    <t>cena za 12M s DPH</t>
  </si>
  <si>
    <t>počet bal/l/kg/ks za 12M</t>
  </si>
  <si>
    <t>2x kuchyň</t>
  </si>
  <si>
    <t xml:space="preserve">10 kanceláří přízemí </t>
  </si>
  <si>
    <t>11 kanceláře 2.patro</t>
  </si>
  <si>
    <t>1x dispečink</t>
  </si>
  <si>
    <t>9 kanceláře 1.patro</t>
  </si>
  <si>
    <t>2,10 x 1,80</t>
  </si>
  <si>
    <t>0,90 x 1,50</t>
  </si>
  <si>
    <t>2,10 x 2,50</t>
  </si>
  <si>
    <t>1</t>
  </si>
  <si>
    <t>2,40 x 1,75</t>
  </si>
  <si>
    <t>3</t>
  </si>
  <si>
    <t>2,10 x 1,50</t>
  </si>
  <si>
    <t>5</t>
  </si>
  <si>
    <t>1,00 x 2,00</t>
  </si>
  <si>
    <t>2</t>
  </si>
  <si>
    <t>7WC, 3 pisoáry, 6 umyvadel, 1 sprchový kout</t>
  </si>
  <si>
    <t>4WC, 3 umyvadla, 1 sprchový kout</t>
  </si>
  <si>
    <t>cena celkem za úklid, hygienu, mytí oken, čištění koberců celkem za 12M bez DPH</t>
  </si>
  <si>
    <t>12M s DPH</t>
  </si>
  <si>
    <t>24M bez DPH</t>
  </si>
  <si>
    <t>24M s DPH</t>
  </si>
  <si>
    <t>KRÁLŮV DVŮR Popovice 180</t>
  </si>
  <si>
    <t>ZBRASLAV    Hauptova 594</t>
  </si>
  <si>
    <t>JÍLOVÉ U PRAHY Šenflukova 249</t>
  </si>
  <si>
    <t>VLAŠIM                    Lidická 1642</t>
  </si>
  <si>
    <t>kanceláře 1. patro</t>
  </si>
  <si>
    <t>WC ženy</t>
  </si>
  <si>
    <t>4 kanceláře</t>
  </si>
  <si>
    <t>3 kanceláře</t>
  </si>
  <si>
    <t>2 WC, 1 umyvadlo, 2 pisoáry</t>
  </si>
  <si>
    <t>2 WC, 1 umyvadlo, 1 sprchový kout</t>
  </si>
  <si>
    <t>kanceláře - zvýšené přízemí</t>
  </si>
  <si>
    <t>2 kanceláře + 1 spojovací</t>
  </si>
  <si>
    <t>ZBRASLAV          Hauptova 594</t>
  </si>
  <si>
    <t>JÍLOVÉ U PRAHY   Šenflukova 249</t>
  </si>
  <si>
    <t>chodba 1. patro</t>
  </si>
  <si>
    <t>WC 1. patro</t>
  </si>
  <si>
    <t>chodba přízemí</t>
  </si>
  <si>
    <t>1 WC</t>
  </si>
  <si>
    <t>RAKOVNÍK - ARCHIV                                  Otýlie Beníškové</t>
  </si>
  <si>
    <t>RAKOVNÍK - ARCHIV  Otýlie Beníškové</t>
  </si>
  <si>
    <t>kancelář 2. patro</t>
  </si>
  <si>
    <t>sklad 2. patro</t>
  </si>
  <si>
    <t>kuchyň 2. patro</t>
  </si>
  <si>
    <t>WC 2. patro</t>
  </si>
  <si>
    <t>chodba 2. patro</t>
  </si>
  <si>
    <t>schodiště 1</t>
  </si>
  <si>
    <t>schodiště 2</t>
  </si>
  <si>
    <t>13x kanceláře (1 kancelář v 1.patře, 12 kanceláří v 2.patře)</t>
  </si>
  <si>
    <t>oblast</t>
  </si>
  <si>
    <t>KUTNÁ HORA</t>
  </si>
  <si>
    <t>KLADNO</t>
  </si>
  <si>
    <t>BENEŠOV</t>
  </si>
  <si>
    <t>MNICHOVO HRADIŠTĚ</t>
  </si>
  <si>
    <r>
      <rPr>
        <b/>
        <sz val="14"/>
        <color theme="1"/>
        <rFont val="Calibri"/>
        <family val="2"/>
        <charset val="238"/>
        <scheme val="minor"/>
      </rPr>
      <t>příloha č.1</t>
    </r>
    <r>
      <rPr>
        <sz val="14"/>
        <color theme="1"/>
        <rFont val="Calibri"/>
        <family val="2"/>
        <charset val="238"/>
        <scheme val="minor"/>
      </rPr>
      <t xml:space="preserve"> prostory úklidu </t>
    </r>
  </si>
  <si>
    <r>
      <rPr>
        <b/>
        <sz val="14"/>
        <color theme="1"/>
        <rFont val="Calibri"/>
        <family val="2"/>
        <charset val="238"/>
        <scheme val="minor"/>
      </rPr>
      <t xml:space="preserve">příloha č.2 </t>
    </r>
    <r>
      <rPr>
        <sz val="14"/>
        <color theme="1"/>
        <rFont val="Calibri"/>
        <family val="2"/>
        <charset val="238"/>
        <scheme val="minor"/>
      </rPr>
      <t xml:space="preserve"> přehled míst úklidu </t>
    </r>
  </si>
  <si>
    <r>
      <rPr>
        <b/>
        <sz val="14"/>
        <color theme="1"/>
        <rFont val="Calibri"/>
        <family val="2"/>
        <charset val="238"/>
        <scheme val="minor"/>
      </rPr>
      <t>příloha č.3</t>
    </r>
    <r>
      <rPr>
        <sz val="14"/>
        <color theme="1"/>
        <rFont val="Calibri"/>
        <family val="2"/>
        <charset val="238"/>
        <scheme val="minor"/>
      </rPr>
      <t xml:space="preserve">  dodávky hygieny</t>
    </r>
  </si>
  <si>
    <r>
      <rPr>
        <b/>
        <sz val="14"/>
        <color theme="1"/>
        <rFont val="Calibri"/>
        <family val="2"/>
        <charset val="238"/>
        <scheme val="minor"/>
      </rPr>
      <t>příloha č.4</t>
    </r>
    <r>
      <rPr>
        <sz val="14"/>
        <color theme="1"/>
        <rFont val="Calibri"/>
        <family val="2"/>
        <charset val="238"/>
        <scheme val="minor"/>
      </rPr>
      <t xml:space="preserve"> okna</t>
    </r>
  </si>
  <si>
    <r>
      <rPr>
        <b/>
        <sz val="14"/>
        <color theme="1"/>
        <rFont val="Calibri"/>
        <family val="2"/>
        <charset val="238"/>
        <scheme val="minor"/>
      </rPr>
      <t xml:space="preserve">příloha č.5 </t>
    </r>
    <r>
      <rPr>
        <sz val="14"/>
        <color theme="1"/>
        <rFont val="Calibri"/>
        <family val="2"/>
        <charset val="238"/>
        <scheme val="minor"/>
      </rPr>
      <t xml:space="preserve"> čištění koberců </t>
    </r>
  </si>
  <si>
    <t>cena za místo bez DPH</t>
  </si>
  <si>
    <t>1,20 x 1,50</t>
  </si>
  <si>
    <t>1,10 x 1,45</t>
  </si>
  <si>
    <t>1,50 x 1,45</t>
  </si>
  <si>
    <t>1,20 x 1,45</t>
  </si>
  <si>
    <t>4</t>
  </si>
  <si>
    <t>0,70 x 1,10</t>
  </si>
  <si>
    <t>1,20 x 0,90</t>
  </si>
  <si>
    <t>1,16 x 1,45</t>
  </si>
  <si>
    <t>cena za místo 2x ročně bez DPH</t>
  </si>
  <si>
    <t>beton s nátěrem</t>
  </si>
  <si>
    <t>spisovna</t>
  </si>
  <si>
    <t>2x ročně úklid</t>
  </si>
  <si>
    <t>KOLÍN - SPISOVNY Klejnarská 894</t>
  </si>
  <si>
    <t>SLANÝ              Netovická</t>
  </si>
  <si>
    <t>dispečink 1.patro</t>
  </si>
  <si>
    <t>1,75 x 1,44</t>
  </si>
  <si>
    <t>8</t>
  </si>
  <si>
    <t>1,46 x 1,41</t>
  </si>
  <si>
    <t>0,47 x 0,75</t>
  </si>
  <si>
    <t>KRÁLŮV DVŮR      Popovice 180</t>
  </si>
  <si>
    <t>2,20 x 2,60</t>
  </si>
  <si>
    <t>6</t>
  </si>
  <si>
    <t>2,20 x 1,25</t>
  </si>
  <si>
    <t>ZBRASLAV                  Hauptova 594</t>
  </si>
  <si>
    <t>JÍLOVÉ U PRAHY  Šenflukova 249</t>
  </si>
  <si>
    <t>1,48 x 1,45</t>
  </si>
  <si>
    <t>2,06 x 1,48</t>
  </si>
  <si>
    <t>0,55 x 0,55</t>
  </si>
  <si>
    <t>RAKOVNÍK - ARCHIV                                         Otýlie Beníškové</t>
  </si>
  <si>
    <t>SLANÝ                              Netovická</t>
  </si>
  <si>
    <t>VLAŠIM                             LIDICKÁ 1642</t>
  </si>
  <si>
    <t>1,70 x 1,70</t>
  </si>
  <si>
    <t>0,60 x 0,90</t>
  </si>
  <si>
    <t>2,50 x 1,00</t>
  </si>
  <si>
    <t>2,80 x 1,50</t>
  </si>
  <si>
    <t>2,00 x 1,20</t>
  </si>
  <si>
    <t>nutná plošina</t>
  </si>
  <si>
    <t>Poznámka</t>
  </si>
  <si>
    <t xml:space="preserve">10 kancelář přízemí </t>
  </si>
  <si>
    <t>dispečink 1. patro</t>
  </si>
  <si>
    <t>cena za místo 1x ročně bez DPH</t>
  </si>
  <si>
    <t>9x kancelář</t>
  </si>
  <si>
    <t>archiv (4 místnosti)</t>
  </si>
  <si>
    <t>1,00 x 1,40</t>
  </si>
  <si>
    <t>2,00 x 2,15</t>
  </si>
  <si>
    <t>0,80 x 2,10</t>
  </si>
  <si>
    <t>1,80 x 1,80</t>
  </si>
  <si>
    <t>1,70 x 2,76</t>
  </si>
  <si>
    <t>0,9 x 1,80</t>
  </si>
  <si>
    <t>1 dřez</t>
  </si>
  <si>
    <t>1 WC, 2 umyvadla</t>
  </si>
  <si>
    <t>32</t>
  </si>
  <si>
    <t>sáček na odpad 70l, bílý 630x850x8mi</t>
  </si>
  <si>
    <t>sáček na odpad 30l,černý 500x600 8mi,30l</t>
  </si>
  <si>
    <t>pytel odpadkový 120l, černý 700x1100, 50mi</t>
  </si>
  <si>
    <t>cena za mytí oken 2x ročně za 1 ROK dle přílohy č.4</t>
  </si>
  <si>
    <t>1,12 x 1,50</t>
  </si>
  <si>
    <t>chodba - suterén</t>
  </si>
  <si>
    <t>5x kancelář - přízemí</t>
  </si>
  <si>
    <t>3x kancelář 1.patro</t>
  </si>
  <si>
    <t>4x kancelář 1. patro</t>
  </si>
  <si>
    <t>1,10 x 1,70</t>
  </si>
  <si>
    <t>5,00 x 1,70</t>
  </si>
  <si>
    <t>2,00 x 1,12</t>
  </si>
  <si>
    <t xml:space="preserve">2,20 x 1,70 </t>
  </si>
  <si>
    <t>kanceláře přízemí</t>
  </si>
  <si>
    <t>lino</t>
  </si>
  <si>
    <t>kancelář 1.patro</t>
  </si>
  <si>
    <t>zasedačka 2. patro</t>
  </si>
  <si>
    <t>7 kanceláří</t>
  </si>
  <si>
    <t>2 WC</t>
  </si>
  <si>
    <t>PŘÍBRAM - ARCHIV                                                        Drásov 46</t>
  </si>
  <si>
    <t>18</t>
  </si>
  <si>
    <t>KRÁLŮV DVŮR     Popovice 180</t>
  </si>
  <si>
    <t>ZBRASLAV              Hauptova 594</t>
  </si>
  <si>
    <t>Ve Vlašimi je nutné u čištění 6 ks oken použít plošinu (na vlastní náklady úklidové firmy) - nutno zohlednit správnou výši ceny za mytí těchto oken.</t>
  </si>
  <si>
    <t>cena za bal/l/kg/ks          bez DPH</t>
  </si>
  <si>
    <t>papírové ručníky bílé "ZZ" (25x23), 2vrst. celulóza, 3000ks/bal (20 balíčků po 150ks)</t>
  </si>
  <si>
    <t>bal/ 3000 ks</t>
  </si>
  <si>
    <t>papírové ručníky v roli bílé, návin 150m, 2vrst. celulóza, průměr 19cm, 6rolí/bal (útržek 20x20)</t>
  </si>
  <si>
    <t>bal/6 rolí</t>
  </si>
  <si>
    <t>toaletní papír malý, 2 vrst. celulóza, bělost min 65%,  64 rolí/bal (252 útržků)</t>
  </si>
  <si>
    <t>bal/ 64 rolí</t>
  </si>
  <si>
    <t>toaletní papír jumbo, 2 vrst. celulóza, min bělost 65%, průměr 19, délka 120m, 12ks/bal</t>
  </si>
  <si>
    <t>bal/12ks</t>
  </si>
  <si>
    <t>aerosol osvěžovač vzduchu 300 ml</t>
  </si>
  <si>
    <t>ks/300ml</t>
  </si>
  <si>
    <t>tekuté mýdlo s glycerinem  5l</t>
  </si>
  <si>
    <t>bal/5l</t>
  </si>
  <si>
    <t>neutralizační pisoárové kostky modré 1kg/bal</t>
  </si>
  <si>
    <t>bal/1kg</t>
  </si>
  <si>
    <t>wc závěsný blok kuličky (3x50g /bal)</t>
  </si>
  <si>
    <t>bal/3x50g</t>
  </si>
  <si>
    <t>prostředek na mytí nádobí 1l</t>
  </si>
  <si>
    <t>bal/1l</t>
  </si>
  <si>
    <t>houbičky na mytí nádobí 10ks</t>
  </si>
  <si>
    <t>bal/10ks</t>
  </si>
  <si>
    <t>tablety do myčky na nádobí 100ks/bal</t>
  </si>
  <si>
    <t>bal/100ks</t>
  </si>
  <si>
    <t>ks/1sáček</t>
  </si>
  <si>
    <t>ks/1pytel</t>
  </si>
  <si>
    <t>Sáčky a pytle na odpad cena uvedena za 1 kus, protože jsou různá balení.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</si>
</sst>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7"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5" borderId="1" xfId="0" applyFill="1" applyBorder="1"/>
    <xf numFmtId="0" fontId="0" fillId="6" borderId="7" xfId="0" applyFill="1" applyBorder="1"/>
    <xf numFmtId="0" fontId="0" fillId="6" borderId="2" xfId="0" applyFill="1" applyBorder="1"/>
    <xf numFmtId="0" fontId="0" fillId="6" borderId="1" xfId="0" applyFill="1" applyBorder="1"/>
    <xf numFmtId="0" fontId="0" fillId="6" borderId="12" xfId="0" applyFill="1" applyBorder="1"/>
    <xf numFmtId="0" fontId="0" fillId="7" borderId="14" xfId="0" applyFill="1" applyBorder="1"/>
    <xf numFmtId="0" fontId="0" fillId="7" borderId="7" xfId="0" applyFill="1" applyBorder="1"/>
    <xf numFmtId="0" fontId="0" fillId="7" borderId="1" xfId="0" applyFill="1" applyBorder="1"/>
    <xf numFmtId="0" fontId="0" fillId="7" borderId="12" xfId="0" applyFill="1" applyBorder="1"/>
    <xf numFmtId="0" fontId="0" fillId="7" borderId="2" xfId="0" applyFill="1" applyBorder="1"/>
    <xf numFmtId="0" fontId="0" fillId="8" borderId="1" xfId="0" applyFill="1" applyBorder="1"/>
    <xf numFmtId="0" fontId="3" fillId="4" borderId="10" xfId="0" applyFont="1" applyFill="1" applyBorder="1"/>
    <xf numFmtId="0" fontId="0" fillId="4" borderId="16" xfId="0" applyFill="1" applyBorder="1"/>
    <xf numFmtId="0" fontId="0" fillId="4" borderId="10" xfId="0" applyFill="1" applyBorder="1"/>
    <xf numFmtId="0" fontId="0" fillId="4" borderId="13" xfId="0" applyFill="1" applyBorder="1"/>
    <xf numFmtId="0" fontId="0" fillId="4" borderId="8" xfId="0" applyFill="1" applyBorder="1"/>
    <xf numFmtId="0" fontId="0" fillId="8" borderId="2" xfId="0" applyFill="1" applyBorder="1"/>
    <xf numFmtId="0" fontId="0" fillId="4" borderId="0" xfId="0" applyFill="1"/>
    <xf numFmtId="2" fontId="0" fillId="0" borderId="0" xfId="0" applyNumberFormat="1"/>
    <xf numFmtId="0" fontId="1" fillId="9" borderId="3" xfId="0" applyFont="1" applyFill="1" applyBorder="1" applyAlignment="1">
      <alignment horizontal="center" vertical="center"/>
    </xf>
    <xf numFmtId="0" fontId="4" fillId="0" borderId="0" xfId="0" applyFo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8" borderId="12" xfId="0" applyFill="1" applyBorder="1"/>
    <xf numFmtId="2" fontId="0" fillId="0" borderId="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5" fillId="0" borderId="0" xfId="0" applyFont="1"/>
    <xf numFmtId="2" fontId="1" fillId="0" borderId="5" xfId="0" applyNumberFormat="1" applyFont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4" fontId="4" fillId="0" borderId="1" xfId="0" applyNumberFormat="1" applyFont="1" applyBorder="1"/>
    <xf numFmtId="4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 wrapText="1"/>
    </xf>
    <xf numFmtId="4" fontId="0" fillId="10" borderId="1" xfId="0" applyNumberFormat="1" applyFill="1" applyBorder="1"/>
    <xf numFmtId="4" fontId="0" fillId="10" borderId="7" xfId="0" applyNumberFormat="1" applyFill="1" applyBorder="1"/>
    <xf numFmtId="4" fontId="4" fillId="0" borderId="7" xfId="0" applyNumberFormat="1" applyFont="1" applyBorder="1"/>
    <xf numFmtId="4" fontId="0" fillId="0" borderId="12" xfId="0" applyNumberFormat="1" applyBorder="1" applyAlignment="1">
      <alignment horizontal="center" vertical="center"/>
    </xf>
    <xf numFmtId="4" fontId="0" fillId="10" borderId="12" xfId="0" applyNumberFormat="1" applyFill="1" applyBorder="1"/>
    <xf numFmtId="4" fontId="4" fillId="0" borderId="12" xfId="0" applyNumberFormat="1" applyFont="1" applyBorder="1"/>
    <xf numFmtId="4" fontId="0" fillId="4" borderId="12" xfId="0" applyNumberForma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10" borderId="14" xfId="0" applyNumberFormat="1" applyFill="1" applyBorder="1"/>
    <xf numFmtId="4" fontId="4" fillId="0" borderId="14" xfId="0" applyNumberFormat="1" applyFont="1" applyBorder="1"/>
    <xf numFmtId="4" fontId="0" fillId="0" borderId="28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4" borderId="7" xfId="0" applyNumberFormat="1" applyFill="1" applyBorder="1" applyAlignment="1">
      <alignment horizontal="center"/>
    </xf>
    <xf numFmtId="4" fontId="1" fillId="0" borderId="4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5" fillId="0" borderId="4" xfId="0" applyNumberFormat="1" applyFont="1" applyBorder="1" applyAlignment="1">
      <alignment vertical="center"/>
    </xf>
    <xf numFmtId="0" fontId="1" fillId="9" borderId="38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4" fontId="0" fillId="10" borderId="41" xfId="0" applyNumberFormat="1" applyFill="1" applyBorder="1"/>
    <xf numFmtId="4" fontId="0" fillId="4" borderId="41" xfId="0" applyNumberFormat="1" applyFill="1" applyBorder="1"/>
    <xf numFmtId="0" fontId="1" fillId="3" borderId="24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10" borderId="45" xfId="0" applyNumberFormat="1" applyFill="1" applyBorder="1"/>
    <xf numFmtId="4" fontId="0" fillId="4" borderId="45" xfId="0" applyNumberFormat="1" applyFill="1" applyBorder="1"/>
    <xf numFmtId="4" fontId="0" fillId="4" borderId="12" xfId="0" applyNumberFormat="1" applyFill="1" applyBorder="1"/>
    <xf numFmtId="0" fontId="0" fillId="6" borderId="14" xfId="0" applyFill="1" applyBorder="1"/>
    <xf numFmtId="4" fontId="0" fillId="10" borderId="46" xfId="0" applyNumberFormat="1" applyFill="1" applyBorder="1"/>
    <xf numFmtId="4" fontId="0" fillId="4" borderId="46" xfId="0" applyNumberFormat="1" applyFill="1" applyBorder="1"/>
    <xf numFmtId="0" fontId="0" fillId="0" borderId="47" xfId="0" applyBorder="1"/>
    <xf numFmtId="0" fontId="0" fillId="0" borderId="1" xfId="0" applyBorder="1" applyAlignment="1">
      <alignment horizontal="center"/>
    </xf>
    <xf numFmtId="4" fontId="0" fillId="10" borderId="48" xfId="0" applyNumberFormat="1" applyFill="1" applyBorder="1"/>
    <xf numFmtId="4" fontId="0" fillId="4" borderId="48" xfId="0" applyNumberFormat="1" applyFill="1" applyBorder="1"/>
    <xf numFmtId="4" fontId="0" fillId="10" borderId="43" xfId="0" applyNumberFormat="1" applyFill="1" applyBorder="1"/>
    <xf numFmtId="4" fontId="0" fillId="4" borderId="43" xfId="0" applyNumberFormat="1" applyFill="1" applyBorder="1"/>
    <xf numFmtId="4" fontId="0" fillId="10" borderId="49" xfId="0" applyNumberFormat="1" applyFill="1" applyBorder="1"/>
    <xf numFmtId="4" fontId="0" fillId="4" borderId="49" xfId="0" applyNumberFormat="1" applyFill="1" applyBorder="1"/>
    <xf numFmtId="0" fontId="0" fillId="4" borderId="15" xfId="0" applyFill="1" applyBorder="1"/>
    <xf numFmtId="2" fontId="0" fillId="4" borderId="12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6" borderId="23" xfId="0" applyFill="1" applyBorder="1"/>
    <xf numFmtId="0" fontId="0" fillId="4" borderId="42" xfId="0" applyFill="1" applyBorder="1"/>
    <xf numFmtId="0" fontId="1" fillId="4" borderId="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0" fillId="4" borderId="30" xfId="0" applyFill="1" applyBorder="1"/>
    <xf numFmtId="0" fontId="1" fillId="2" borderId="18" xfId="0" applyFont="1" applyFill="1" applyBorder="1" applyAlignment="1">
      <alignment horizontal="center" vertical="center"/>
    </xf>
    <xf numFmtId="0" fontId="0" fillId="12" borderId="1" xfId="0" applyFill="1" applyBorder="1"/>
    <xf numFmtId="0" fontId="0" fillId="12" borderId="2" xfId="0" applyFill="1" applyBorder="1"/>
    <xf numFmtId="0" fontId="0" fillId="12" borderId="14" xfId="0" applyFill="1" applyBorder="1"/>
    <xf numFmtId="0" fontId="0" fillId="12" borderId="12" xfId="0" applyFill="1" applyBorder="1"/>
    <xf numFmtId="0" fontId="3" fillId="12" borderId="14" xfId="0" applyFont="1" applyFill="1" applyBorder="1"/>
    <xf numFmtId="0" fontId="0" fillId="12" borderId="7" xfId="0" applyFill="1" applyBorder="1"/>
    <xf numFmtId="0" fontId="0" fillId="0" borderId="19" xfId="0" applyFill="1" applyBorder="1"/>
    <xf numFmtId="2" fontId="0" fillId="0" borderId="7" xfId="0" applyNumberFormat="1" applyFill="1" applyBorder="1" applyAlignment="1">
      <alignment horizontal="center" vertical="center"/>
    </xf>
    <xf numFmtId="49" fontId="0" fillId="0" borderId="0" xfId="0" applyNumberFormat="1"/>
    <xf numFmtId="49" fontId="0" fillId="0" borderId="7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28" xfId="0" applyFill="1" applyBorder="1"/>
    <xf numFmtId="0" fontId="0" fillId="0" borderId="29" xfId="0" applyFill="1" applyBorder="1" applyAlignment="1"/>
    <xf numFmtId="2" fontId="0" fillId="0" borderId="2" xfId="0" applyNumberFormat="1" applyFill="1" applyBorder="1" applyAlignment="1">
      <alignment horizontal="center" vertical="center"/>
    </xf>
    <xf numFmtId="0" fontId="0" fillId="0" borderId="17" xfId="0" applyFill="1" applyBorder="1" applyAlignment="1"/>
    <xf numFmtId="0" fontId="0" fillId="0" borderId="17" xfId="0" applyFill="1" applyBorder="1"/>
    <xf numFmtId="2" fontId="0" fillId="0" borderId="1" xfId="0" applyNumberFormat="1" applyFill="1" applyBorder="1" applyAlignment="1">
      <alignment horizontal="center" vertical="center"/>
    </xf>
    <xf numFmtId="0" fontId="6" fillId="11" borderId="0" xfId="0" applyFont="1" applyFill="1"/>
    <xf numFmtId="164" fontId="6" fillId="11" borderId="0" xfId="0" applyNumberFormat="1" applyFont="1" applyFill="1"/>
    <xf numFmtId="164" fontId="1" fillId="11" borderId="0" xfId="0" applyNumberFormat="1" applyFont="1" applyFill="1" applyAlignment="1">
      <alignment vertical="center" wrapText="1"/>
    </xf>
    <xf numFmtId="164" fontId="1" fillId="11" borderId="0" xfId="0" applyNumberFormat="1" applyFont="1" applyFill="1" applyAlignment="1">
      <alignment vertical="center"/>
    </xf>
    <xf numFmtId="0" fontId="0" fillId="0" borderId="21" xfId="0" applyFill="1" applyBorder="1"/>
    <xf numFmtId="2" fontId="0" fillId="0" borderId="12" xfId="0" applyNumberFormat="1" applyFill="1" applyBorder="1" applyAlignment="1">
      <alignment horizontal="center" vertical="center"/>
    </xf>
    <xf numFmtId="4" fontId="0" fillId="0" borderId="7" xfId="0" applyNumberFormat="1" applyFill="1" applyBorder="1"/>
    <xf numFmtId="0" fontId="0" fillId="0" borderId="20" xfId="0" applyFill="1" applyBorder="1"/>
    <xf numFmtId="4" fontId="0" fillId="0" borderId="1" xfId="0" applyNumberFormat="1" applyFill="1" applyBorder="1"/>
    <xf numFmtId="4" fontId="0" fillId="0" borderId="12" xfId="0" applyNumberFormat="1" applyFill="1" applyBorder="1"/>
    <xf numFmtId="0" fontId="0" fillId="0" borderId="19" xfId="0" applyFill="1" applyBorder="1" applyAlignment="1">
      <alignment horizontal="left" vertical="center"/>
    </xf>
    <xf numFmtId="4" fontId="0" fillId="0" borderId="7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7" fillId="0" borderId="0" xfId="0" applyFont="1"/>
    <xf numFmtId="0" fontId="0" fillId="7" borderId="7" xfId="0" applyFill="1" applyBorder="1" applyAlignment="1">
      <alignment horizontal="left" vertical="center"/>
    </xf>
    <xf numFmtId="3" fontId="0" fillId="0" borderId="2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" fillId="0" borderId="0" xfId="0" applyFont="1"/>
    <xf numFmtId="4" fontId="0" fillId="10" borderId="7" xfId="0" applyNumberForma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4" fontId="0" fillId="0" borderId="49" xfId="0" applyNumberFormat="1" applyBorder="1"/>
    <xf numFmtId="4" fontId="0" fillId="0" borderId="48" xfId="0" applyNumberFormat="1" applyBorder="1"/>
    <xf numFmtId="4" fontId="0" fillId="0" borderId="45" xfId="0" applyNumberFormat="1" applyBorder="1"/>
    <xf numFmtId="4" fontId="0" fillId="0" borderId="52" xfId="0" applyNumberFormat="1" applyBorder="1"/>
    <xf numFmtId="4" fontId="5" fillId="0" borderId="40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/>
    </xf>
    <xf numFmtId="0" fontId="0" fillId="0" borderId="54" xfId="0" applyFill="1" applyBorder="1"/>
    <xf numFmtId="0" fontId="0" fillId="14" borderId="2" xfId="0" applyFill="1" applyBorder="1"/>
    <xf numFmtId="4" fontId="0" fillId="10" borderId="2" xfId="0" applyNumberFormat="1" applyFill="1" applyBorder="1"/>
    <xf numFmtId="4" fontId="0" fillId="4" borderId="2" xfId="0" applyNumberFormat="1" applyFill="1" applyBorder="1"/>
    <xf numFmtId="0" fontId="1" fillId="3" borderId="31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/>
    </xf>
    <xf numFmtId="0" fontId="0" fillId="0" borderId="8" xfId="0" applyFill="1" applyBorder="1"/>
    <xf numFmtId="0" fontId="0" fillId="0" borderId="10" xfId="0" applyFill="1" applyBorder="1"/>
    <xf numFmtId="0" fontId="0" fillId="0" borderId="13" xfId="0" applyFill="1" applyBorder="1"/>
    <xf numFmtId="0" fontId="0" fillId="0" borderId="8" xfId="0" applyFill="1" applyBorder="1" applyAlignment="1">
      <alignment horizontal="left" vertical="center"/>
    </xf>
    <xf numFmtId="4" fontId="0" fillId="0" borderId="7" xfId="0" applyNumberFormat="1" applyBorder="1"/>
    <xf numFmtId="4" fontId="0" fillId="0" borderId="12" xfId="0" applyNumberFormat="1" applyBorder="1"/>
    <xf numFmtId="0" fontId="1" fillId="2" borderId="18" xfId="0" applyFont="1" applyFill="1" applyBorder="1" applyAlignment="1">
      <alignment horizontal="center" vertical="center" wrapText="1"/>
    </xf>
    <xf numFmtId="4" fontId="1" fillId="16" borderId="5" xfId="0" applyNumberFormat="1" applyFont="1" applyFill="1" applyBorder="1" applyAlignment="1">
      <alignment horizontal="right" vertical="center"/>
    </xf>
    <xf numFmtId="4" fontId="4" fillId="10" borderId="1" xfId="0" applyNumberFormat="1" applyFont="1" applyFill="1" applyBorder="1"/>
    <xf numFmtId="4" fontId="4" fillId="10" borderId="12" xfId="0" applyNumberFormat="1" applyFont="1" applyFill="1" applyBorder="1"/>
    <xf numFmtId="4" fontId="0" fillId="15" borderId="1" xfId="0" applyNumberFormat="1" applyFill="1" applyBorder="1" applyAlignment="1">
      <alignment horizontal="center"/>
    </xf>
    <xf numFmtId="49" fontId="0" fillId="15" borderId="1" xfId="0" applyNumberFormat="1" applyFill="1" applyBorder="1" applyAlignment="1">
      <alignment horizontal="center" vertical="center"/>
    </xf>
    <xf numFmtId="4" fontId="0" fillId="15" borderId="12" xfId="0" applyNumberFormat="1" applyFill="1" applyBorder="1" applyAlignment="1">
      <alignment horizontal="center"/>
    </xf>
    <xf numFmtId="49" fontId="0" fillId="15" borderId="12" xfId="0" applyNumberForma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0" fillId="0" borderId="56" xfId="0" applyBorder="1"/>
    <xf numFmtId="4" fontId="0" fillId="0" borderId="56" xfId="0" applyNumberFormat="1" applyBorder="1"/>
    <xf numFmtId="0" fontId="0" fillId="0" borderId="57" xfId="0" applyBorder="1"/>
    <xf numFmtId="0" fontId="0" fillId="0" borderId="58" xfId="0" applyBorder="1"/>
    <xf numFmtId="0" fontId="0" fillId="0" borderId="26" xfId="0" applyBorder="1"/>
    <xf numFmtId="4" fontId="0" fillId="0" borderId="57" xfId="0" applyNumberFormat="1" applyBorder="1"/>
    <xf numFmtId="49" fontId="0" fillId="0" borderId="57" xfId="0" applyNumberFormat="1" applyBorder="1"/>
    <xf numFmtId="4" fontId="0" fillId="0" borderId="0" xfId="0" applyNumberFormat="1" applyAlignment="1">
      <alignment horizontal="right"/>
    </xf>
    <xf numFmtId="4" fontId="0" fillId="0" borderId="48" xfId="0" applyNumberFormat="1" applyBorder="1" applyAlignment="1">
      <alignment horizontal="right"/>
    </xf>
    <xf numFmtId="4" fontId="1" fillId="0" borderId="40" xfId="0" applyNumberFormat="1" applyFont="1" applyBorder="1" applyAlignment="1">
      <alignment horizontal="right" vertical="center"/>
    </xf>
    <xf numFmtId="2" fontId="0" fillId="10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2" fontId="0" fillId="10" borderId="14" xfId="0" applyNumberFormat="1" applyFill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52" xfId="0" applyNumberForma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10" borderId="7" xfId="0" applyNumberFormat="1" applyFill="1" applyBorder="1" applyAlignment="1">
      <alignment horizontal="center"/>
    </xf>
    <xf numFmtId="4" fontId="0" fillId="0" borderId="7" xfId="0" applyNumberFormat="1" applyBorder="1" applyAlignment="1">
      <alignment horizontal="right"/>
    </xf>
    <xf numFmtId="4" fontId="0" fillId="0" borderId="49" xfId="0" applyNumberFormat="1" applyBorder="1" applyAlignment="1">
      <alignment horizontal="right"/>
    </xf>
    <xf numFmtId="2" fontId="0" fillId="10" borderId="12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45" xfId="0" applyNumberFormat="1" applyBorder="1" applyAlignment="1">
      <alignment horizontal="right"/>
    </xf>
    <xf numFmtId="2" fontId="0" fillId="0" borderId="44" xfId="0" applyNumberFormat="1" applyBorder="1" applyAlignment="1">
      <alignment horizontal="center" vertical="center"/>
    </xf>
    <xf numFmtId="2" fontId="0" fillId="10" borderId="44" xfId="0" applyNumberFormat="1" applyFill="1" applyBorder="1" applyAlignment="1">
      <alignment horizontal="center" vertical="center"/>
    </xf>
    <xf numFmtId="4" fontId="0" fillId="0" borderId="44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4" fontId="1" fillId="16" borderId="53" xfId="0" applyNumberFormat="1" applyFont="1" applyFill="1" applyBorder="1" applyAlignment="1">
      <alignment horizontal="right" vertical="center"/>
    </xf>
    <xf numFmtId="4" fontId="1" fillId="16" borderId="42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59" xfId="0" applyBorder="1" applyAlignment="1">
      <alignment vertical="center"/>
    </xf>
    <xf numFmtId="0" fontId="0" fillId="4" borderId="47" xfId="0" applyFill="1" applyBorder="1"/>
    <xf numFmtId="0" fontId="0" fillId="4" borderId="17" xfId="0" applyFill="1" applyBorder="1"/>
    <xf numFmtId="0" fontId="0" fillId="0" borderId="28" xfId="0" applyBorder="1" applyAlignment="1">
      <alignment wrapText="1"/>
    </xf>
    <xf numFmtId="0" fontId="0" fillId="0" borderId="50" xfId="0" applyBorder="1"/>
    <xf numFmtId="0" fontId="1" fillId="3" borderId="18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0" fillId="0" borderId="16" xfId="0" applyFill="1" applyBorder="1"/>
    <xf numFmtId="0" fontId="0" fillId="17" borderId="12" xfId="0" applyFill="1" applyBorder="1"/>
    <xf numFmtId="49" fontId="1" fillId="2" borderId="18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4" fontId="0" fillId="0" borderId="32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1" fillId="0" borderId="35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0" fillId="10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10" borderId="1" xfId="0" applyNumberFormat="1" applyFill="1" applyBorder="1" applyAlignment="1">
      <alignment horizontal="right" vertical="center"/>
    </xf>
    <xf numFmtId="4" fontId="0" fillId="4" borderId="1" xfId="0" applyNumberFormat="1" applyFill="1" applyBorder="1" applyAlignment="1">
      <alignment vertical="center"/>
    </xf>
    <xf numFmtId="49" fontId="0" fillId="1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1" fillId="9" borderId="36" xfId="0" applyFont="1" applyFill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center"/>
    </xf>
    <xf numFmtId="4" fontId="1" fillId="16" borderId="18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1" fillId="16" borderId="5" xfId="0" applyNumberFormat="1" applyFont="1" applyFill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16" borderId="37" xfId="0" applyNumberFormat="1" applyFont="1" applyFill="1" applyBorder="1" applyAlignment="1">
      <alignment horizontal="right" vertical="center"/>
    </xf>
    <xf numFmtId="0" fontId="0" fillId="8" borderId="7" xfId="0" applyFill="1" applyBorder="1" applyAlignment="1">
      <alignment vertical="center"/>
    </xf>
    <xf numFmtId="4" fontId="0" fillId="10" borderId="7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7" xfId="0" applyNumberFormat="1" applyFill="1" applyBorder="1" applyAlignment="1">
      <alignment horizontal="center" vertical="center"/>
    </xf>
    <xf numFmtId="4" fontId="0" fillId="4" borderId="1" xfId="0" applyNumberFormat="1" applyFill="1" applyBorder="1"/>
    <xf numFmtId="4" fontId="0" fillId="4" borderId="52" xfId="0" applyNumberFormat="1" applyFill="1" applyBorder="1"/>
    <xf numFmtId="4" fontId="0" fillId="4" borderId="14" xfId="0" applyNumberFormat="1" applyFill="1" applyBorder="1"/>
    <xf numFmtId="0" fontId="0" fillId="0" borderId="25" xfId="0" applyFill="1" applyBorder="1"/>
    <xf numFmtId="2" fontId="0" fillId="0" borderId="14" xfId="0" applyNumberFormat="1" applyFill="1" applyBorder="1" applyAlignment="1">
      <alignment horizontal="center" vertical="center"/>
    </xf>
    <xf numFmtId="0" fontId="0" fillId="8" borderId="14" xfId="0" applyFill="1" applyBorder="1"/>
    <xf numFmtId="0" fontId="0" fillId="0" borderId="55" xfId="0" applyBorder="1"/>
    <xf numFmtId="0" fontId="0" fillId="0" borderId="7" xfId="0" applyBorder="1"/>
    <xf numFmtId="0" fontId="0" fillId="18" borderId="7" xfId="0" applyFill="1" applyBorder="1"/>
    <xf numFmtId="0" fontId="0" fillId="0" borderId="1" xfId="0" applyBorder="1"/>
    <xf numFmtId="0" fontId="0" fillId="18" borderId="1" xfId="0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18" borderId="12" xfId="0" applyFill="1" applyBorder="1"/>
    <xf numFmtId="4" fontId="0" fillId="4" borderId="7" xfId="0" applyNumberFormat="1" applyFill="1" applyBorder="1"/>
    <xf numFmtId="4" fontId="0" fillId="0" borderId="23" xfId="0" applyNumberFormat="1" applyBorder="1" applyAlignment="1">
      <alignment horizontal="center"/>
    </xf>
    <xf numFmtId="49" fontId="0" fillId="0" borderId="23" xfId="0" applyNumberFormat="1" applyBorder="1" applyAlignment="1">
      <alignment horizontal="center" vertical="center"/>
    </xf>
    <xf numFmtId="4" fontId="0" fillId="10" borderId="23" xfId="0" applyNumberFormat="1" applyFill="1" applyBorder="1"/>
    <xf numFmtId="4" fontId="4" fillId="0" borderId="23" xfId="0" applyNumberFormat="1" applyFont="1" applyBorder="1"/>
    <xf numFmtId="4" fontId="0" fillId="0" borderId="46" xfId="0" applyNumberFormat="1" applyBorder="1"/>
    <xf numFmtId="0" fontId="0" fillId="0" borderId="31" xfId="0" applyBorder="1"/>
    <xf numFmtId="0" fontId="1" fillId="3" borderId="26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vertical="center"/>
    </xf>
    <xf numFmtId="4" fontId="1" fillId="16" borderId="42" xfId="0" applyNumberFormat="1" applyFont="1" applyFill="1" applyBorder="1" applyAlignment="1">
      <alignment horizontal="right" vertical="center"/>
    </xf>
    <xf numFmtId="4" fontId="1" fillId="16" borderId="53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2" fontId="0" fillId="0" borderId="23" xfId="0" applyNumberFormat="1" applyBorder="1" applyAlignment="1">
      <alignment horizontal="center" vertical="center"/>
    </xf>
    <xf numFmtId="2" fontId="0" fillId="10" borderId="23" xfId="0" applyNumberFormat="1" applyFill="1" applyBorder="1" applyAlignment="1">
      <alignment horizontal="center" vertical="center"/>
    </xf>
    <xf numFmtId="4" fontId="0" fillId="0" borderId="23" xfId="0" applyNumberFormat="1" applyBorder="1" applyAlignment="1">
      <alignment horizontal="right" vertical="center"/>
    </xf>
    <xf numFmtId="4" fontId="0" fillId="0" borderId="46" xfId="0" applyNumberFormat="1" applyBorder="1" applyAlignment="1">
      <alignment horizontal="right" vertical="center"/>
    </xf>
    <xf numFmtId="0" fontId="0" fillId="0" borderId="50" xfId="0" applyBorder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2" fontId="0" fillId="10" borderId="4" xfId="0" applyNumberFormat="1" applyFill="1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4" fontId="0" fillId="0" borderId="40" xfId="0" applyNumberFormat="1" applyBorder="1" applyAlignment="1">
      <alignment horizontal="right" vertical="center"/>
    </xf>
    <xf numFmtId="0" fontId="9" fillId="0" borderId="0" xfId="0" applyFont="1"/>
    <xf numFmtId="0" fontId="1" fillId="9" borderId="35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vertical="center"/>
    </xf>
    <xf numFmtId="0" fontId="1" fillId="9" borderId="6" xfId="0" applyFont="1" applyFill="1" applyBorder="1" applyAlignment="1">
      <alignment vertical="center"/>
    </xf>
    <xf numFmtId="0" fontId="1" fillId="9" borderId="32" xfId="0" applyFont="1" applyFill="1" applyBorder="1" applyAlignment="1">
      <alignment vertical="center" wrapText="1"/>
    </xf>
    <xf numFmtId="0" fontId="1" fillId="9" borderId="27" xfId="0" applyFont="1" applyFill="1" applyBorder="1" applyAlignment="1">
      <alignment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/>
    <xf numFmtId="0" fontId="1" fillId="0" borderId="55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0" fontId="1" fillId="0" borderId="56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1" fillId="4" borderId="56" xfId="0" applyFont="1" applyFill="1" applyBorder="1" applyAlignment="1">
      <alignment vertical="center" wrapText="1"/>
    </xf>
    <xf numFmtId="0" fontId="1" fillId="0" borderId="56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3" fontId="0" fillId="0" borderId="23" xfId="0" applyNumberFormat="1" applyBorder="1" applyAlignment="1">
      <alignment horizontal="center"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3" fillId="10" borderId="7" xfId="0" applyNumberFormat="1" applyFont="1" applyFill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" fillId="9" borderId="61" xfId="0" applyFont="1" applyFill="1" applyBorder="1" applyAlignment="1">
      <alignment horizontal="center" vertical="center" wrapText="1"/>
    </xf>
    <xf numFmtId="4" fontId="0" fillId="10" borderId="14" xfId="0" applyNumberFormat="1" applyFill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10" borderId="14" xfId="0" applyNumberFormat="1" applyFill="1" applyBorder="1" applyAlignment="1">
      <alignment horizontal="right" vertical="center"/>
    </xf>
    <xf numFmtId="4" fontId="0" fillId="4" borderId="14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164" fontId="1" fillId="10" borderId="4" xfId="0" applyNumberFormat="1" applyFont="1" applyFill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11" borderId="4" xfId="0" applyNumberFormat="1" applyFont="1" applyFill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1" fillId="9" borderId="36" xfId="0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4" fontId="0" fillId="10" borderId="7" xfId="0" applyNumberFormat="1" applyFill="1" applyBorder="1" applyAlignment="1">
      <alignment horizontal="center" vertical="center" wrapText="1"/>
    </xf>
    <xf numFmtId="4" fontId="0" fillId="10" borderId="1" xfId="0" applyNumberFormat="1" applyFill="1" applyBorder="1" applyAlignment="1">
      <alignment horizontal="center" vertical="center" wrapText="1"/>
    </xf>
    <xf numFmtId="4" fontId="0" fillId="10" borderId="14" xfId="0" applyNumberFormat="1" applyFill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1" fillId="13" borderId="18" xfId="0" applyFont="1" applyFill="1" applyBorder="1" applyAlignment="1">
      <alignment horizontal="center" vertical="center" textRotation="255"/>
    </xf>
    <xf numFmtId="0" fontId="1" fillId="3" borderId="24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right" vertical="center"/>
    </xf>
    <xf numFmtId="4" fontId="0" fillId="0" borderId="44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  <xf numFmtId="0" fontId="0" fillId="12" borderId="22" xfId="0" applyFill="1" applyBorder="1" applyAlignment="1">
      <alignment horizontal="left" vertical="center"/>
    </xf>
    <xf numFmtId="0" fontId="0" fillId="12" borderId="44" xfId="0" applyFill="1" applyBorder="1" applyAlignment="1">
      <alignment horizontal="left" vertical="center"/>
    </xf>
    <xf numFmtId="4" fontId="0" fillId="10" borderId="22" xfId="0" applyNumberFormat="1" applyFill="1" applyBorder="1" applyAlignment="1">
      <alignment horizontal="right" vertical="center"/>
    </xf>
    <xf numFmtId="4" fontId="0" fillId="10" borderId="44" xfId="0" applyNumberFormat="1" applyFill="1" applyBorder="1" applyAlignment="1">
      <alignment horizontal="right" vertical="center"/>
    </xf>
    <xf numFmtId="0" fontId="1" fillId="13" borderId="18" xfId="0" applyFont="1" applyFill="1" applyBorder="1" applyAlignment="1">
      <alignment horizontal="center" vertical="center" textRotation="255" wrapText="1"/>
    </xf>
    <xf numFmtId="0" fontId="0" fillId="0" borderId="2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7" xfId="0" applyBorder="1" applyAlignment="1">
      <alignment vertical="center"/>
    </xf>
    <xf numFmtId="4" fontId="1" fillId="16" borderId="18" xfId="0" applyNumberFormat="1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" fontId="1" fillId="16" borderId="24" xfId="0" applyNumberFormat="1" applyFont="1" applyFill="1" applyBorder="1" applyAlignment="1">
      <alignment horizontal="center" vertical="center"/>
    </xf>
    <xf numFmtId="0" fontId="1" fillId="16" borderId="31" xfId="0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horizontal="center" vertical="center"/>
    </xf>
    <xf numFmtId="0" fontId="0" fillId="15" borderId="56" xfId="0" applyFill="1" applyBorder="1" applyAlignment="1">
      <alignment horizontal="center" vertical="center" wrapText="1"/>
    </xf>
    <xf numFmtId="0" fontId="0" fillId="15" borderId="57" xfId="0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>
      <alignment horizontal="right" vertical="center"/>
    </xf>
    <xf numFmtId="4" fontId="1" fillId="16" borderId="37" xfId="0" applyNumberFormat="1" applyFont="1" applyFill="1" applyBorder="1" applyAlignment="1">
      <alignment horizontal="right" vertical="center"/>
    </xf>
    <xf numFmtId="4" fontId="1" fillId="16" borderId="42" xfId="0" applyNumberFormat="1" applyFont="1" applyFill="1" applyBorder="1" applyAlignment="1">
      <alignment horizontal="right" vertical="center"/>
    </xf>
    <xf numFmtId="4" fontId="1" fillId="16" borderId="53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/>
    </xf>
    <xf numFmtId="4" fontId="1" fillId="16" borderId="5" xfId="0" applyNumberFormat="1" applyFont="1" applyFill="1" applyBorder="1" applyAlignment="1">
      <alignment horizontal="right" vertical="center"/>
    </xf>
    <xf numFmtId="4" fontId="1" fillId="0" borderId="22" xfId="0" applyNumberFormat="1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16" borderId="37" xfId="0" applyNumberFormat="1" applyFont="1" applyFill="1" applyBorder="1" applyAlignment="1">
      <alignment horizontal="center" vertical="center"/>
    </xf>
    <xf numFmtId="4" fontId="1" fillId="16" borderId="53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0" fontId="1" fillId="3" borderId="58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4" fontId="1" fillId="16" borderId="16" xfId="0" applyNumberFormat="1" applyFont="1" applyFill="1" applyBorder="1" applyAlignment="1">
      <alignment horizontal="right" vertical="center"/>
    </xf>
    <xf numFmtId="4" fontId="1" fillId="16" borderId="10" xfId="0" applyNumberFormat="1" applyFont="1" applyFill="1" applyBorder="1" applyAlignment="1">
      <alignment horizontal="right" vertical="center"/>
    </xf>
    <xf numFmtId="4" fontId="1" fillId="16" borderId="15" xfId="0" applyNumberFormat="1" applyFont="1" applyFill="1" applyBorder="1" applyAlignment="1">
      <alignment horizontal="right" vertical="center"/>
    </xf>
    <xf numFmtId="4" fontId="1" fillId="16" borderId="8" xfId="0" applyNumberFormat="1" applyFont="1" applyFill="1" applyBorder="1" applyAlignment="1">
      <alignment horizontal="right" vertical="center"/>
    </xf>
    <xf numFmtId="4" fontId="1" fillId="16" borderId="13" xfId="0" applyNumberFormat="1" applyFont="1" applyFill="1" applyBorder="1" applyAlignment="1">
      <alignment horizontal="right" vertical="center"/>
    </xf>
    <xf numFmtId="164" fontId="0" fillId="10" borderId="7" xfId="0" applyNumberForma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164" fontId="0" fillId="10" borderId="12" xfId="0" applyNumberFormat="1" applyFill="1" applyBorder="1" applyAlignment="1">
      <alignment horizontal="center" vertical="center"/>
    </xf>
    <xf numFmtId="2" fontId="0" fillId="10" borderId="7" xfId="0" applyNumberFormat="1" applyFill="1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4" fontId="0" fillId="0" borderId="49" xfId="0" applyNumberForma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ECFF"/>
      <color rgb="FFFFCCCC"/>
      <color rgb="FFEAEAE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91440</xdr:colOff>
      <xdr:row>110</xdr:row>
      <xdr:rowOff>179070</xdr:rowOff>
    </xdr:from>
    <xdr:ext cx="65" cy="172227"/>
    <xdr:sp macro="" textlink="">
      <xdr:nvSpPr>
        <xdr:cNvPr id="2" name="TextovéPole 1"/>
        <xdr:cNvSpPr txBox="1"/>
      </xdr:nvSpPr>
      <xdr:spPr>
        <a:xfrm>
          <a:off x="6758940" y="103289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28"/>
  <sheetViews>
    <sheetView tabSelected="1" zoomScaleNormal="100" workbookViewId="0"/>
  </sheetViews>
  <sheetFormatPr defaultRowHeight="15" x14ac:dyDescent="0.25"/>
  <cols>
    <col min="2" max="2" width="19.140625" customWidth="1"/>
    <col min="3" max="3" width="14.140625" customWidth="1"/>
    <col min="4" max="4" width="12.7109375" customWidth="1"/>
    <col min="5" max="5" width="14" bestFit="1" customWidth="1"/>
    <col min="6" max="6" width="15.42578125" customWidth="1"/>
    <col min="7" max="7" width="14.28515625" customWidth="1"/>
    <col min="8" max="8" width="15.7109375" customWidth="1"/>
    <col min="9" max="9" width="13.5703125" customWidth="1"/>
    <col min="10" max="13" width="12.7109375" customWidth="1"/>
  </cols>
  <sheetData>
    <row r="1" spans="2:13" ht="19.5" thickBot="1" x14ac:dyDescent="0.35">
      <c r="B1" s="149" t="s">
        <v>194</v>
      </c>
    </row>
    <row r="2" spans="2:13" ht="0.6" customHeight="1" thickBot="1" x14ac:dyDescent="0.3"/>
    <row r="3" spans="2:13" ht="43.15" customHeight="1" thickBot="1" x14ac:dyDescent="0.3">
      <c r="B3" s="344" t="s">
        <v>96</v>
      </c>
      <c r="C3" s="346" t="s">
        <v>129</v>
      </c>
      <c r="D3" s="337"/>
      <c r="E3" s="346" t="s">
        <v>134</v>
      </c>
      <c r="F3" s="337"/>
      <c r="G3" s="336" t="s">
        <v>135</v>
      </c>
      <c r="H3" s="337"/>
      <c r="I3" s="45" t="s">
        <v>128</v>
      </c>
      <c r="J3" s="336" t="s">
        <v>255</v>
      </c>
      <c r="K3" s="337"/>
      <c r="L3" s="336" t="s">
        <v>136</v>
      </c>
      <c r="M3" s="337"/>
    </row>
    <row r="4" spans="2:13" ht="21.6" customHeight="1" thickBot="1" x14ac:dyDescent="0.3">
      <c r="B4" s="345"/>
      <c r="C4" s="228" t="s">
        <v>97</v>
      </c>
      <c r="D4" s="228" t="s">
        <v>98</v>
      </c>
      <c r="E4" s="228" t="s">
        <v>125</v>
      </c>
      <c r="F4" s="228" t="s">
        <v>124</v>
      </c>
      <c r="G4" s="228" t="s">
        <v>97</v>
      </c>
      <c r="H4" s="247" t="s">
        <v>98</v>
      </c>
      <c r="I4" s="228" t="s">
        <v>97</v>
      </c>
      <c r="J4" s="248" t="s">
        <v>97</v>
      </c>
      <c r="K4" s="228" t="s">
        <v>98</v>
      </c>
      <c r="L4" s="228" t="s">
        <v>97</v>
      </c>
      <c r="M4" s="248" t="s">
        <v>98</v>
      </c>
    </row>
    <row r="5" spans="2:13" ht="40.15" customHeight="1" x14ac:dyDescent="0.25">
      <c r="B5" s="72" t="s">
        <v>49</v>
      </c>
      <c r="C5" s="256"/>
      <c r="D5" s="260">
        <f>C5*1.21</f>
        <v>0</v>
      </c>
      <c r="E5" s="260">
        <f>C5*12</f>
        <v>0</v>
      </c>
      <c r="F5" s="260">
        <f>E5*1.21</f>
        <v>0</v>
      </c>
      <c r="G5" s="338"/>
      <c r="H5" s="341">
        <f>G5*1.21</f>
        <v>0</v>
      </c>
      <c r="I5" s="155"/>
      <c r="J5" s="318">
        <f t="shared" ref="J5:J23" si="0">I5*2</f>
        <v>0</v>
      </c>
      <c r="K5" s="260">
        <f>J5*1.21</f>
        <v>0</v>
      </c>
      <c r="L5" s="319"/>
      <c r="M5" s="320">
        <f>L5*1.21</f>
        <v>0</v>
      </c>
    </row>
    <row r="6" spans="2:13" ht="40.15" customHeight="1" x14ac:dyDescent="0.25">
      <c r="B6" s="73" t="s">
        <v>50</v>
      </c>
      <c r="C6" s="240"/>
      <c r="D6" s="241">
        <f t="shared" ref="D6:D23" si="1">C6*1.21</f>
        <v>0</v>
      </c>
      <c r="E6" s="241">
        <f t="shared" ref="E6:E22" si="2">C6*12</f>
        <v>0</v>
      </c>
      <c r="F6" s="241">
        <f t="shared" ref="F6:F23" si="3">E6*1.21</f>
        <v>0</v>
      </c>
      <c r="G6" s="339"/>
      <c r="H6" s="342"/>
      <c r="I6" s="242"/>
      <c r="J6" s="243">
        <f t="shared" si="0"/>
        <v>0</v>
      </c>
      <c r="K6" s="241">
        <f t="shared" ref="K6:K23" si="4">J6*1.21</f>
        <v>0</v>
      </c>
      <c r="L6" s="240"/>
      <c r="M6" s="321">
        <f t="shared" ref="M6:M23" si="5">L6*1.21</f>
        <v>0</v>
      </c>
    </row>
    <row r="7" spans="2:13" ht="40.15" customHeight="1" x14ac:dyDescent="0.25">
      <c r="B7" s="73" t="s">
        <v>212</v>
      </c>
      <c r="C7" s="240"/>
      <c r="D7" s="245">
        <f>C7*1.21</f>
        <v>0</v>
      </c>
      <c r="E7" s="245">
        <f>C7*2</f>
        <v>0</v>
      </c>
      <c r="F7" s="245">
        <f>E7*1.21</f>
        <v>0</v>
      </c>
      <c r="G7" s="339"/>
      <c r="H7" s="342"/>
      <c r="I7" s="242"/>
      <c r="J7" s="245">
        <f>I7*1</f>
        <v>0</v>
      </c>
      <c r="K7" s="241">
        <f>J7*1.21</f>
        <v>0</v>
      </c>
      <c r="L7" s="244" t="s">
        <v>127</v>
      </c>
      <c r="M7" s="322" t="s">
        <v>127</v>
      </c>
    </row>
    <row r="8" spans="2:13" ht="40.15" customHeight="1" x14ac:dyDescent="0.25">
      <c r="B8" s="73" t="s">
        <v>48</v>
      </c>
      <c r="C8" s="240"/>
      <c r="D8" s="241">
        <f t="shared" si="1"/>
        <v>0</v>
      </c>
      <c r="E8" s="241">
        <f t="shared" si="2"/>
        <v>0</v>
      </c>
      <c r="F8" s="241">
        <f t="shared" si="3"/>
        <v>0</v>
      </c>
      <c r="G8" s="339"/>
      <c r="H8" s="342"/>
      <c r="I8" s="242"/>
      <c r="J8" s="243">
        <f t="shared" si="0"/>
        <v>0</v>
      </c>
      <c r="K8" s="241">
        <f t="shared" si="4"/>
        <v>0</v>
      </c>
      <c r="L8" s="244" t="s">
        <v>127</v>
      </c>
      <c r="M8" s="322" t="s">
        <v>127</v>
      </c>
    </row>
    <row r="9" spans="2:13" ht="40.15" customHeight="1" x14ac:dyDescent="0.25">
      <c r="B9" s="73" t="s">
        <v>51</v>
      </c>
      <c r="C9" s="240"/>
      <c r="D9" s="241">
        <f t="shared" si="1"/>
        <v>0</v>
      </c>
      <c r="E9" s="241">
        <f t="shared" si="2"/>
        <v>0</v>
      </c>
      <c r="F9" s="241">
        <f t="shared" si="3"/>
        <v>0</v>
      </c>
      <c r="G9" s="339"/>
      <c r="H9" s="342"/>
      <c r="I9" s="242"/>
      <c r="J9" s="243">
        <f t="shared" si="0"/>
        <v>0</v>
      </c>
      <c r="K9" s="241">
        <f t="shared" si="4"/>
        <v>0</v>
      </c>
      <c r="L9" s="240"/>
      <c r="M9" s="321">
        <f t="shared" si="5"/>
        <v>0</v>
      </c>
    </row>
    <row r="10" spans="2:13" ht="40.15" customHeight="1" x14ac:dyDescent="0.25">
      <c r="B10" s="73" t="s">
        <v>52</v>
      </c>
      <c r="C10" s="240"/>
      <c r="D10" s="245">
        <f t="shared" si="1"/>
        <v>0</v>
      </c>
      <c r="E10" s="245">
        <f t="shared" si="2"/>
        <v>0</v>
      </c>
      <c r="F10" s="245">
        <f t="shared" si="3"/>
        <v>0</v>
      </c>
      <c r="G10" s="339"/>
      <c r="H10" s="342"/>
      <c r="I10" s="242"/>
      <c r="J10" s="243">
        <f t="shared" si="0"/>
        <v>0</v>
      </c>
      <c r="K10" s="241">
        <f t="shared" si="4"/>
        <v>0</v>
      </c>
      <c r="L10" s="240"/>
      <c r="M10" s="321">
        <f t="shared" si="5"/>
        <v>0</v>
      </c>
    </row>
    <row r="11" spans="2:13" ht="40.15" customHeight="1" x14ac:dyDescent="0.25">
      <c r="B11" s="73" t="s">
        <v>100</v>
      </c>
      <c r="C11" s="240"/>
      <c r="D11" s="245">
        <f t="shared" si="1"/>
        <v>0</v>
      </c>
      <c r="E11" s="245">
        <f t="shared" si="2"/>
        <v>0</v>
      </c>
      <c r="F11" s="245">
        <f t="shared" si="3"/>
        <v>0</v>
      </c>
      <c r="G11" s="339"/>
      <c r="H11" s="342"/>
      <c r="I11" s="242"/>
      <c r="J11" s="243">
        <f t="shared" si="0"/>
        <v>0</v>
      </c>
      <c r="K11" s="241">
        <f t="shared" si="4"/>
        <v>0</v>
      </c>
      <c r="L11" s="240"/>
      <c r="M11" s="321">
        <f t="shared" si="5"/>
        <v>0</v>
      </c>
    </row>
    <row r="12" spans="2:13" ht="40.15" customHeight="1" x14ac:dyDescent="0.25">
      <c r="B12" s="73" t="s">
        <v>161</v>
      </c>
      <c r="C12" s="240"/>
      <c r="D12" s="245">
        <f t="shared" si="1"/>
        <v>0</v>
      </c>
      <c r="E12" s="245">
        <f t="shared" si="2"/>
        <v>0</v>
      </c>
      <c r="F12" s="245">
        <f t="shared" si="3"/>
        <v>0</v>
      </c>
      <c r="G12" s="339"/>
      <c r="H12" s="342"/>
      <c r="I12" s="242"/>
      <c r="J12" s="243">
        <f t="shared" si="0"/>
        <v>0</v>
      </c>
      <c r="K12" s="245">
        <f t="shared" si="4"/>
        <v>0</v>
      </c>
      <c r="L12" s="240"/>
      <c r="M12" s="323">
        <f t="shared" si="5"/>
        <v>0</v>
      </c>
    </row>
    <row r="13" spans="2:13" ht="40.15" customHeight="1" x14ac:dyDescent="0.25">
      <c r="B13" s="73" t="s">
        <v>162</v>
      </c>
      <c r="C13" s="240"/>
      <c r="D13" s="245">
        <f t="shared" si="1"/>
        <v>0</v>
      </c>
      <c r="E13" s="245">
        <f t="shared" si="2"/>
        <v>0</v>
      </c>
      <c r="F13" s="245">
        <f t="shared" si="3"/>
        <v>0</v>
      </c>
      <c r="G13" s="339"/>
      <c r="H13" s="342"/>
      <c r="I13" s="242"/>
      <c r="J13" s="243">
        <f t="shared" si="0"/>
        <v>0</v>
      </c>
      <c r="K13" s="245">
        <f t="shared" si="4"/>
        <v>0</v>
      </c>
      <c r="L13" s="240"/>
      <c r="M13" s="323">
        <f t="shared" si="5"/>
        <v>0</v>
      </c>
    </row>
    <row r="14" spans="2:13" ht="40.15" customHeight="1" x14ac:dyDescent="0.25">
      <c r="B14" s="73" t="s">
        <v>163</v>
      </c>
      <c r="C14" s="240"/>
      <c r="D14" s="245">
        <f t="shared" si="1"/>
        <v>0</v>
      </c>
      <c r="E14" s="245">
        <f t="shared" si="2"/>
        <v>0</v>
      </c>
      <c r="F14" s="245">
        <f t="shared" si="3"/>
        <v>0</v>
      </c>
      <c r="G14" s="339"/>
      <c r="H14" s="342"/>
      <c r="I14" s="242"/>
      <c r="J14" s="243">
        <f t="shared" si="0"/>
        <v>0</v>
      </c>
      <c r="K14" s="245">
        <f t="shared" si="4"/>
        <v>0</v>
      </c>
      <c r="L14" s="244" t="s">
        <v>127</v>
      </c>
      <c r="M14" s="322" t="s">
        <v>127</v>
      </c>
    </row>
    <row r="15" spans="2:13" ht="40.15" customHeight="1" x14ac:dyDescent="0.25">
      <c r="B15" s="73" t="s">
        <v>213</v>
      </c>
      <c r="C15" s="240"/>
      <c r="D15" s="245">
        <f t="shared" si="1"/>
        <v>0</v>
      </c>
      <c r="E15" s="245">
        <f t="shared" si="2"/>
        <v>0</v>
      </c>
      <c r="F15" s="245">
        <f t="shared" si="3"/>
        <v>0</v>
      </c>
      <c r="G15" s="339"/>
      <c r="H15" s="342"/>
      <c r="I15" s="242"/>
      <c r="J15" s="245">
        <f>I15*2</f>
        <v>0</v>
      </c>
      <c r="K15" s="245">
        <f t="shared" si="4"/>
        <v>0</v>
      </c>
      <c r="L15" s="244" t="s">
        <v>127</v>
      </c>
      <c r="M15" s="322" t="s">
        <v>127</v>
      </c>
    </row>
    <row r="16" spans="2:13" ht="40.15" customHeight="1" x14ac:dyDescent="0.25">
      <c r="B16" s="73" t="s">
        <v>53</v>
      </c>
      <c r="C16" s="240"/>
      <c r="D16" s="245">
        <f t="shared" si="1"/>
        <v>0</v>
      </c>
      <c r="E16" s="245">
        <f t="shared" si="2"/>
        <v>0</v>
      </c>
      <c r="F16" s="245">
        <f t="shared" si="3"/>
        <v>0</v>
      </c>
      <c r="G16" s="339"/>
      <c r="H16" s="342"/>
      <c r="I16" s="242"/>
      <c r="J16" s="243">
        <f t="shared" si="0"/>
        <v>0</v>
      </c>
      <c r="K16" s="241">
        <f t="shared" si="4"/>
        <v>0</v>
      </c>
      <c r="L16" s="240"/>
      <c r="M16" s="321">
        <f t="shared" si="5"/>
        <v>0</v>
      </c>
    </row>
    <row r="17" spans="2:18" ht="40.15" customHeight="1" x14ac:dyDescent="0.25">
      <c r="B17" s="73" t="s">
        <v>180</v>
      </c>
      <c r="C17" s="240"/>
      <c r="D17" s="245">
        <f t="shared" si="1"/>
        <v>0</v>
      </c>
      <c r="E17" s="245">
        <f>C17*2</f>
        <v>0</v>
      </c>
      <c r="F17" s="245">
        <f t="shared" si="3"/>
        <v>0</v>
      </c>
      <c r="G17" s="339"/>
      <c r="H17" s="342"/>
      <c r="I17" s="242"/>
      <c r="J17" s="245">
        <f>I17*1</f>
        <v>0</v>
      </c>
      <c r="K17" s="245">
        <f t="shared" si="4"/>
        <v>0</v>
      </c>
      <c r="L17" s="244" t="s">
        <v>127</v>
      </c>
      <c r="M17" s="324" t="s">
        <v>127</v>
      </c>
    </row>
    <row r="18" spans="2:18" ht="40.15" customHeight="1" x14ac:dyDescent="0.25">
      <c r="B18" s="73" t="s">
        <v>54</v>
      </c>
      <c r="C18" s="240"/>
      <c r="D18" s="241">
        <f t="shared" si="1"/>
        <v>0</v>
      </c>
      <c r="E18" s="241">
        <f t="shared" si="2"/>
        <v>0</v>
      </c>
      <c r="F18" s="241">
        <f t="shared" si="3"/>
        <v>0</v>
      </c>
      <c r="G18" s="339"/>
      <c r="H18" s="342"/>
      <c r="I18" s="242"/>
      <c r="J18" s="243">
        <f t="shared" si="0"/>
        <v>0</v>
      </c>
      <c r="K18" s="241">
        <f t="shared" si="4"/>
        <v>0</v>
      </c>
      <c r="L18" s="242" t="s">
        <v>126</v>
      </c>
      <c r="M18" s="325" t="s">
        <v>127</v>
      </c>
    </row>
    <row r="19" spans="2:18" ht="40.15" customHeight="1" x14ac:dyDescent="0.25">
      <c r="B19" s="73" t="s">
        <v>55</v>
      </c>
      <c r="C19" s="240"/>
      <c r="D19" s="241">
        <f t="shared" si="1"/>
        <v>0</v>
      </c>
      <c r="E19" s="241">
        <f t="shared" si="2"/>
        <v>0</v>
      </c>
      <c r="F19" s="241">
        <f t="shared" si="3"/>
        <v>0</v>
      </c>
      <c r="G19" s="339"/>
      <c r="H19" s="342"/>
      <c r="I19" s="242"/>
      <c r="J19" s="243">
        <f t="shared" si="0"/>
        <v>0</v>
      </c>
      <c r="K19" s="246">
        <f t="shared" si="4"/>
        <v>0</v>
      </c>
      <c r="L19" s="242" t="s">
        <v>126</v>
      </c>
      <c r="M19" s="325" t="s">
        <v>127</v>
      </c>
    </row>
    <row r="20" spans="2:18" ht="40.15" customHeight="1" x14ac:dyDescent="0.25">
      <c r="B20" s="73" t="s">
        <v>271</v>
      </c>
      <c r="C20" s="240"/>
      <c r="D20" s="241">
        <f t="shared" si="1"/>
        <v>0</v>
      </c>
      <c r="E20" s="241">
        <f>C20*2</f>
        <v>0</v>
      </c>
      <c r="F20" s="241">
        <f t="shared" si="3"/>
        <v>0</v>
      </c>
      <c r="G20" s="339"/>
      <c r="H20" s="342"/>
      <c r="I20" s="242"/>
      <c r="J20" s="243">
        <f>I20*1</f>
        <v>0</v>
      </c>
      <c r="K20" s="246">
        <f t="shared" si="4"/>
        <v>0</v>
      </c>
      <c r="L20" s="242" t="s">
        <v>126</v>
      </c>
      <c r="M20" s="325" t="s">
        <v>127</v>
      </c>
      <c r="N20" s="287"/>
    </row>
    <row r="21" spans="2:18" ht="40.15" customHeight="1" x14ac:dyDescent="0.25">
      <c r="B21" s="73" t="s">
        <v>164</v>
      </c>
      <c r="C21" s="240"/>
      <c r="D21" s="245">
        <f t="shared" si="1"/>
        <v>0</v>
      </c>
      <c r="E21" s="245">
        <f t="shared" si="2"/>
        <v>0</v>
      </c>
      <c r="F21" s="245">
        <f t="shared" si="3"/>
        <v>0</v>
      </c>
      <c r="G21" s="339"/>
      <c r="H21" s="342"/>
      <c r="I21" s="242"/>
      <c r="J21" s="245">
        <f>I21*2</f>
        <v>0</v>
      </c>
      <c r="K21" s="245">
        <f t="shared" si="4"/>
        <v>0</v>
      </c>
      <c r="L21" s="242" t="s">
        <v>126</v>
      </c>
      <c r="M21" s="325" t="s">
        <v>127</v>
      </c>
      <c r="R21" s="220"/>
    </row>
    <row r="22" spans="2:18" ht="43.9" customHeight="1" x14ac:dyDescent="0.25">
      <c r="B22" s="73" t="s">
        <v>56</v>
      </c>
      <c r="C22" s="240"/>
      <c r="D22" s="241">
        <f t="shared" si="1"/>
        <v>0</v>
      </c>
      <c r="E22" s="241">
        <f t="shared" si="2"/>
        <v>0</v>
      </c>
      <c r="F22" s="241">
        <f t="shared" si="3"/>
        <v>0</v>
      </c>
      <c r="G22" s="339"/>
      <c r="H22" s="342"/>
      <c r="I22" s="242"/>
      <c r="J22" s="243">
        <f t="shared" si="0"/>
        <v>0</v>
      </c>
      <c r="K22" s="241">
        <f t="shared" si="4"/>
        <v>0</v>
      </c>
      <c r="L22" s="240"/>
      <c r="M22" s="321">
        <f t="shared" si="5"/>
        <v>0</v>
      </c>
    </row>
    <row r="23" spans="2:18" ht="40.15" customHeight="1" thickBot="1" x14ac:dyDescent="0.3">
      <c r="B23" s="326" t="s">
        <v>60</v>
      </c>
      <c r="C23" s="327"/>
      <c r="D23" s="328">
        <f t="shared" si="1"/>
        <v>0</v>
      </c>
      <c r="E23" s="328">
        <f>C23*12</f>
        <v>0</v>
      </c>
      <c r="F23" s="328">
        <f t="shared" si="3"/>
        <v>0</v>
      </c>
      <c r="G23" s="340"/>
      <c r="H23" s="343"/>
      <c r="I23" s="329"/>
      <c r="J23" s="330">
        <f t="shared" si="0"/>
        <v>0</v>
      </c>
      <c r="K23" s="328">
        <f t="shared" si="4"/>
        <v>0</v>
      </c>
      <c r="L23" s="327"/>
      <c r="M23" s="331">
        <f t="shared" si="5"/>
        <v>0</v>
      </c>
    </row>
    <row r="24" spans="2:18" ht="48.6" customHeight="1" thickBot="1" x14ac:dyDescent="0.3">
      <c r="B24" s="298" t="s">
        <v>99</v>
      </c>
      <c r="C24" s="332">
        <f>SUM(C5:C23)</f>
        <v>0</v>
      </c>
      <c r="D24" s="333">
        <f>SUM(D5:D23)</f>
        <v>0</v>
      </c>
      <c r="E24" s="334">
        <f>SUM(E5:E23)</f>
        <v>0</v>
      </c>
      <c r="F24" s="333">
        <f>SUM(F5:F23)</f>
        <v>0</v>
      </c>
      <c r="G24" s="334">
        <f>SUM(G5)</f>
        <v>0</v>
      </c>
      <c r="H24" s="333">
        <f>G24*1.21</f>
        <v>0</v>
      </c>
      <c r="I24" s="333">
        <f t="shared" ref="I24:M24" si="6">SUM(I5:I23)</f>
        <v>0</v>
      </c>
      <c r="J24" s="334">
        <f t="shared" si="6"/>
        <v>0</v>
      </c>
      <c r="K24" s="333">
        <f t="shared" si="6"/>
        <v>0</v>
      </c>
      <c r="L24" s="334">
        <f t="shared" si="6"/>
        <v>0</v>
      </c>
      <c r="M24" s="335">
        <f t="shared" si="6"/>
        <v>0</v>
      </c>
    </row>
    <row r="25" spans="2:18" ht="93" customHeight="1" x14ac:dyDescent="0.25">
      <c r="B25" s="137" t="s">
        <v>157</v>
      </c>
      <c r="C25" s="138">
        <f>SUM(E24+G24+J24+L24)</f>
        <v>0</v>
      </c>
      <c r="E25" s="32"/>
      <c r="F25" s="32"/>
      <c r="G25" s="32"/>
      <c r="H25" s="32"/>
      <c r="I25" s="32"/>
      <c r="J25" s="32"/>
      <c r="K25" s="32"/>
      <c r="L25" s="32"/>
    </row>
    <row r="26" spans="2:18" x14ac:dyDescent="0.25">
      <c r="B26" s="135" t="s">
        <v>158</v>
      </c>
      <c r="C26" s="136">
        <f>C25*1.21</f>
        <v>0</v>
      </c>
    </row>
    <row r="27" spans="2:18" x14ac:dyDescent="0.25">
      <c r="B27" s="135" t="s">
        <v>159</v>
      </c>
      <c r="C27" s="136">
        <f>C25*2</f>
        <v>0</v>
      </c>
    </row>
    <row r="28" spans="2:18" x14ac:dyDescent="0.25">
      <c r="B28" s="135" t="s">
        <v>160</v>
      </c>
      <c r="C28" s="136">
        <f>C27*1.21</f>
        <v>0</v>
      </c>
    </row>
  </sheetData>
  <mergeCells count="8">
    <mergeCell ref="J3:K3"/>
    <mergeCell ref="L3:M3"/>
    <mergeCell ref="G5:G23"/>
    <mergeCell ref="H5:H23"/>
    <mergeCell ref="B3:B4"/>
    <mergeCell ref="C3:D3"/>
    <mergeCell ref="E3:F3"/>
    <mergeCell ref="G3:H3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20"/>
  <sheetViews>
    <sheetView workbookViewId="0"/>
  </sheetViews>
  <sheetFormatPr defaultRowHeight="15" x14ac:dyDescent="0.25"/>
  <cols>
    <col min="1" max="1" width="10.28515625" customWidth="1"/>
    <col min="2" max="2" width="20.7109375" customWidth="1"/>
    <col min="3" max="3" width="28.42578125" customWidth="1"/>
    <col min="4" max="4" width="21.7109375" customWidth="1"/>
    <col min="5" max="5" width="19.42578125" bestFit="1" customWidth="1"/>
    <col min="6" max="8" width="19.42578125" customWidth="1"/>
    <col min="9" max="9" width="40.140625" customWidth="1"/>
    <col min="10" max="10" width="19.140625" customWidth="1"/>
  </cols>
  <sheetData>
    <row r="1" spans="1:11" ht="18.75" x14ac:dyDescent="0.3">
      <c r="B1" s="149" t="s">
        <v>195</v>
      </c>
    </row>
    <row r="2" spans="1:11" ht="15.75" thickBot="1" x14ac:dyDescent="0.3">
      <c r="E2" s="35"/>
      <c r="F2" s="35"/>
      <c r="G2" s="35"/>
      <c r="H2" s="35"/>
    </row>
    <row r="3" spans="1:11" s="152" customFormat="1" ht="33.6" customHeight="1" thickBot="1" x14ac:dyDescent="0.3">
      <c r="A3" s="101" t="s">
        <v>189</v>
      </c>
      <c r="B3" s="101" t="s">
        <v>0</v>
      </c>
      <c r="C3" s="98" t="s">
        <v>1</v>
      </c>
      <c r="D3" s="12" t="s">
        <v>4</v>
      </c>
      <c r="E3" s="156" t="s">
        <v>2</v>
      </c>
      <c r="F3" s="157" t="s">
        <v>131</v>
      </c>
      <c r="G3" s="157" t="s">
        <v>118</v>
      </c>
      <c r="H3" s="157" t="s">
        <v>132</v>
      </c>
      <c r="I3" s="13" t="s">
        <v>3</v>
      </c>
      <c r="J3" s="177" t="s">
        <v>199</v>
      </c>
    </row>
    <row r="4" spans="1:11" ht="15.75" thickBot="1" x14ac:dyDescent="0.3">
      <c r="A4" s="350" t="s">
        <v>190</v>
      </c>
      <c r="B4" s="352" t="s">
        <v>49</v>
      </c>
      <c r="C4" s="84" t="s">
        <v>5</v>
      </c>
      <c r="D4" s="10">
        <v>50.06</v>
      </c>
      <c r="E4" s="17" t="s">
        <v>6</v>
      </c>
      <c r="F4" s="74"/>
      <c r="G4" s="75">
        <f>D4*F4</f>
        <v>0</v>
      </c>
      <c r="H4" s="75">
        <f>G4*1.21</f>
        <v>0</v>
      </c>
      <c r="I4" s="5"/>
      <c r="J4" s="374">
        <f>G4+G5+G6+G7+G8+G9</f>
        <v>0</v>
      </c>
    </row>
    <row r="5" spans="1:11" ht="15.75" thickBot="1" x14ac:dyDescent="0.3">
      <c r="A5" s="350"/>
      <c r="B5" s="352"/>
      <c r="C5" s="376" t="s">
        <v>7</v>
      </c>
      <c r="D5" s="10">
        <v>14.65</v>
      </c>
      <c r="E5" s="103" t="s">
        <v>23</v>
      </c>
      <c r="F5" s="74"/>
      <c r="G5" s="75">
        <f t="shared" ref="G5:G110" si="0">D5*F5</f>
        <v>0</v>
      </c>
      <c r="H5" s="75">
        <f t="shared" ref="H5:H110" si="1">G5*1.21</f>
        <v>0</v>
      </c>
      <c r="I5" s="5"/>
      <c r="J5" s="375"/>
    </row>
    <row r="6" spans="1:11" ht="15.75" thickBot="1" x14ac:dyDescent="0.3">
      <c r="A6" s="350"/>
      <c r="B6" s="352"/>
      <c r="C6" s="377"/>
      <c r="D6" s="8">
        <v>10</v>
      </c>
      <c r="E6" s="18" t="s">
        <v>6</v>
      </c>
      <c r="F6" s="74"/>
      <c r="G6" s="75">
        <f t="shared" si="0"/>
        <v>0</v>
      </c>
      <c r="H6" s="75">
        <f t="shared" si="1"/>
        <v>0</v>
      </c>
      <c r="I6" s="26"/>
      <c r="J6" s="375"/>
    </row>
    <row r="7" spans="1:11" ht="15.75" thickBot="1" x14ac:dyDescent="0.3">
      <c r="A7" s="350"/>
      <c r="B7" s="352"/>
      <c r="C7" s="6" t="s">
        <v>8</v>
      </c>
      <c r="D7" s="8">
        <v>9.6</v>
      </c>
      <c r="E7" s="18" t="s">
        <v>6</v>
      </c>
      <c r="F7" s="74"/>
      <c r="G7" s="75">
        <f t="shared" si="0"/>
        <v>0</v>
      </c>
      <c r="H7" s="75">
        <f t="shared" si="1"/>
        <v>0</v>
      </c>
      <c r="I7" s="2"/>
      <c r="J7" s="375"/>
      <c r="K7" s="77"/>
    </row>
    <row r="8" spans="1:11" ht="15.75" thickBot="1" x14ac:dyDescent="0.3">
      <c r="A8" s="350"/>
      <c r="B8" s="352"/>
      <c r="C8" s="6" t="s">
        <v>10</v>
      </c>
      <c r="D8" s="8">
        <v>6.76</v>
      </c>
      <c r="E8" s="18" t="s">
        <v>6</v>
      </c>
      <c r="F8" s="74"/>
      <c r="G8" s="75">
        <f t="shared" si="0"/>
        <v>0</v>
      </c>
      <c r="H8" s="75">
        <f t="shared" si="1"/>
        <v>0</v>
      </c>
      <c r="I8" s="2" t="s">
        <v>9</v>
      </c>
      <c r="J8" s="375"/>
    </row>
    <row r="9" spans="1:11" ht="15.75" thickBot="1" x14ac:dyDescent="0.3">
      <c r="A9" s="350"/>
      <c r="B9" s="352"/>
      <c r="C9" s="37" t="s">
        <v>11</v>
      </c>
      <c r="D9" s="9">
        <v>36.07</v>
      </c>
      <c r="E9" s="20" t="s">
        <v>12</v>
      </c>
      <c r="F9" s="78"/>
      <c r="G9" s="79">
        <f t="shared" si="0"/>
        <v>0</v>
      </c>
      <c r="H9" s="80">
        <f t="shared" si="1"/>
        <v>0</v>
      </c>
      <c r="I9" s="4"/>
      <c r="J9" s="375"/>
      <c r="K9" s="77"/>
    </row>
    <row r="10" spans="1:11" ht="15.75" thickBot="1" x14ac:dyDescent="0.3">
      <c r="A10" s="350"/>
      <c r="B10" s="351" t="s">
        <v>50</v>
      </c>
      <c r="C10" s="129" t="s">
        <v>15</v>
      </c>
      <c r="D10" s="109">
        <v>15.4</v>
      </c>
      <c r="E10" s="21" t="s">
        <v>12</v>
      </c>
      <c r="F10" s="74"/>
      <c r="G10" s="75">
        <f t="shared" si="0"/>
        <v>0</v>
      </c>
      <c r="H10" s="75">
        <f t="shared" si="1"/>
        <v>0</v>
      </c>
      <c r="I10" s="1"/>
      <c r="J10" s="374">
        <f>G10+G11+G12+G13+G14+G15+G16+G17+G18</f>
        <v>0</v>
      </c>
    </row>
    <row r="11" spans="1:11" ht="15.75" thickBot="1" x14ac:dyDescent="0.3">
      <c r="A11" s="350"/>
      <c r="B11" s="356"/>
      <c r="C11" s="130" t="s">
        <v>141</v>
      </c>
      <c r="D11" s="131">
        <v>192.7</v>
      </c>
      <c r="E11" s="103" t="s">
        <v>23</v>
      </c>
      <c r="F11" s="74"/>
      <c r="G11" s="75">
        <f t="shared" si="0"/>
        <v>0</v>
      </c>
      <c r="H11" s="75">
        <f t="shared" si="1"/>
        <v>0</v>
      </c>
      <c r="I11" s="5"/>
      <c r="J11" s="375"/>
    </row>
    <row r="12" spans="1:11" ht="15.75" thickBot="1" x14ac:dyDescent="0.3">
      <c r="A12" s="350"/>
      <c r="B12" s="356"/>
      <c r="C12" s="132" t="s">
        <v>65</v>
      </c>
      <c r="D12" s="131">
        <v>152.6</v>
      </c>
      <c r="E12" s="103" t="s">
        <v>23</v>
      </c>
      <c r="F12" s="74"/>
      <c r="G12" s="75">
        <f t="shared" si="0"/>
        <v>0</v>
      </c>
      <c r="H12" s="75">
        <f t="shared" si="1"/>
        <v>0</v>
      </c>
      <c r="I12" s="27"/>
      <c r="J12" s="375"/>
    </row>
    <row r="13" spans="1:11" ht="15.75" thickBot="1" x14ac:dyDescent="0.3">
      <c r="A13" s="350"/>
      <c r="B13" s="356"/>
      <c r="C13" s="133" t="s">
        <v>123</v>
      </c>
      <c r="D13" s="134">
        <v>52.6</v>
      </c>
      <c r="E13" s="102" t="s">
        <v>23</v>
      </c>
      <c r="F13" s="74"/>
      <c r="G13" s="75">
        <f t="shared" si="0"/>
        <v>0</v>
      </c>
      <c r="H13" s="75">
        <f t="shared" si="1"/>
        <v>0</v>
      </c>
      <c r="I13" s="2"/>
      <c r="J13" s="375"/>
    </row>
    <row r="14" spans="1:11" ht="15.75" thickBot="1" x14ac:dyDescent="0.3">
      <c r="A14" s="350"/>
      <c r="B14" s="356"/>
      <c r="C14" s="133" t="s">
        <v>142</v>
      </c>
      <c r="D14" s="134">
        <v>208.4</v>
      </c>
      <c r="E14" s="102" t="s">
        <v>23</v>
      </c>
      <c r="F14" s="74"/>
      <c r="G14" s="75">
        <f t="shared" si="0"/>
        <v>0</v>
      </c>
      <c r="H14" s="75">
        <f t="shared" si="1"/>
        <v>0</v>
      </c>
      <c r="I14" s="2"/>
      <c r="J14" s="375"/>
      <c r="K14" s="77"/>
    </row>
    <row r="15" spans="1:11" ht="15.75" thickBot="1" x14ac:dyDescent="0.3">
      <c r="A15" s="350"/>
      <c r="B15" s="356"/>
      <c r="C15" s="133" t="s">
        <v>214</v>
      </c>
      <c r="D15" s="134">
        <v>27.5</v>
      </c>
      <c r="E15" s="102" t="s">
        <v>23</v>
      </c>
      <c r="F15" s="74"/>
      <c r="G15" s="75">
        <f t="shared" si="0"/>
        <v>0</v>
      </c>
      <c r="H15" s="75">
        <f t="shared" si="1"/>
        <v>0</v>
      </c>
      <c r="I15" s="2"/>
      <c r="J15" s="375"/>
    </row>
    <row r="16" spans="1:11" ht="15.75" thickBot="1" x14ac:dyDescent="0.3">
      <c r="A16" s="350"/>
      <c r="B16" s="356"/>
      <c r="C16" s="133" t="s">
        <v>14</v>
      </c>
      <c r="D16" s="134">
        <v>273</v>
      </c>
      <c r="E16" s="18" t="s">
        <v>6</v>
      </c>
      <c r="F16" s="74"/>
      <c r="G16" s="75">
        <f t="shared" si="0"/>
        <v>0</v>
      </c>
      <c r="H16" s="75">
        <f t="shared" si="1"/>
        <v>0</v>
      </c>
      <c r="I16" s="2"/>
      <c r="J16" s="375"/>
    </row>
    <row r="17" spans="1:11" ht="15.75" thickBot="1" x14ac:dyDescent="0.3">
      <c r="A17" s="350"/>
      <c r="B17" s="356"/>
      <c r="C17" s="133" t="s">
        <v>13</v>
      </c>
      <c r="D17" s="134">
        <v>44</v>
      </c>
      <c r="E17" s="18" t="s">
        <v>6</v>
      </c>
      <c r="F17" s="74"/>
      <c r="G17" s="75">
        <f t="shared" si="0"/>
        <v>0</v>
      </c>
      <c r="H17" s="75">
        <f t="shared" si="1"/>
        <v>0</v>
      </c>
      <c r="I17" s="2" t="s">
        <v>155</v>
      </c>
      <c r="J17" s="375"/>
    </row>
    <row r="18" spans="1:11" ht="15.75" thickBot="1" x14ac:dyDescent="0.3">
      <c r="A18" s="350"/>
      <c r="B18" s="357"/>
      <c r="C18" s="139" t="s">
        <v>140</v>
      </c>
      <c r="D18" s="140">
        <v>17.600000000000001</v>
      </c>
      <c r="E18" s="19" t="s">
        <v>6</v>
      </c>
      <c r="F18" s="59"/>
      <c r="G18" s="80">
        <f t="shared" si="0"/>
        <v>0</v>
      </c>
      <c r="H18" s="80">
        <f t="shared" si="1"/>
        <v>0</v>
      </c>
      <c r="I18" s="3"/>
      <c r="J18" s="375"/>
    </row>
    <row r="19" spans="1:11" ht="15.75" thickBot="1" x14ac:dyDescent="0.3">
      <c r="A19" s="350"/>
      <c r="B19" s="351" t="s">
        <v>212</v>
      </c>
      <c r="C19" s="165" t="s">
        <v>210</v>
      </c>
      <c r="D19" s="131">
        <v>108</v>
      </c>
      <c r="E19" s="166" t="s">
        <v>209</v>
      </c>
      <c r="F19" s="167"/>
      <c r="G19" s="168">
        <f t="shared" si="0"/>
        <v>0</v>
      </c>
      <c r="H19" s="168">
        <f t="shared" si="1"/>
        <v>0</v>
      </c>
      <c r="I19" s="229" t="s">
        <v>211</v>
      </c>
      <c r="J19" s="374">
        <f>G19+G20</f>
        <v>0</v>
      </c>
    </row>
    <row r="20" spans="1:11" ht="15.75" thickBot="1" x14ac:dyDescent="0.3">
      <c r="A20" s="350"/>
      <c r="B20" s="353"/>
      <c r="C20" s="139" t="s">
        <v>242</v>
      </c>
      <c r="D20" s="140">
        <v>200</v>
      </c>
      <c r="E20" s="230" t="s">
        <v>209</v>
      </c>
      <c r="F20" s="59"/>
      <c r="G20" s="80">
        <f t="shared" si="0"/>
        <v>0</v>
      </c>
      <c r="H20" s="80">
        <f t="shared" si="1"/>
        <v>0</v>
      </c>
      <c r="I20" s="173" t="s">
        <v>211</v>
      </c>
      <c r="J20" s="375"/>
    </row>
    <row r="21" spans="1:11" ht="15.75" thickBot="1" x14ac:dyDescent="0.3">
      <c r="A21" s="350"/>
      <c r="B21" s="351" t="s">
        <v>48</v>
      </c>
      <c r="C21" s="108" t="s">
        <v>143</v>
      </c>
      <c r="D21" s="109">
        <v>17</v>
      </c>
      <c r="E21" s="21" t="s">
        <v>12</v>
      </c>
      <c r="F21" s="90"/>
      <c r="G21" s="91">
        <f t="shared" si="0"/>
        <v>0</v>
      </c>
      <c r="H21" s="91">
        <f t="shared" si="1"/>
        <v>0</v>
      </c>
      <c r="I21" s="1"/>
      <c r="J21" s="374">
        <f>G21+G22+G23+G24+G25+G26</f>
        <v>0</v>
      </c>
    </row>
    <row r="22" spans="1:11" ht="15" customHeight="1" thickBot="1" x14ac:dyDescent="0.3">
      <c r="A22" s="350"/>
      <c r="B22" s="356"/>
      <c r="C22" s="84" t="s">
        <v>241</v>
      </c>
      <c r="D22" s="10">
        <v>173</v>
      </c>
      <c r="E22" s="24" t="s">
        <v>17</v>
      </c>
      <c r="F22" s="74"/>
      <c r="G22" s="75">
        <f t="shared" si="0"/>
        <v>0</v>
      </c>
      <c r="H22" s="75">
        <f t="shared" si="1"/>
        <v>0</v>
      </c>
      <c r="I22" s="5"/>
      <c r="J22" s="375"/>
      <c r="K22" s="77"/>
    </row>
    <row r="23" spans="1:11" ht="15" customHeight="1" thickBot="1" x14ac:dyDescent="0.3">
      <c r="A23" s="350"/>
      <c r="B23" s="356"/>
      <c r="C23" s="84" t="s">
        <v>123</v>
      </c>
      <c r="D23" s="10">
        <v>84</v>
      </c>
      <c r="E23" s="24" t="s">
        <v>12</v>
      </c>
      <c r="F23" s="74"/>
      <c r="G23" s="75">
        <f t="shared" si="0"/>
        <v>0</v>
      </c>
      <c r="H23" s="75">
        <f t="shared" si="1"/>
        <v>0</v>
      </c>
      <c r="I23" s="5"/>
      <c r="J23" s="375"/>
      <c r="K23" s="77"/>
    </row>
    <row r="24" spans="1:11" ht="15" customHeight="1" thickBot="1" x14ac:dyDescent="0.3">
      <c r="A24" s="350"/>
      <c r="B24" s="356"/>
      <c r="C24" s="6" t="s">
        <v>16</v>
      </c>
      <c r="D24" s="8">
        <v>70</v>
      </c>
      <c r="E24" s="22" t="s">
        <v>12</v>
      </c>
      <c r="F24" s="74"/>
      <c r="G24" s="75">
        <f t="shared" si="0"/>
        <v>0</v>
      </c>
      <c r="H24" s="75">
        <f t="shared" si="1"/>
        <v>0</v>
      </c>
      <c r="I24" s="2"/>
      <c r="J24" s="375"/>
      <c r="K24" s="77"/>
    </row>
    <row r="25" spans="1:11" ht="15.75" thickBot="1" x14ac:dyDescent="0.3">
      <c r="A25" s="350"/>
      <c r="B25" s="356"/>
      <c r="C25" s="6" t="s">
        <v>18</v>
      </c>
      <c r="D25" s="8">
        <v>8</v>
      </c>
      <c r="E25" s="22" t="s">
        <v>12</v>
      </c>
      <c r="F25" s="74"/>
      <c r="G25" s="75">
        <f t="shared" si="0"/>
        <v>0</v>
      </c>
      <c r="H25" s="75">
        <f t="shared" si="1"/>
        <v>0</v>
      </c>
      <c r="I25" s="2"/>
      <c r="J25" s="375"/>
    </row>
    <row r="26" spans="1:11" ht="15.75" thickBot="1" x14ac:dyDescent="0.3">
      <c r="A26" s="350"/>
      <c r="B26" s="357"/>
      <c r="C26" s="37" t="s">
        <v>13</v>
      </c>
      <c r="D26" s="9">
        <v>18</v>
      </c>
      <c r="E26" s="81" t="s">
        <v>6</v>
      </c>
      <c r="F26" s="82"/>
      <c r="G26" s="83">
        <f t="shared" si="0"/>
        <v>0</v>
      </c>
      <c r="H26" s="83">
        <f t="shared" si="1"/>
        <v>0</v>
      </c>
      <c r="I26" s="4" t="s">
        <v>156</v>
      </c>
      <c r="J26" s="375"/>
    </row>
    <row r="27" spans="1:11" ht="15.75" thickBot="1" x14ac:dyDescent="0.3">
      <c r="A27" s="350"/>
      <c r="B27" s="351" t="s">
        <v>51</v>
      </c>
      <c r="C27" s="36" t="s">
        <v>18</v>
      </c>
      <c r="D27" s="7">
        <v>4.05</v>
      </c>
      <c r="E27" s="16" t="s">
        <v>6</v>
      </c>
      <c r="F27" s="90"/>
      <c r="G27" s="91">
        <f t="shared" si="0"/>
        <v>0</v>
      </c>
      <c r="H27" s="91">
        <f t="shared" si="1"/>
        <v>0</v>
      </c>
      <c r="I27" s="1"/>
      <c r="J27" s="374">
        <f>G27+G28+G29+G30+G31+G32+G33+G34+G35+G36+G37+G38</f>
        <v>0</v>
      </c>
      <c r="K27" s="77"/>
    </row>
    <row r="28" spans="1:11" ht="15" customHeight="1" thickBot="1" x14ac:dyDescent="0.3">
      <c r="A28" s="350"/>
      <c r="B28" s="356"/>
      <c r="C28" s="84" t="s">
        <v>14</v>
      </c>
      <c r="D28" s="10">
        <v>72</v>
      </c>
      <c r="E28" s="17" t="s">
        <v>21</v>
      </c>
      <c r="F28" s="74"/>
      <c r="G28" s="75">
        <f t="shared" si="0"/>
        <v>0</v>
      </c>
      <c r="H28" s="75">
        <f t="shared" si="1"/>
        <v>0</v>
      </c>
      <c r="I28" s="5"/>
      <c r="J28" s="374"/>
    </row>
    <row r="29" spans="1:11" ht="15.75" thickBot="1" x14ac:dyDescent="0.3">
      <c r="A29" s="350"/>
      <c r="B29" s="356"/>
      <c r="C29" s="6" t="s">
        <v>22</v>
      </c>
      <c r="D29" s="8">
        <v>85.5</v>
      </c>
      <c r="E29" s="102" t="s">
        <v>23</v>
      </c>
      <c r="F29" s="74"/>
      <c r="G29" s="75">
        <f t="shared" si="0"/>
        <v>0</v>
      </c>
      <c r="H29" s="75">
        <f t="shared" si="1"/>
        <v>0</v>
      </c>
      <c r="I29" s="2"/>
      <c r="J29" s="374"/>
    </row>
    <row r="30" spans="1:11" ht="15.75" thickBot="1" x14ac:dyDescent="0.3">
      <c r="A30" s="350"/>
      <c r="B30" s="356"/>
      <c r="C30" s="6" t="s">
        <v>20</v>
      </c>
      <c r="D30" s="8">
        <v>9</v>
      </c>
      <c r="E30" s="18" t="s">
        <v>6</v>
      </c>
      <c r="F30" s="74"/>
      <c r="G30" s="75">
        <f t="shared" si="0"/>
        <v>0</v>
      </c>
      <c r="H30" s="75">
        <f t="shared" si="1"/>
        <v>0</v>
      </c>
      <c r="I30" s="2"/>
      <c r="J30" s="374"/>
    </row>
    <row r="31" spans="1:11" ht="15.75" thickBot="1" x14ac:dyDescent="0.3">
      <c r="A31" s="350"/>
      <c r="B31" s="356"/>
      <c r="C31" s="6" t="s">
        <v>13</v>
      </c>
      <c r="D31" s="8">
        <v>11.5</v>
      </c>
      <c r="E31" s="18" t="s">
        <v>6</v>
      </c>
      <c r="F31" s="74"/>
      <c r="G31" s="75">
        <f t="shared" si="0"/>
        <v>0</v>
      </c>
      <c r="H31" s="75">
        <f t="shared" si="1"/>
        <v>0</v>
      </c>
      <c r="I31" s="2" t="s">
        <v>29</v>
      </c>
      <c r="J31" s="374"/>
    </row>
    <row r="32" spans="1:11" ht="15.75" thickBot="1" x14ac:dyDescent="0.3">
      <c r="A32" s="350"/>
      <c r="B32" s="356"/>
      <c r="C32" s="6" t="s">
        <v>26</v>
      </c>
      <c r="D32" s="8">
        <v>85.5</v>
      </c>
      <c r="E32" s="102" t="s">
        <v>23</v>
      </c>
      <c r="F32" s="74"/>
      <c r="G32" s="75">
        <f t="shared" si="0"/>
        <v>0</v>
      </c>
      <c r="H32" s="75">
        <f t="shared" si="1"/>
        <v>0</v>
      </c>
      <c r="I32" s="2"/>
      <c r="J32" s="374"/>
    </row>
    <row r="33" spans="1:12" ht="15.75" thickBot="1" x14ac:dyDescent="0.3">
      <c r="A33" s="350"/>
      <c r="B33" s="356"/>
      <c r="C33" s="6" t="s">
        <v>28</v>
      </c>
      <c r="D33" s="8">
        <v>9</v>
      </c>
      <c r="E33" s="18" t="s">
        <v>6</v>
      </c>
      <c r="F33" s="74"/>
      <c r="G33" s="75">
        <f t="shared" si="0"/>
        <v>0</v>
      </c>
      <c r="H33" s="75">
        <f t="shared" si="1"/>
        <v>0</v>
      </c>
      <c r="I33" s="2"/>
      <c r="J33" s="374"/>
    </row>
    <row r="34" spans="1:12" ht="15.75" thickBot="1" x14ac:dyDescent="0.3">
      <c r="A34" s="350"/>
      <c r="B34" s="356"/>
      <c r="C34" s="6" t="s">
        <v>13</v>
      </c>
      <c r="D34" s="8">
        <v>11.5</v>
      </c>
      <c r="E34" s="18" t="s">
        <v>6</v>
      </c>
      <c r="F34" s="74"/>
      <c r="G34" s="75">
        <f t="shared" si="0"/>
        <v>0</v>
      </c>
      <c r="H34" s="75">
        <f t="shared" si="1"/>
        <v>0</v>
      </c>
      <c r="I34" s="2" t="s">
        <v>122</v>
      </c>
      <c r="J34" s="374"/>
      <c r="K34" s="77"/>
    </row>
    <row r="35" spans="1:12" ht="15.75" thickBot="1" x14ac:dyDescent="0.3">
      <c r="A35" s="350"/>
      <c r="B35" s="356"/>
      <c r="C35" s="6" t="s">
        <v>25</v>
      </c>
      <c r="D35" s="8">
        <v>75.23</v>
      </c>
      <c r="E35" s="15" t="s">
        <v>24</v>
      </c>
      <c r="F35" s="74"/>
      <c r="G35" s="75">
        <f t="shared" si="0"/>
        <v>0</v>
      </c>
      <c r="H35" s="75">
        <f t="shared" si="1"/>
        <v>0</v>
      </c>
      <c r="I35" s="2"/>
      <c r="J35" s="374"/>
    </row>
    <row r="36" spans="1:12" ht="15.75" thickBot="1" x14ac:dyDescent="0.3">
      <c r="A36" s="350"/>
      <c r="B36" s="356"/>
      <c r="C36" s="6" t="s">
        <v>39</v>
      </c>
      <c r="D36" s="8">
        <v>14.1</v>
      </c>
      <c r="E36" s="15" t="s">
        <v>24</v>
      </c>
      <c r="F36" s="74"/>
      <c r="G36" s="75">
        <f t="shared" si="0"/>
        <v>0</v>
      </c>
      <c r="H36" s="75">
        <f t="shared" si="1"/>
        <v>0</v>
      </c>
      <c r="I36" s="2"/>
      <c r="J36" s="374"/>
    </row>
    <row r="37" spans="1:12" ht="15.75" thickBot="1" x14ac:dyDescent="0.3">
      <c r="A37" s="350"/>
      <c r="B37" s="356"/>
      <c r="C37" s="6" t="s">
        <v>13</v>
      </c>
      <c r="D37" s="8">
        <v>4.0999999999999996</v>
      </c>
      <c r="E37" s="18" t="s">
        <v>6</v>
      </c>
      <c r="F37" s="74"/>
      <c r="G37" s="75">
        <f t="shared" si="0"/>
        <v>0</v>
      </c>
      <c r="H37" s="75">
        <f t="shared" si="1"/>
        <v>0</v>
      </c>
      <c r="I37" s="2" t="s">
        <v>42</v>
      </c>
      <c r="J37" s="374"/>
    </row>
    <row r="38" spans="1:12" ht="15.75" thickBot="1" x14ac:dyDescent="0.3">
      <c r="A38" s="350"/>
      <c r="B38" s="357"/>
      <c r="C38" s="37" t="s">
        <v>27</v>
      </c>
      <c r="D38" s="9">
        <v>6</v>
      </c>
      <c r="E38" s="104" t="s">
        <v>23</v>
      </c>
      <c r="F38" s="82"/>
      <c r="G38" s="83">
        <f t="shared" si="0"/>
        <v>0</v>
      </c>
      <c r="H38" s="83">
        <f t="shared" si="1"/>
        <v>0</v>
      </c>
      <c r="I38" s="4"/>
      <c r="J38" s="374"/>
    </row>
    <row r="39" spans="1:12" ht="15.75" thickBot="1" x14ac:dyDescent="0.3">
      <c r="A39" s="350"/>
      <c r="B39" s="351" t="s">
        <v>52</v>
      </c>
      <c r="C39" s="36" t="s">
        <v>30</v>
      </c>
      <c r="D39" s="7">
        <v>92.5</v>
      </c>
      <c r="E39" s="16" t="s">
        <v>6</v>
      </c>
      <c r="F39" s="90"/>
      <c r="G39" s="91">
        <f t="shared" si="0"/>
        <v>0</v>
      </c>
      <c r="H39" s="91">
        <f t="shared" si="1"/>
        <v>0</v>
      </c>
      <c r="I39" s="1"/>
      <c r="J39" s="374">
        <f>G39+G40+G41+G42+G43</f>
        <v>0</v>
      </c>
    </row>
    <row r="40" spans="1:12" ht="15.75" thickBot="1" x14ac:dyDescent="0.3">
      <c r="A40" s="350"/>
      <c r="B40" s="356"/>
      <c r="C40" s="376" t="s">
        <v>31</v>
      </c>
      <c r="D40" s="10">
        <v>28</v>
      </c>
      <c r="E40" s="103" t="s">
        <v>23</v>
      </c>
      <c r="F40" s="74"/>
      <c r="G40" s="75">
        <f t="shared" si="0"/>
        <v>0</v>
      </c>
      <c r="H40" s="75">
        <f t="shared" si="1"/>
        <v>0</v>
      </c>
      <c r="I40" s="5"/>
      <c r="J40" s="375"/>
    </row>
    <row r="41" spans="1:12" ht="15.75" thickBot="1" x14ac:dyDescent="0.3">
      <c r="A41" s="350"/>
      <c r="B41" s="356"/>
      <c r="C41" s="377"/>
      <c r="D41" s="8">
        <v>10</v>
      </c>
      <c r="E41" s="18" t="s">
        <v>6</v>
      </c>
      <c r="F41" s="74"/>
      <c r="G41" s="75">
        <f t="shared" si="0"/>
        <v>0</v>
      </c>
      <c r="H41" s="75">
        <f t="shared" si="1"/>
        <v>0</v>
      </c>
      <c r="I41" s="28"/>
      <c r="J41" s="375"/>
      <c r="K41" s="77"/>
    </row>
    <row r="42" spans="1:12" ht="15.75" thickBot="1" x14ac:dyDescent="0.3">
      <c r="A42" s="350"/>
      <c r="B42" s="356"/>
      <c r="C42" s="6" t="s">
        <v>32</v>
      </c>
      <c r="D42" s="8">
        <v>19.2</v>
      </c>
      <c r="E42" s="22" t="s">
        <v>12</v>
      </c>
      <c r="F42" s="74"/>
      <c r="G42" s="75">
        <f t="shared" si="0"/>
        <v>0</v>
      </c>
      <c r="H42" s="75">
        <f t="shared" si="1"/>
        <v>0</v>
      </c>
      <c r="I42" s="2"/>
      <c r="J42" s="375"/>
    </row>
    <row r="43" spans="1:12" ht="15.75" thickBot="1" x14ac:dyDescent="0.3">
      <c r="A43" s="350"/>
      <c r="B43" s="357"/>
      <c r="C43" s="38" t="s">
        <v>33</v>
      </c>
      <c r="D43" s="11">
        <v>9</v>
      </c>
      <c r="E43" s="19" t="s">
        <v>6</v>
      </c>
      <c r="F43" s="88"/>
      <c r="G43" s="89">
        <f t="shared" si="0"/>
        <v>0</v>
      </c>
      <c r="H43" s="89">
        <f t="shared" si="1"/>
        <v>0</v>
      </c>
      <c r="I43" s="3" t="s">
        <v>47</v>
      </c>
      <c r="J43" s="375"/>
    </row>
    <row r="44" spans="1:12" ht="15.75" thickBot="1" x14ac:dyDescent="0.3">
      <c r="A44" s="350" t="s">
        <v>191</v>
      </c>
      <c r="B44" s="351" t="s">
        <v>100</v>
      </c>
      <c r="C44" s="36" t="s">
        <v>8</v>
      </c>
      <c r="D44" s="7">
        <v>35.5</v>
      </c>
      <c r="E44" s="16" t="s">
        <v>6</v>
      </c>
      <c r="F44" s="90"/>
      <c r="G44" s="91">
        <f t="shared" si="0"/>
        <v>0</v>
      </c>
      <c r="H44" s="91">
        <f t="shared" si="1"/>
        <v>0</v>
      </c>
      <c r="I44" s="1"/>
      <c r="J44" s="374">
        <f>G44+G45+G46+G47+G48+G49+G50</f>
        <v>0</v>
      </c>
    </row>
    <row r="45" spans="1:12" ht="15" customHeight="1" thickBot="1" x14ac:dyDescent="0.3">
      <c r="A45" s="350"/>
      <c r="B45" s="356"/>
      <c r="C45" s="84" t="s">
        <v>5</v>
      </c>
      <c r="D45" s="10">
        <v>26.8</v>
      </c>
      <c r="E45" s="17" t="s">
        <v>6</v>
      </c>
      <c r="F45" s="74"/>
      <c r="G45" s="75">
        <f t="shared" si="0"/>
        <v>0</v>
      </c>
      <c r="H45" s="75">
        <f t="shared" si="1"/>
        <v>0</v>
      </c>
      <c r="I45" s="5"/>
      <c r="J45" s="375"/>
    </row>
    <row r="46" spans="1:12" ht="15.75" thickBot="1" x14ac:dyDescent="0.3">
      <c r="A46" s="350"/>
      <c r="B46" s="356"/>
      <c r="C46" s="6" t="s">
        <v>13</v>
      </c>
      <c r="D46" s="8">
        <v>14.1</v>
      </c>
      <c r="E46" s="18" t="s">
        <v>6</v>
      </c>
      <c r="F46" s="74"/>
      <c r="G46" s="75">
        <f t="shared" si="0"/>
        <v>0</v>
      </c>
      <c r="H46" s="75">
        <f t="shared" si="1"/>
        <v>0</v>
      </c>
      <c r="I46" s="2" t="s">
        <v>107</v>
      </c>
      <c r="J46" s="375"/>
    </row>
    <row r="47" spans="1:12" ht="15.75" thickBot="1" x14ac:dyDescent="0.3">
      <c r="A47" s="350"/>
      <c r="B47" s="356"/>
      <c r="C47" s="6" t="s">
        <v>108</v>
      </c>
      <c r="D47" s="8">
        <v>3.2</v>
      </c>
      <c r="E47" s="18" t="s">
        <v>6</v>
      </c>
      <c r="F47" s="74"/>
      <c r="G47" s="75">
        <f t="shared" si="0"/>
        <v>0</v>
      </c>
      <c r="H47" s="75">
        <f t="shared" si="1"/>
        <v>0</v>
      </c>
      <c r="I47" s="2"/>
      <c r="J47" s="375"/>
      <c r="L47" s="33"/>
    </row>
    <row r="48" spans="1:12" ht="15.75" thickBot="1" x14ac:dyDescent="0.3">
      <c r="A48" s="350"/>
      <c r="B48" s="356"/>
      <c r="C48" s="6" t="s">
        <v>106</v>
      </c>
      <c r="D48" s="8">
        <v>65</v>
      </c>
      <c r="E48" s="102" t="s">
        <v>23</v>
      </c>
      <c r="F48" s="74"/>
      <c r="G48" s="75">
        <f t="shared" si="0"/>
        <v>0</v>
      </c>
      <c r="H48" s="75">
        <f t="shared" si="1"/>
        <v>0</v>
      </c>
      <c r="I48" s="2"/>
      <c r="J48" s="375"/>
      <c r="K48" s="77"/>
    </row>
    <row r="49" spans="1:10" ht="15.75" thickBot="1" x14ac:dyDescent="0.3">
      <c r="A49" s="350"/>
      <c r="B49" s="356"/>
      <c r="C49" s="37" t="s">
        <v>109</v>
      </c>
      <c r="D49" s="9">
        <v>39.5</v>
      </c>
      <c r="E49" s="104" t="s">
        <v>23</v>
      </c>
      <c r="F49" s="74"/>
      <c r="G49" s="75">
        <f t="shared" si="0"/>
        <v>0</v>
      </c>
      <c r="H49" s="75">
        <f t="shared" si="1"/>
        <v>0</v>
      </c>
      <c r="I49" s="4"/>
      <c r="J49" s="375"/>
    </row>
    <row r="50" spans="1:10" ht="15.75" thickBot="1" x14ac:dyDescent="0.3">
      <c r="A50" s="350"/>
      <c r="B50" s="357"/>
      <c r="C50" s="38" t="s">
        <v>110</v>
      </c>
      <c r="D50" s="11">
        <v>27.6</v>
      </c>
      <c r="E50" s="39" t="s">
        <v>12</v>
      </c>
      <c r="F50" s="78"/>
      <c r="G50" s="79">
        <f t="shared" si="0"/>
        <v>0</v>
      </c>
      <c r="H50" s="80">
        <f t="shared" si="1"/>
        <v>0</v>
      </c>
      <c r="I50" s="3"/>
      <c r="J50" s="375"/>
    </row>
    <row r="51" spans="1:10" ht="15" customHeight="1" thickBot="1" x14ac:dyDescent="0.3">
      <c r="A51" s="350"/>
      <c r="B51" s="351" t="s">
        <v>161</v>
      </c>
      <c r="C51" s="108" t="s">
        <v>34</v>
      </c>
      <c r="D51" s="109">
        <v>148.34</v>
      </c>
      <c r="E51" s="16" t="s">
        <v>6</v>
      </c>
      <c r="F51" s="56"/>
      <c r="G51" s="141">
        <f t="shared" si="0"/>
        <v>0</v>
      </c>
      <c r="H51" s="141">
        <f t="shared" si="1"/>
        <v>0</v>
      </c>
      <c r="I51" s="171"/>
      <c r="J51" s="374">
        <f>G51+G52+G53+G54+G55+G56</f>
        <v>0</v>
      </c>
    </row>
    <row r="52" spans="1:10" ht="15.75" thickBot="1" x14ac:dyDescent="0.3">
      <c r="A52" s="350"/>
      <c r="B52" s="356"/>
      <c r="C52" s="358" t="s">
        <v>165</v>
      </c>
      <c r="D52" s="134">
        <v>89.35</v>
      </c>
      <c r="E52" s="102" t="s">
        <v>23</v>
      </c>
      <c r="F52" s="55"/>
      <c r="G52" s="143">
        <f t="shared" si="0"/>
        <v>0</v>
      </c>
      <c r="H52" s="143">
        <f t="shared" si="1"/>
        <v>0</v>
      </c>
      <c r="I52" s="172" t="s">
        <v>167</v>
      </c>
      <c r="J52" s="375"/>
    </row>
    <row r="53" spans="1:10" ht="15.75" thickBot="1" x14ac:dyDescent="0.3">
      <c r="A53" s="350"/>
      <c r="B53" s="356"/>
      <c r="C53" s="359"/>
      <c r="D53" s="134">
        <v>55.3</v>
      </c>
      <c r="E53" s="22" t="s">
        <v>12</v>
      </c>
      <c r="F53" s="55"/>
      <c r="G53" s="143">
        <f t="shared" si="0"/>
        <v>0</v>
      </c>
      <c r="H53" s="143">
        <f t="shared" si="1"/>
        <v>0</v>
      </c>
      <c r="I53" s="172" t="s">
        <v>168</v>
      </c>
      <c r="J53" s="375"/>
    </row>
    <row r="54" spans="1:10" ht="15.75" thickBot="1" x14ac:dyDescent="0.3">
      <c r="A54" s="350"/>
      <c r="B54" s="356"/>
      <c r="C54" s="142" t="s">
        <v>19</v>
      </c>
      <c r="D54" s="134">
        <v>2.04</v>
      </c>
      <c r="E54" s="18" t="s">
        <v>6</v>
      </c>
      <c r="F54" s="55"/>
      <c r="G54" s="143">
        <f t="shared" si="0"/>
        <v>0</v>
      </c>
      <c r="H54" s="143">
        <f t="shared" si="1"/>
        <v>0</v>
      </c>
      <c r="I54" s="172"/>
      <c r="J54" s="375"/>
    </row>
    <row r="55" spans="1:10" ht="15.75" thickBot="1" x14ac:dyDescent="0.3">
      <c r="A55" s="350"/>
      <c r="B55" s="356"/>
      <c r="C55" s="142" t="s">
        <v>10</v>
      </c>
      <c r="D55" s="134">
        <v>16.89</v>
      </c>
      <c r="E55" s="18" t="s">
        <v>6</v>
      </c>
      <c r="F55" s="55"/>
      <c r="G55" s="143">
        <f t="shared" si="0"/>
        <v>0</v>
      </c>
      <c r="H55" s="143">
        <f t="shared" si="1"/>
        <v>0</v>
      </c>
      <c r="I55" s="172" t="s">
        <v>169</v>
      </c>
      <c r="J55" s="375"/>
    </row>
    <row r="56" spans="1:10" ht="15.75" thickBot="1" x14ac:dyDescent="0.3">
      <c r="A56" s="350"/>
      <c r="B56" s="357"/>
      <c r="C56" s="139" t="s">
        <v>166</v>
      </c>
      <c r="D56" s="140">
        <v>14.73</v>
      </c>
      <c r="E56" s="19" t="s">
        <v>6</v>
      </c>
      <c r="F56" s="59"/>
      <c r="G56" s="144">
        <f t="shared" si="0"/>
        <v>0</v>
      </c>
      <c r="H56" s="144">
        <f t="shared" si="1"/>
        <v>0</v>
      </c>
      <c r="I56" s="173" t="s">
        <v>170</v>
      </c>
      <c r="J56" s="375"/>
    </row>
    <row r="57" spans="1:10" ht="15" customHeight="1" thickBot="1" x14ac:dyDescent="0.3">
      <c r="A57" s="350"/>
      <c r="B57" s="351" t="s">
        <v>173</v>
      </c>
      <c r="C57" s="360" t="s">
        <v>171</v>
      </c>
      <c r="D57" s="362">
        <v>61.7</v>
      </c>
      <c r="E57" s="364" t="s">
        <v>23</v>
      </c>
      <c r="F57" s="366"/>
      <c r="G57" s="354">
        <f t="shared" si="0"/>
        <v>0</v>
      </c>
      <c r="H57" s="354">
        <f t="shared" si="1"/>
        <v>0</v>
      </c>
      <c r="I57" s="347" t="s">
        <v>172</v>
      </c>
      <c r="J57" s="374">
        <f>G57</f>
        <v>0</v>
      </c>
    </row>
    <row r="58" spans="1:10" ht="15.75" thickBot="1" x14ac:dyDescent="0.3">
      <c r="A58" s="350"/>
      <c r="B58" s="353"/>
      <c r="C58" s="361"/>
      <c r="D58" s="363"/>
      <c r="E58" s="365"/>
      <c r="F58" s="367"/>
      <c r="G58" s="355"/>
      <c r="H58" s="355"/>
      <c r="I58" s="349"/>
      <c r="J58" s="375"/>
    </row>
    <row r="59" spans="1:10" ht="15.75" thickBot="1" x14ac:dyDescent="0.3">
      <c r="A59" s="350"/>
      <c r="B59" s="351" t="s">
        <v>174</v>
      </c>
      <c r="C59" s="145" t="s">
        <v>165</v>
      </c>
      <c r="D59" s="109">
        <v>25.23</v>
      </c>
      <c r="E59" s="150" t="s">
        <v>12</v>
      </c>
      <c r="F59" s="155"/>
      <c r="G59" s="146">
        <f t="shared" si="0"/>
        <v>0</v>
      </c>
      <c r="H59" s="146">
        <f t="shared" si="1"/>
        <v>0</v>
      </c>
      <c r="I59" s="174" t="s">
        <v>11</v>
      </c>
      <c r="J59" s="374">
        <f>G59+G60+G61+G62+G63</f>
        <v>0</v>
      </c>
    </row>
    <row r="60" spans="1:10" ht="15.75" thickBot="1" x14ac:dyDescent="0.3">
      <c r="A60" s="350"/>
      <c r="B60" s="352"/>
      <c r="C60" s="142" t="s">
        <v>175</v>
      </c>
      <c r="D60" s="134">
        <v>6.63</v>
      </c>
      <c r="E60" s="22" t="s">
        <v>12</v>
      </c>
      <c r="F60" s="55"/>
      <c r="G60" s="147">
        <f t="shared" si="0"/>
        <v>0</v>
      </c>
      <c r="H60" s="147">
        <f t="shared" si="1"/>
        <v>0</v>
      </c>
      <c r="I60" s="172"/>
      <c r="J60" s="375"/>
    </row>
    <row r="61" spans="1:10" ht="15.75" thickBot="1" x14ac:dyDescent="0.3">
      <c r="A61" s="350"/>
      <c r="B61" s="352"/>
      <c r="C61" s="142" t="s">
        <v>176</v>
      </c>
      <c r="D61" s="134">
        <v>1.19</v>
      </c>
      <c r="E61" s="18" t="s">
        <v>6</v>
      </c>
      <c r="F61" s="55"/>
      <c r="G61" s="147">
        <f t="shared" si="0"/>
        <v>0</v>
      </c>
      <c r="H61" s="147">
        <f t="shared" si="1"/>
        <v>0</v>
      </c>
      <c r="I61" s="172" t="s">
        <v>178</v>
      </c>
      <c r="J61" s="375"/>
    </row>
    <row r="62" spans="1:10" ht="15.75" thickBot="1" x14ac:dyDescent="0.3">
      <c r="A62" s="350"/>
      <c r="B62" s="352"/>
      <c r="C62" s="142" t="s">
        <v>35</v>
      </c>
      <c r="D62" s="134">
        <v>3.84</v>
      </c>
      <c r="E62" s="22" t="s">
        <v>12</v>
      </c>
      <c r="F62" s="55"/>
      <c r="G62" s="147">
        <f t="shared" si="0"/>
        <v>0</v>
      </c>
      <c r="H62" s="147">
        <f t="shared" si="1"/>
        <v>0</v>
      </c>
      <c r="I62" s="172"/>
      <c r="J62" s="375"/>
    </row>
    <row r="63" spans="1:10" ht="15.75" thickBot="1" x14ac:dyDescent="0.3">
      <c r="A63" s="350"/>
      <c r="B63" s="353"/>
      <c r="C63" s="139" t="s">
        <v>177</v>
      </c>
      <c r="D63" s="140">
        <v>3.74</v>
      </c>
      <c r="E63" s="23" t="s">
        <v>12</v>
      </c>
      <c r="F63" s="59"/>
      <c r="G63" s="148">
        <f t="shared" si="0"/>
        <v>0</v>
      </c>
      <c r="H63" s="148">
        <f t="shared" si="1"/>
        <v>0</v>
      </c>
      <c r="I63" s="173"/>
      <c r="J63" s="375"/>
    </row>
    <row r="64" spans="1:10" ht="30" customHeight="1" thickBot="1" x14ac:dyDescent="0.3">
      <c r="A64" s="350"/>
      <c r="B64" s="250" t="s">
        <v>213</v>
      </c>
      <c r="C64" s="258" t="s">
        <v>36</v>
      </c>
      <c r="D64" s="109">
        <v>34.200000000000003</v>
      </c>
      <c r="E64" s="255" t="s">
        <v>12</v>
      </c>
      <c r="F64" s="256"/>
      <c r="G64" s="146">
        <f t="shared" si="0"/>
        <v>0</v>
      </c>
      <c r="H64" s="146">
        <f t="shared" si="1"/>
        <v>0</v>
      </c>
      <c r="I64" s="257"/>
      <c r="J64" s="249">
        <f>G64</f>
        <v>0</v>
      </c>
    </row>
    <row r="65" spans="1:11" ht="15.75" thickBot="1" x14ac:dyDescent="0.3">
      <c r="A65" s="350"/>
      <c r="B65" s="76"/>
      <c r="C65" s="372" t="s">
        <v>34</v>
      </c>
      <c r="D65" s="10">
        <v>20</v>
      </c>
      <c r="E65" s="17" t="s">
        <v>6</v>
      </c>
      <c r="F65" s="74"/>
      <c r="G65" s="75">
        <f t="shared" si="0"/>
        <v>0</v>
      </c>
      <c r="H65" s="75">
        <f t="shared" si="1"/>
        <v>0</v>
      </c>
      <c r="I65" s="5"/>
      <c r="J65" s="374">
        <f>G65+G66+G67+G68+G69+G70+G71</f>
        <v>0</v>
      </c>
    </row>
    <row r="66" spans="1:11" ht="15.75" thickBot="1" x14ac:dyDescent="0.3">
      <c r="A66" s="350"/>
      <c r="B66" s="352" t="s">
        <v>53</v>
      </c>
      <c r="C66" s="373"/>
      <c r="D66" s="10">
        <v>75</v>
      </c>
      <c r="E66" s="31" t="s">
        <v>12</v>
      </c>
      <c r="F66" s="74"/>
      <c r="G66" s="75">
        <f t="shared" si="0"/>
        <v>0</v>
      </c>
      <c r="H66" s="75">
        <f t="shared" si="1"/>
        <v>0</v>
      </c>
      <c r="I66" s="5"/>
      <c r="J66" s="375"/>
    </row>
    <row r="67" spans="1:11" ht="15.75" thickBot="1" x14ac:dyDescent="0.3">
      <c r="A67" s="350"/>
      <c r="B67" s="356"/>
      <c r="C67" s="6" t="s">
        <v>35</v>
      </c>
      <c r="D67" s="8">
        <v>14</v>
      </c>
      <c r="E67" s="22" t="s">
        <v>12</v>
      </c>
      <c r="F67" s="74"/>
      <c r="G67" s="75">
        <f t="shared" si="0"/>
        <v>0</v>
      </c>
      <c r="H67" s="75">
        <f t="shared" si="1"/>
        <v>0</v>
      </c>
      <c r="I67" s="2"/>
      <c r="J67" s="375"/>
    </row>
    <row r="68" spans="1:11" ht="15.75" thickBot="1" x14ac:dyDescent="0.3">
      <c r="A68" s="350"/>
      <c r="B68" s="356"/>
      <c r="C68" s="6" t="s">
        <v>13</v>
      </c>
      <c r="D68" s="8">
        <v>48.2</v>
      </c>
      <c r="E68" s="18" t="s">
        <v>6</v>
      </c>
      <c r="F68" s="74"/>
      <c r="G68" s="75">
        <f t="shared" si="0"/>
        <v>0</v>
      </c>
      <c r="H68" s="75">
        <f t="shared" si="1"/>
        <v>0</v>
      </c>
      <c r="I68" s="2" t="s">
        <v>46</v>
      </c>
      <c r="J68" s="375"/>
    </row>
    <row r="69" spans="1:11" ht="15.75" thickBot="1" x14ac:dyDescent="0.3">
      <c r="A69" s="350"/>
      <c r="B69" s="356"/>
      <c r="C69" s="6" t="s">
        <v>38</v>
      </c>
      <c r="D69" s="8">
        <v>4.5999999999999996</v>
      </c>
      <c r="E69" s="18" t="s">
        <v>6</v>
      </c>
      <c r="F69" s="74"/>
      <c r="G69" s="75">
        <f t="shared" si="0"/>
        <v>0</v>
      </c>
      <c r="H69" s="75">
        <f t="shared" si="1"/>
        <v>0</v>
      </c>
      <c r="I69" s="2"/>
      <c r="J69" s="375"/>
      <c r="K69" s="77"/>
    </row>
    <row r="70" spans="1:11" ht="15.75" thickBot="1" x14ac:dyDescent="0.3">
      <c r="A70" s="350"/>
      <c r="B70" s="356"/>
      <c r="C70" s="6" t="s">
        <v>38</v>
      </c>
      <c r="D70" s="8">
        <v>17.3</v>
      </c>
      <c r="E70" s="22" t="s">
        <v>12</v>
      </c>
      <c r="F70" s="74"/>
      <c r="G70" s="75">
        <f t="shared" si="0"/>
        <v>0</v>
      </c>
      <c r="H70" s="75">
        <f t="shared" si="1"/>
        <v>0</v>
      </c>
      <c r="I70" s="2"/>
      <c r="J70" s="375"/>
    </row>
    <row r="71" spans="1:11" ht="15.75" thickBot="1" x14ac:dyDescent="0.3">
      <c r="A71" s="350"/>
      <c r="B71" s="357"/>
      <c r="C71" s="38" t="s">
        <v>36</v>
      </c>
      <c r="D71" s="11">
        <v>50</v>
      </c>
      <c r="E71" s="105" t="s">
        <v>23</v>
      </c>
      <c r="F71" s="78"/>
      <c r="G71" s="79">
        <f t="shared" si="0"/>
        <v>0</v>
      </c>
      <c r="H71" s="80">
        <f t="shared" si="1"/>
        <v>0</v>
      </c>
      <c r="I71" s="3"/>
      <c r="J71" s="375"/>
    </row>
    <row r="72" spans="1:11" ht="15.75" thickBot="1" x14ac:dyDescent="0.3">
      <c r="A72" s="350"/>
      <c r="B72" s="351" t="s">
        <v>179</v>
      </c>
      <c r="C72" s="108" t="s">
        <v>257</v>
      </c>
      <c r="D72" s="109">
        <v>26</v>
      </c>
      <c r="E72" s="16" t="s">
        <v>6</v>
      </c>
      <c r="F72" s="56"/>
      <c r="G72" s="75">
        <f t="shared" si="0"/>
        <v>0</v>
      </c>
      <c r="H72" s="75">
        <f t="shared" si="1"/>
        <v>0</v>
      </c>
      <c r="I72" s="347" t="s">
        <v>211</v>
      </c>
      <c r="J72" s="374">
        <f>G72+G79</f>
        <v>0</v>
      </c>
    </row>
    <row r="73" spans="1:11" ht="15.75" thickBot="1" x14ac:dyDescent="0.3">
      <c r="A73" s="350"/>
      <c r="B73" s="352"/>
      <c r="C73" s="142" t="s">
        <v>258</v>
      </c>
      <c r="D73" s="134">
        <v>213.1</v>
      </c>
      <c r="E73" s="25" t="s">
        <v>12</v>
      </c>
      <c r="F73" s="86"/>
      <c r="G73" s="87">
        <f t="shared" si="0"/>
        <v>0</v>
      </c>
      <c r="H73" s="262">
        <f t="shared" si="1"/>
        <v>0</v>
      </c>
      <c r="I73" s="348"/>
      <c r="J73" s="374"/>
    </row>
    <row r="74" spans="1:11" ht="15.75" thickBot="1" x14ac:dyDescent="0.3">
      <c r="A74" s="350"/>
      <c r="B74" s="352"/>
      <c r="C74" s="265" t="s">
        <v>110</v>
      </c>
      <c r="D74" s="266">
        <v>12.9</v>
      </c>
      <c r="E74" s="104" t="s">
        <v>23</v>
      </c>
      <c r="F74" s="55"/>
      <c r="G74" s="263">
        <f t="shared" si="0"/>
        <v>0</v>
      </c>
      <c r="H74" s="264">
        <f t="shared" si="1"/>
        <v>0</v>
      </c>
      <c r="I74" s="348"/>
      <c r="J74" s="374"/>
    </row>
    <row r="75" spans="1:11" ht="15.75" thickBot="1" x14ac:dyDescent="0.3">
      <c r="A75" s="350"/>
      <c r="B75" s="352"/>
      <c r="C75" s="265" t="s">
        <v>34</v>
      </c>
      <c r="D75" s="266">
        <v>35.4</v>
      </c>
      <c r="E75" s="267" t="s">
        <v>12</v>
      </c>
      <c r="F75" s="64"/>
      <c r="G75" s="263">
        <f t="shared" si="0"/>
        <v>0</v>
      </c>
      <c r="H75" s="264">
        <f t="shared" si="1"/>
        <v>0</v>
      </c>
      <c r="I75" s="348"/>
      <c r="J75" s="374"/>
    </row>
    <row r="76" spans="1:11" ht="15.75" thickBot="1" x14ac:dyDescent="0.3">
      <c r="A76" s="350"/>
      <c r="B76" s="352"/>
      <c r="C76" s="265" t="s">
        <v>259</v>
      </c>
      <c r="D76" s="266">
        <v>95.7</v>
      </c>
      <c r="E76" s="104" t="s">
        <v>23</v>
      </c>
      <c r="F76" s="64"/>
      <c r="G76" s="263">
        <f t="shared" si="0"/>
        <v>0</v>
      </c>
      <c r="H76" s="264">
        <f t="shared" si="1"/>
        <v>0</v>
      </c>
      <c r="I76" s="348"/>
      <c r="J76" s="374"/>
    </row>
    <row r="77" spans="1:11" ht="15.75" thickBot="1" x14ac:dyDescent="0.3">
      <c r="A77" s="350"/>
      <c r="B77" s="352"/>
      <c r="C77" s="265" t="s">
        <v>260</v>
      </c>
      <c r="D77" s="266">
        <v>102.4</v>
      </c>
      <c r="E77" s="267" t="s">
        <v>12</v>
      </c>
      <c r="F77" s="64"/>
      <c r="G77" s="263">
        <f t="shared" si="0"/>
        <v>0</v>
      </c>
      <c r="H77" s="264">
        <f t="shared" si="1"/>
        <v>0</v>
      </c>
      <c r="I77" s="348"/>
      <c r="J77" s="374"/>
    </row>
    <row r="78" spans="1:11" ht="15.75" thickBot="1" x14ac:dyDescent="0.3">
      <c r="A78" s="350"/>
      <c r="B78" s="352"/>
      <c r="C78" s="265" t="s">
        <v>13</v>
      </c>
      <c r="D78" s="266">
        <v>39.4</v>
      </c>
      <c r="E78" s="81" t="s">
        <v>6</v>
      </c>
      <c r="F78" s="64"/>
      <c r="G78" s="263">
        <f t="shared" si="0"/>
        <v>0</v>
      </c>
      <c r="H78" s="264">
        <f t="shared" si="1"/>
        <v>0</v>
      </c>
      <c r="I78" s="348"/>
      <c r="J78" s="374"/>
    </row>
    <row r="79" spans="1:11" ht="15.75" thickBot="1" x14ac:dyDescent="0.3">
      <c r="A79" s="350"/>
      <c r="B79" s="353"/>
      <c r="C79" s="139" t="s">
        <v>35</v>
      </c>
      <c r="D79" s="140">
        <v>39.68</v>
      </c>
      <c r="E79" s="39" t="s">
        <v>12</v>
      </c>
      <c r="F79" s="59"/>
      <c r="G79" s="79">
        <f t="shared" si="0"/>
        <v>0</v>
      </c>
      <c r="H79" s="80">
        <f t="shared" si="1"/>
        <v>0</v>
      </c>
      <c r="I79" s="349"/>
      <c r="J79" s="375"/>
    </row>
    <row r="80" spans="1:11" ht="15" customHeight="1" thickBot="1" x14ac:dyDescent="0.3">
      <c r="A80" s="350" t="s">
        <v>192</v>
      </c>
      <c r="B80" s="351" t="s">
        <v>54</v>
      </c>
      <c r="C80" s="84" t="s">
        <v>15</v>
      </c>
      <c r="D80" s="10">
        <v>39.299999999999997</v>
      </c>
      <c r="E80" s="24" t="s">
        <v>12</v>
      </c>
      <c r="F80" s="74"/>
      <c r="G80" s="75">
        <f t="shared" si="0"/>
        <v>0</v>
      </c>
      <c r="H80" s="75">
        <f t="shared" si="1"/>
        <v>0</v>
      </c>
      <c r="I80" s="5"/>
      <c r="J80" s="374">
        <f>G80+G81+G82+G83+G84</f>
        <v>0</v>
      </c>
    </row>
    <row r="81" spans="1:11" ht="15.75" thickBot="1" x14ac:dyDescent="0.3">
      <c r="A81" s="350"/>
      <c r="B81" s="356"/>
      <c r="C81" s="6" t="s">
        <v>37</v>
      </c>
      <c r="D81" s="8">
        <v>87</v>
      </c>
      <c r="E81" s="18" t="s">
        <v>6</v>
      </c>
      <c r="F81" s="74"/>
      <c r="G81" s="75">
        <f t="shared" si="0"/>
        <v>0</v>
      </c>
      <c r="H81" s="75">
        <f t="shared" si="1"/>
        <v>0</v>
      </c>
      <c r="I81" s="2"/>
      <c r="J81" s="375"/>
    </row>
    <row r="82" spans="1:11" ht="15.75" thickBot="1" x14ac:dyDescent="0.3">
      <c r="A82" s="350"/>
      <c r="B82" s="356"/>
      <c r="C82" s="6" t="s">
        <v>13</v>
      </c>
      <c r="D82" s="8">
        <v>17.7</v>
      </c>
      <c r="E82" s="18" t="s">
        <v>6</v>
      </c>
      <c r="F82" s="74"/>
      <c r="G82" s="75">
        <f t="shared" si="0"/>
        <v>0</v>
      </c>
      <c r="H82" s="75">
        <f t="shared" si="1"/>
        <v>0</v>
      </c>
      <c r="I82" s="2" t="s">
        <v>44</v>
      </c>
      <c r="J82" s="375"/>
      <c r="K82" s="77"/>
    </row>
    <row r="83" spans="1:11" ht="15.75" thickBot="1" x14ac:dyDescent="0.3">
      <c r="A83" s="350"/>
      <c r="B83" s="356"/>
      <c r="C83" s="6" t="s">
        <v>40</v>
      </c>
      <c r="D83" s="8">
        <v>2.6</v>
      </c>
      <c r="E83" s="18" t="s">
        <v>6</v>
      </c>
      <c r="F83" s="74"/>
      <c r="G83" s="75">
        <f t="shared" si="0"/>
        <v>0</v>
      </c>
      <c r="H83" s="75">
        <f t="shared" si="1"/>
        <v>0</v>
      </c>
      <c r="I83" s="2"/>
      <c r="J83" s="375"/>
    </row>
    <row r="84" spans="1:11" ht="15.75" thickBot="1" x14ac:dyDescent="0.3">
      <c r="A84" s="350"/>
      <c r="B84" s="356"/>
      <c r="C84" s="37" t="s">
        <v>41</v>
      </c>
      <c r="D84" s="9">
        <v>296.5</v>
      </c>
      <c r="E84" s="20" t="s">
        <v>12</v>
      </c>
      <c r="F84" s="82"/>
      <c r="G84" s="83">
        <f t="shared" si="0"/>
        <v>0</v>
      </c>
      <c r="H84" s="83">
        <f t="shared" si="1"/>
        <v>0</v>
      </c>
      <c r="I84" s="92"/>
      <c r="J84" s="375"/>
    </row>
    <row r="85" spans="1:11" ht="15.75" thickBot="1" x14ac:dyDescent="0.3">
      <c r="A85" s="350"/>
      <c r="B85" s="351" t="s">
        <v>55</v>
      </c>
      <c r="C85" s="36" t="s">
        <v>34</v>
      </c>
      <c r="D85" s="7">
        <v>58.7</v>
      </c>
      <c r="E85" s="21" t="s">
        <v>12</v>
      </c>
      <c r="F85" s="90"/>
      <c r="G85" s="91">
        <f t="shared" si="0"/>
        <v>0</v>
      </c>
      <c r="H85" s="91">
        <f t="shared" si="1"/>
        <v>0</v>
      </c>
      <c r="I85" s="1"/>
      <c r="J85" s="374">
        <f>G85+G86+G87</f>
        <v>0</v>
      </c>
    </row>
    <row r="86" spans="1:11" ht="15.75" thickBot="1" x14ac:dyDescent="0.3">
      <c r="A86" s="350"/>
      <c r="B86" s="356"/>
      <c r="C86" s="84" t="s">
        <v>13</v>
      </c>
      <c r="D86" s="10">
        <v>12.3</v>
      </c>
      <c r="E86" s="17" t="s">
        <v>6</v>
      </c>
      <c r="F86" s="74"/>
      <c r="G86" s="75">
        <f t="shared" si="0"/>
        <v>0</v>
      </c>
      <c r="H86" s="75">
        <f t="shared" si="1"/>
        <v>0</v>
      </c>
      <c r="I86" s="5" t="s">
        <v>45</v>
      </c>
      <c r="J86" s="375"/>
      <c r="K86" s="77"/>
    </row>
    <row r="87" spans="1:11" ht="15.75" thickBot="1" x14ac:dyDescent="0.3">
      <c r="A87" s="350"/>
      <c r="B87" s="357"/>
      <c r="C87" s="38" t="s">
        <v>43</v>
      </c>
      <c r="D87" s="11">
        <v>126.7</v>
      </c>
      <c r="E87" s="23" t="s">
        <v>12</v>
      </c>
      <c r="F87" s="88"/>
      <c r="G87" s="89">
        <f t="shared" si="0"/>
        <v>0</v>
      </c>
      <c r="H87" s="89">
        <f t="shared" si="1"/>
        <v>0</v>
      </c>
      <c r="I87" s="29"/>
      <c r="J87" s="375"/>
    </row>
    <row r="88" spans="1:11" ht="15.75" thickBot="1" x14ac:dyDescent="0.3">
      <c r="A88" s="350"/>
      <c r="B88" s="351" t="s">
        <v>271</v>
      </c>
      <c r="C88" s="269" t="s">
        <v>265</v>
      </c>
      <c r="D88" s="14">
        <v>115.92</v>
      </c>
      <c r="E88" s="270" t="s">
        <v>266</v>
      </c>
      <c r="F88" s="90"/>
      <c r="G88" s="91">
        <f t="shared" si="0"/>
        <v>0</v>
      </c>
      <c r="H88" s="276">
        <f t="shared" si="1"/>
        <v>0</v>
      </c>
      <c r="I88" s="1" t="s">
        <v>269</v>
      </c>
      <c r="J88" s="378">
        <f>G88+G89+G90+G91+G92+G93+G94+G95+G96+G97</f>
        <v>0</v>
      </c>
    </row>
    <row r="89" spans="1:11" ht="15.75" thickBot="1" x14ac:dyDescent="0.3">
      <c r="A89" s="350"/>
      <c r="B89" s="352"/>
      <c r="C89" s="271" t="s">
        <v>165</v>
      </c>
      <c r="D89" s="85">
        <v>52.86</v>
      </c>
      <c r="E89" s="102" t="s">
        <v>23</v>
      </c>
      <c r="F89" s="86"/>
      <c r="G89" s="87">
        <f t="shared" si="0"/>
        <v>0</v>
      </c>
      <c r="H89" s="262">
        <f t="shared" si="1"/>
        <v>0</v>
      </c>
      <c r="I89" s="2" t="s">
        <v>11</v>
      </c>
      <c r="J89" s="379"/>
    </row>
    <row r="90" spans="1:11" ht="15.75" thickBot="1" x14ac:dyDescent="0.3">
      <c r="A90" s="350"/>
      <c r="B90" s="352"/>
      <c r="C90" s="271" t="s">
        <v>267</v>
      </c>
      <c r="D90" s="85">
        <v>9.69</v>
      </c>
      <c r="E90" s="272" t="s">
        <v>266</v>
      </c>
      <c r="F90" s="86"/>
      <c r="G90" s="87">
        <f t="shared" si="0"/>
        <v>0</v>
      </c>
      <c r="H90" s="262">
        <f t="shared" si="1"/>
        <v>0</v>
      </c>
      <c r="I90" s="2"/>
      <c r="J90" s="379"/>
    </row>
    <row r="91" spans="1:11" ht="15.75" thickBot="1" x14ac:dyDescent="0.3">
      <c r="A91" s="350"/>
      <c r="B91" s="352"/>
      <c r="C91" s="271" t="s">
        <v>175</v>
      </c>
      <c r="D91" s="85">
        <v>8</v>
      </c>
      <c r="E91" s="272" t="s">
        <v>266</v>
      </c>
      <c r="F91" s="86"/>
      <c r="G91" s="87">
        <f t="shared" si="0"/>
        <v>0</v>
      </c>
      <c r="H91" s="262">
        <f t="shared" si="1"/>
        <v>0</v>
      </c>
      <c r="I91" s="2"/>
      <c r="J91" s="379"/>
    </row>
    <row r="92" spans="1:11" ht="15.75" thickBot="1" x14ac:dyDescent="0.3">
      <c r="A92" s="350"/>
      <c r="B92" s="352"/>
      <c r="C92" s="271" t="s">
        <v>35</v>
      </c>
      <c r="D92" s="85">
        <v>14.44</v>
      </c>
      <c r="E92" s="272" t="s">
        <v>266</v>
      </c>
      <c r="F92" s="86"/>
      <c r="G92" s="87">
        <f t="shared" si="0"/>
        <v>0</v>
      </c>
      <c r="H92" s="262">
        <f t="shared" si="1"/>
        <v>0</v>
      </c>
      <c r="I92" s="2"/>
      <c r="J92" s="379"/>
    </row>
    <row r="93" spans="1:11" ht="15.75" thickBot="1" x14ac:dyDescent="0.3">
      <c r="A93" s="350"/>
      <c r="B93" s="352"/>
      <c r="C93" s="271" t="s">
        <v>176</v>
      </c>
      <c r="D93" s="85">
        <v>9.74</v>
      </c>
      <c r="E93" s="18" t="s">
        <v>6</v>
      </c>
      <c r="F93" s="86"/>
      <c r="G93" s="87">
        <f t="shared" si="0"/>
        <v>0</v>
      </c>
      <c r="H93" s="262">
        <f t="shared" si="1"/>
        <v>0</v>
      </c>
      <c r="I93" s="2" t="s">
        <v>270</v>
      </c>
      <c r="J93" s="379"/>
    </row>
    <row r="94" spans="1:11" ht="15.75" thickBot="1" x14ac:dyDescent="0.3">
      <c r="A94" s="350"/>
      <c r="B94" s="352"/>
      <c r="C94" s="271" t="s">
        <v>268</v>
      </c>
      <c r="D94" s="85">
        <v>74.34</v>
      </c>
      <c r="E94" s="272" t="s">
        <v>266</v>
      </c>
      <c r="F94" s="86"/>
      <c r="G94" s="87">
        <f t="shared" si="0"/>
        <v>0</v>
      </c>
      <c r="H94" s="262">
        <f t="shared" si="1"/>
        <v>0</v>
      </c>
      <c r="I94" s="2"/>
      <c r="J94" s="379"/>
    </row>
    <row r="95" spans="1:11" ht="15.75" thickBot="1" x14ac:dyDescent="0.3">
      <c r="A95" s="350"/>
      <c r="B95" s="352"/>
      <c r="C95" s="271" t="s">
        <v>185</v>
      </c>
      <c r="D95" s="85">
        <v>6.25</v>
      </c>
      <c r="E95" s="272" t="s">
        <v>266</v>
      </c>
      <c r="F95" s="86"/>
      <c r="G95" s="87">
        <f t="shared" si="0"/>
        <v>0</v>
      </c>
      <c r="H95" s="262">
        <f t="shared" si="1"/>
        <v>0</v>
      </c>
      <c r="I95" s="2"/>
      <c r="J95" s="379"/>
    </row>
    <row r="96" spans="1:11" ht="15.75" thickBot="1" x14ac:dyDescent="0.3">
      <c r="A96" s="350"/>
      <c r="B96" s="352"/>
      <c r="C96" s="271" t="s">
        <v>184</v>
      </c>
      <c r="D96" s="85">
        <v>8.23</v>
      </c>
      <c r="E96" s="18" t="s">
        <v>6</v>
      </c>
      <c r="F96" s="86"/>
      <c r="G96" s="87">
        <f t="shared" si="0"/>
        <v>0</v>
      </c>
      <c r="H96" s="262">
        <f t="shared" si="1"/>
        <v>0</v>
      </c>
      <c r="I96" s="2" t="s">
        <v>270</v>
      </c>
      <c r="J96" s="379"/>
    </row>
    <row r="97" spans="1:11" ht="15.75" thickBot="1" x14ac:dyDescent="0.3">
      <c r="A97" s="350"/>
      <c r="B97" s="353"/>
      <c r="C97" s="273" t="s">
        <v>35</v>
      </c>
      <c r="D97" s="274">
        <v>14.44</v>
      </c>
      <c r="E97" s="275" t="s">
        <v>266</v>
      </c>
      <c r="F97" s="78"/>
      <c r="G97" s="79">
        <f t="shared" si="0"/>
        <v>0</v>
      </c>
      <c r="H97" s="80">
        <f t="shared" si="1"/>
        <v>0</v>
      </c>
      <c r="I97" s="3"/>
      <c r="J97" s="380"/>
    </row>
    <row r="98" spans="1:11" ht="15.75" thickBot="1" x14ac:dyDescent="0.3">
      <c r="A98" s="350"/>
      <c r="B98" s="351" t="s">
        <v>164</v>
      </c>
      <c r="C98" s="108" t="s">
        <v>181</v>
      </c>
      <c r="D98" s="109">
        <v>46.2</v>
      </c>
      <c r="E98" s="21" t="s">
        <v>12</v>
      </c>
      <c r="F98" s="56"/>
      <c r="G98" s="141">
        <f t="shared" si="0"/>
        <v>0</v>
      </c>
      <c r="H98" s="141">
        <f t="shared" si="1"/>
        <v>0</v>
      </c>
      <c r="I98" s="171"/>
      <c r="J98" s="374">
        <f>G98+G99+G100+G101+G102+G103+G104</f>
        <v>0</v>
      </c>
    </row>
    <row r="99" spans="1:11" ht="15.75" thickBot="1" x14ac:dyDescent="0.3">
      <c r="A99" s="350"/>
      <c r="B99" s="352"/>
      <c r="C99" s="142" t="s">
        <v>182</v>
      </c>
      <c r="D99" s="134">
        <v>22.2</v>
      </c>
      <c r="E99" s="22" t="s">
        <v>12</v>
      </c>
      <c r="F99" s="55"/>
      <c r="G99" s="143">
        <f t="shared" si="0"/>
        <v>0</v>
      </c>
      <c r="H99" s="143">
        <f t="shared" si="1"/>
        <v>0</v>
      </c>
      <c r="I99" s="172"/>
      <c r="J99" s="375"/>
    </row>
    <row r="100" spans="1:11" ht="15.75" thickBot="1" x14ac:dyDescent="0.3">
      <c r="A100" s="350"/>
      <c r="B100" s="352"/>
      <c r="C100" s="142" t="s">
        <v>183</v>
      </c>
      <c r="D100" s="134">
        <v>4.1399999999999997</v>
      </c>
      <c r="E100" s="22" t="s">
        <v>12</v>
      </c>
      <c r="F100" s="55"/>
      <c r="G100" s="143">
        <f t="shared" si="0"/>
        <v>0</v>
      </c>
      <c r="H100" s="143">
        <f t="shared" si="1"/>
        <v>0</v>
      </c>
      <c r="I100" s="172" t="s">
        <v>249</v>
      </c>
      <c r="J100" s="375"/>
    </row>
    <row r="101" spans="1:11" ht="15.75" thickBot="1" x14ac:dyDescent="0.3">
      <c r="A101" s="350"/>
      <c r="B101" s="352"/>
      <c r="C101" s="142" t="s">
        <v>184</v>
      </c>
      <c r="D101" s="134">
        <v>7</v>
      </c>
      <c r="E101" s="18" t="s">
        <v>6</v>
      </c>
      <c r="F101" s="55"/>
      <c r="G101" s="143">
        <f t="shared" si="0"/>
        <v>0</v>
      </c>
      <c r="H101" s="143">
        <f t="shared" si="1"/>
        <v>0</v>
      </c>
      <c r="I101" s="172" t="s">
        <v>250</v>
      </c>
      <c r="J101" s="375"/>
    </row>
    <row r="102" spans="1:11" ht="15.75" thickBot="1" x14ac:dyDescent="0.3">
      <c r="A102" s="350"/>
      <c r="B102" s="352"/>
      <c r="C102" s="142" t="s">
        <v>185</v>
      </c>
      <c r="D102" s="134">
        <v>11.4</v>
      </c>
      <c r="E102" s="22" t="s">
        <v>12</v>
      </c>
      <c r="F102" s="55"/>
      <c r="G102" s="143">
        <f t="shared" si="0"/>
        <v>0</v>
      </c>
      <c r="H102" s="143">
        <f t="shared" si="1"/>
        <v>0</v>
      </c>
      <c r="I102" s="172"/>
      <c r="J102" s="375"/>
    </row>
    <row r="103" spans="1:11" ht="15.75" thickBot="1" x14ac:dyDescent="0.3">
      <c r="A103" s="350"/>
      <c r="B103" s="352"/>
      <c r="C103" s="142" t="s">
        <v>186</v>
      </c>
      <c r="D103" s="134">
        <v>11.25</v>
      </c>
      <c r="E103" s="22" t="s">
        <v>12</v>
      </c>
      <c r="F103" s="55"/>
      <c r="G103" s="143">
        <f t="shared" si="0"/>
        <v>0</v>
      </c>
      <c r="H103" s="143">
        <f t="shared" si="1"/>
        <v>0</v>
      </c>
      <c r="I103" s="172"/>
      <c r="J103" s="375"/>
    </row>
    <row r="104" spans="1:11" ht="15.75" thickBot="1" x14ac:dyDescent="0.3">
      <c r="A104" s="350"/>
      <c r="B104" s="353"/>
      <c r="C104" s="139" t="s">
        <v>187</v>
      </c>
      <c r="D104" s="140">
        <v>23.76</v>
      </c>
      <c r="E104" s="19" t="s">
        <v>6</v>
      </c>
      <c r="F104" s="59"/>
      <c r="G104" s="144">
        <f t="shared" si="0"/>
        <v>0</v>
      </c>
      <c r="H104" s="144">
        <f t="shared" si="1"/>
        <v>0</v>
      </c>
      <c r="I104" s="173"/>
      <c r="J104" s="375"/>
    </row>
    <row r="105" spans="1:11" ht="15.75" thickBot="1" x14ac:dyDescent="0.3">
      <c r="A105" s="368" t="s">
        <v>193</v>
      </c>
      <c r="B105" s="351" t="s">
        <v>56</v>
      </c>
      <c r="C105" s="84" t="s">
        <v>8</v>
      </c>
      <c r="D105" s="10">
        <v>53</v>
      </c>
      <c r="E105" s="17" t="s">
        <v>6</v>
      </c>
      <c r="F105" s="74"/>
      <c r="G105" s="75">
        <f t="shared" si="0"/>
        <v>0</v>
      </c>
      <c r="H105" s="75">
        <f t="shared" si="1"/>
        <v>0</v>
      </c>
      <c r="I105" s="5"/>
      <c r="J105" s="374">
        <f>G105+G106+G107+G108+G109+G110+G111</f>
        <v>0</v>
      </c>
    </row>
    <row r="106" spans="1:11" ht="15.75" thickBot="1" x14ac:dyDescent="0.3">
      <c r="A106" s="368"/>
      <c r="B106" s="356"/>
      <c r="C106" s="99" t="s">
        <v>30</v>
      </c>
      <c r="D106" s="8">
        <v>50</v>
      </c>
      <c r="E106" s="25" t="s">
        <v>12</v>
      </c>
      <c r="F106" s="74"/>
      <c r="G106" s="75">
        <f t="shared" si="0"/>
        <v>0</v>
      </c>
      <c r="H106" s="75">
        <f t="shared" si="1"/>
        <v>0</v>
      </c>
      <c r="I106" s="2"/>
      <c r="J106" s="375"/>
    </row>
    <row r="107" spans="1:11" ht="15.75" thickBot="1" x14ac:dyDescent="0.3">
      <c r="A107" s="368"/>
      <c r="B107" s="356"/>
      <c r="C107" s="369" t="s">
        <v>188</v>
      </c>
      <c r="D107" s="8">
        <v>83</v>
      </c>
      <c r="E107" s="25" t="s">
        <v>12</v>
      </c>
      <c r="F107" s="74"/>
      <c r="G107" s="75">
        <f t="shared" si="0"/>
        <v>0</v>
      </c>
      <c r="H107" s="75">
        <f t="shared" si="1"/>
        <v>0</v>
      </c>
      <c r="I107" s="2"/>
      <c r="J107" s="375"/>
    </row>
    <row r="108" spans="1:11" ht="15.75" thickBot="1" x14ac:dyDescent="0.3">
      <c r="A108" s="368"/>
      <c r="B108" s="356"/>
      <c r="C108" s="370"/>
      <c r="D108" s="8">
        <v>47</v>
      </c>
      <c r="E108" s="102" t="s">
        <v>23</v>
      </c>
      <c r="F108" s="74"/>
      <c r="G108" s="75">
        <f t="shared" si="0"/>
        <v>0</v>
      </c>
      <c r="H108" s="75">
        <f t="shared" si="1"/>
        <v>0</v>
      </c>
      <c r="I108" s="28"/>
      <c r="J108" s="375"/>
      <c r="K108" s="77"/>
    </row>
    <row r="109" spans="1:11" ht="15.6" customHeight="1" thickBot="1" x14ac:dyDescent="0.3">
      <c r="A109" s="368"/>
      <c r="B109" s="356"/>
      <c r="C109" s="6" t="s">
        <v>13</v>
      </c>
      <c r="D109" s="8">
        <v>20</v>
      </c>
      <c r="E109" s="18" t="s">
        <v>6</v>
      </c>
      <c r="F109" s="74"/>
      <c r="G109" s="75">
        <f t="shared" si="0"/>
        <v>0</v>
      </c>
      <c r="H109" s="75">
        <f t="shared" si="1"/>
        <v>0</v>
      </c>
      <c r="I109" s="2" t="s">
        <v>44</v>
      </c>
      <c r="J109" s="375"/>
    </row>
    <row r="110" spans="1:11" ht="15.75" thickBot="1" x14ac:dyDescent="0.3">
      <c r="A110" s="368"/>
      <c r="B110" s="356"/>
      <c r="C110" s="37" t="s">
        <v>19</v>
      </c>
      <c r="D110" s="9">
        <v>2</v>
      </c>
      <c r="E110" s="106" t="s">
        <v>23</v>
      </c>
      <c r="F110" s="74"/>
      <c r="G110" s="75">
        <f t="shared" si="0"/>
        <v>0</v>
      </c>
      <c r="H110" s="75">
        <f t="shared" si="1"/>
        <v>0</v>
      </c>
      <c r="I110" s="4"/>
      <c r="J110" s="375"/>
    </row>
    <row r="111" spans="1:11" ht="15.75" thickBot="1" x14ac:dyDescent="0.3">
      <c r="A111" s="368"/>
      <c r="B111" s="357"/>
      <c r="C111" s="100" t="s">
        <v>64</v>
      </c>
      <c r="D111" s="93">
        <v>6</v>
      </c>
      <c r="E111" s="39" t="s">
        <v>12</v>
      </c>
      <c r="F111" s="78"/>
      <c r="G111" s="79">
        <f t="shared" ref="G111:G117" si="2">D111*F111</f>
        <v>0</v>
      </c>
      <c r="H111" s="79">
        <f t="shared" ref="H111:H117" si="3">G111*1.21</f>
        <v>0</v>
      </c>
      <c r="I111" s="3"/>
      <c r="J111" s="375"/>
    </row>
    <row r="112" spans="1:11" ht="15.75" thickBot="1" x14ac:dyDescent="0.3">
      <c r="A112" s="368"/>
      <c r="B112" s="351" t="s">
        <v>60</v>
      </c>
      <c r="C112" s="371" t="s">
        <v>61</v>
      </c>
      <c r="D112" s="14">
        <v>160</v>
      </c>
      <c r="E112" s="107" t="s">
        <v>23</v>
      </c>
      <c r="F112" s="90"/>
      <c r="G112" s="91">
        <f t="shared" si="2"/>
        <v>0</v>
      </c>
      <c r="H112" s="91">
        <f t="shared" si="3"/>
        <v>0</v>
      </c>
      <c r="I112" s="30"/>
      <c r="J112" s="374">
        <f>G112+G113+G114+G115+G116+G117</f>
        <v>0</v>
      </c>
    </row>
    <row r="113" spans="1:11" ht="15.75" thickBot="1" x14ac:dyDescent="0.3">
      <c r="A113" s="368"/>
      <c r="B113" s="356"/>
      <c r="C113" s="372"/>
      <c r="D113" s="94">
        <v>17.5</v>
      </c>
      <c r="E113" s="95" t="s">
        <v>6</v>
      </c>
      <c r="F113" s="82"/>
      <c r="G113" s="83">
        <f t="shared" si="2"/>
        <v>0</v>
      </c>
      <c r="H113" s="83">
        <f t="shared" si="3"/>
        <v>0</v>
      </c>
      <c r="I113" s="96"/>
      <c r="J113" s="375"/>
    </row>
    <row r="114" spans="1:11" ht="15.75" thickBot="1" x14ac:dyDescent="0.3">
      <c r="A114" s="368"/>
      <c r="B114" s="356"/>
      <c r="C114" s="6" t="s">
        <v>63</v>
      </c>
      <c r="D114" s="85">
        <v>24.5</v>
      </c>
      <c r="E114" s="22" t="s">
        <v>12</v>
      </c>
      <c r="F114" s="86"/>
      <c r="G114" s="87">
        <f t="shared" si="2"/>
        <v>0</v>
      </c>
      <c r="H114" s="87">
        <f t="shared" si="3"/>
        <v>0</v>
      </c>
      <c r="I114" s="2"/>
      <c r="J114" s="375"/>
      <c r="K114" s="77"/>
    </row>
    <row r="115" spans="1:11" ht="15.75" thickBot="1" x14ac:dyDescent="0.3">
      <c r="A115" s="368"/>
      <c r="B115" s="356"/>
      <c r="C115" s="6" t="s">
        <v>34</v>
      </c>
      <c r="D115" s="40">
        <v>36</v>
      </c>
      <c r="E115" s="22" t="s">
        <v>12</v>
      </c>
      <c r="F115" s="74"/>
      <c r="G115" s="75">
        <f t="shared" si="2"/>
        <v>0</v>
      </c>
      <c r="H115" s="75">
        <f t="shared" si="3"/>
        <v>0</v>
      </c>
      <c r="I115" s="2"/>
      <c r="J115" s="375"/>
    </row>
    <row r="116" spans="1:11" ht="15.75" thickBot="1" x14ac:dyDescent="0.3">
      <c r="A116" s="368"/>
      <c r="B116" s="356"/>
      <c r="C116" s="6" t="s">
        <v>62</v>
      </c>
      <c r="D116" s="40">
        <v>8</v>
      </c>
      <c r="E116" s="22" t="s">
        <v>12</v>
      </c>
      <c r="F116" s="74"/>
      <c r="G116" s="75">
        <f t="shared" si="2"/>
        <v>0</v>
      </c>
      <c r="H116" s="75">
        <f t="shared" si="3"/>
        <v>0</v>
      </c>
      <c r="I116" s="2"/>
      <c r="J116" s="375"/>
    </row>
    <row r="117" spans="1:11" ht="15.75" thickBot="1" x14ac:dyDescent="0.3">
      <c r="A117" s="368"/>
      <c r="B117" s="357"/>
      <c r="C117" s="38" t="s">
        <v>13</v>
      </c>
      <c r="D117" s="41">
        <v>24</v>
      </c>
      <c r="E117" s="19" t="s">
        <v>6</v>
      </c>
      <c r="F117" s="88"/>
      <c r="G117" s="89">
        <f t="shared" si="2"/>
        <v>0</v>
      </c>
      <c r="H117" s="89">
        <f t="shared" si="3"/>
        <v>0</v>
      </c>
      <c r="I117" s="3" t="s">
        <v>133</v>
      </c>
      <c r="J117" s="375"/>
    </row>
    <row r="118" spans="1:11" x14ac:dyDescent="0.25">
      <c r="B118" s="97"/>
      <c r="J118" s="32"/>
    </row>
    <row r="120" spans="1:11" x14ac:dyDescent="0.25">
      <c r="C120" s="43"/>
      <c r="D120" s="33"/>
      <c r="E120" s="33"/>
      <c r="F120" s="33"/>
      <c r="G120" s="33"/>
      <c r="H120" s="33"/>
    </row>
  </sheetData>
  <mergeCells count="54">
    <mergeCell ref="J105:J111"/>
    <mergeCell ref="J112:J117"/>
    <mergeCell ref="J85:J87"/>
    <mergeCell ref="J80:J84"/>
    <mergeCell ref="J57:J58"/>
    <mergeCell ref="J59:J63"/>
    <mergeCell ref="J65:J71"/>
    <mergeCell ref="J72:J79"/>
    <mergeCell ref="J98:J104"/>
    <mergeCell ref="J88:J97"/>
    <mergeCell ref="J44:J50"/>
    <mergeCell ref="J51:J56"/>
    <mergeCell ref="C5:C6"/>
    <mergeCell ref="C40:C41"/>
    <mergeCell ref="J19:J20"/>
    <mergeCell ref="J4:J9"/>
    <mergeCell ref="J10:J18"/>
    <mergeCell ref="J21:J26"/>
    <mergeCell ref="J39:J43"/>
    <mergeCell ref="J27:J38"/>
    <mergeCell ref="B4:B9"/>
    <mergeCell ref="B10:B18"/>
    <mergeCell ref="B27:B38"/>
    <mergeCell ref="B39:B43"/>
    <mergeCell ref="B21:B26"/>
    <mergeCell ref="B19:B20"/>
    <mergeCell ref="A105:A117"/>
    <mergeCell ref="C107:C108"/>
    <mergeCell ref="C112:C113"/>
    <mergeCell ref="C65:C66"/>
    <mergeCell ref="B105:B111"/>
    <mergeCell ref="B66:B71"/>
    <mergeCell ref="B80:B84"/>
    <mergeCell ref="B85:B87"/>
    <mergeCell ref="B112:B117"/>
    <mergeCell ref="B72:B79"/>
    <mergeCell ref="B98:B104"/>
    <mergeCell ref="B88:B97"/>
    <mergeCell ref="I72:I79"/>
    <mergeCell ref="A4:A43"/>
    <mergeCell ref="A44:A79"/>
    <mergeCell ref="A80:A104"/>
    <mergeCell ref="B59:B63"/>
    <mergeCell ref="B57:B58"/>
    <mergeCell ref="H57:H58"/>
    <mergeCell ref="I57:I58"/>
    <mergeCell ref="B44:B50"/>
    <mergeCell ref="C52:C53"/>
    <mergeCell ref="B51:B56"/>
    <mergeCell ref="C57:C58"/>
    <mergeCell ref="D57:D58"/>
    <mergeCell ref="E57:E58"/>
    <mergeCell ref="F57:F58"/>
    <mergeCell ref="G57:G58"/>
  </mergeCells>
  <pageMargins left="0.7" right="0.7" top="0.78740157499999996" bottom="0.78740157499999996" header="0.3" footer="0.3"/>
  <pageSetup paperSize="8" scale="8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20"/>
  <sheetViews>
    <sheetView workbookViewId="0"/>
  </sheetViews>
  <sheetFormatPr defaultRowHeight="15" x14ac:dyDescent="0.25"/>
  <cols>
    <col min="2" max="2" width="41.28515625" customWidth="1"/>
    <col min="3" max="6" width="12.7109375" customWidth="1"/>
    <col min="7" max="7" width="12.28515625" customWidth="1"/>
  </cols>
  <sheetData>
    <row r="1" spans="2:7" ht="18.75" x14ac:dyDescent="0.3">
      <c r="B1" s="149" t="s">
        <v>196</v>
      </c>
    </row>
    <row r="2" spans="2:7" ht="15.75" thickBot="1" x14ac:dyDescent="0.3"/>
    <row r="3" spans="2:7" ht="58.15" customHeight="1" thickBot="1" x14ac:dyDescent="0.3">
      <c r="B3" s="299" t="s">
        <v>94</v>
      </c>
      <c r="C3" s="300" t="s">
        <v>95</v>
      </c>
      <c r="D3" s="301" t="s">
        <v>276</v>
      </c>
      <c r="E3" s="301" t="s">
        <v>139</v>
      </c>
      <c r="F3" s="302" t="s">
        <v>137</v>
      </c>
      <c r="G3" s="303" t="s">
        <v>138</v>
      </c>
    </row>
    <row r="4" spans="2:7" s="152" customFormat="1" ht="30" customHeight="1" x14ac:dyDescent="0.25">
      <c r="B4" s="306" t="s">
        <v>277</v>
      </c>
      <c r="C4" s="307" t="s">
        <v>278</v>
      </c>
      <c r="D4" s="411"/>
      <c r="E4" s="151">
        <v>250</v>
      </c>
      <c r="F4" s="234">
        <f>D4*E4</f>
        <v>0</v>
      </c>
      <c r="G4" s="308">
        <f>F4*1.21</f>
        <v>0</v>
      </c>
    </row>
    <row r="5" spans="2:7" s="152" customFormat="1" ht="30" customHeight="1" x14ac:dyDescent="0.25">
      <c r="B5" s="309" t="s">
        <v>279</v>
      </c>
      <c r="C5" s="310" t="s">
        <v>280</v>
      </c>
      <c r="D5" s="412"/>
      <c r="E5" s="153">
        <v>100</v>
      </c>
      <c r="F5" s="235">
        <f t="shared" ref="F5:F17" si="0">SUM(D5*E5)</f>
        <v>0</v>
      </c>
      <c r="G5" s="237">
        <f t="shared" ref="G5:G18" si="1">F5*1.21</f>
        <v>0</v>
      </c>
    </row>
    <row r="6" spans="2:7" s="152" customFormat="1" ht="30" customHeight="1" x14ac:dyDescent="0.25">
      <c r="B6" s="309" t="s">
        <v>281</v>
      </c>
      <c r="C6" s="310" t="s">
        <v>282</v>
      </c>
      <c r="D6" s="412"/>
      <c r="E6" s="153">
        <v>200</v>
      </c>
      <c r="F6" s="235">
        <f t="shared" si="0"/>
        <v>0</v>
      </c>
      <c r="G6" s="235">
        <f t="shared" si="1"/>
        <v>0</v>
      </c>
    </row>
    <row r="7" spans="2:7" s="152" customFormat="1" ht="30" customHeight="1" x14ac:dyDescent="0.25">
      <c r="B7" s="309" t="s">
        <v>283</v>
      </c>
      <c r="C7" s="310" t="s">
        <v>284</v>
      </c>
      <c r="D7" s="412"/>
      <c r="E7" s="153">
        <v>200</v>
      </c>
      <c r="F7" s="235">
        <f t="shared" si="0"/>
        <v>0</v>
      </c>
      <c r="G7" s="235">
        <f t="shared" si="1"/>
        <v>0</v>
      </c>
    </row>
    <row r="8" spans="2:7" s="152" customFormat="1" ht="30" customHeight="1" x14ac:dyDescent="0.25">
      <c r="B8" s="311" t="s">
        <v>285</v>
      </c>
      <c r="C8" s="310" t="s">
        <v>286</v>
      </c>
      <c r="D8" s="412"/>
      <c r="E8" s="153">
        <v>100</v>
      </c>
      <c r="F8" s="235">
        <f t="shared" si="0"/>
        <v>0</v>
      </c>
      <c r="G8" s="235">
        <f t="shared" si="1"/>
        <v>0</v>
      </c>
    </row>
    <row r="9" spans="2:7" s="152" customFormat="1" ht="30" customHeight="1" x14ac:dyDescent="0.25">
      <c r="B9" s="312" t="s">
        <v>287</v>
      </c>
      <c r="C9" s="310" t="s">
        <v>288</v>
      </c>
      <c r="D9" s="412"/>
      <c r="E9" s="153">
        <v>100</v>
      </c>
      <c r="F9" s="235">
        <f t="shared" si="0"/>
        <v>0</v>
      </c>
      <c r="G9" s="235">
        <f t="shared" si="1"/>
        <v>0</v>
      </c>
    </row>
    <row r="10" spans="2:7" s="152" customFormat="1" ht="30" customHeight="1" x14ac:dyDescent="0.25">
      <c r="B10" s="312" t="s">
        <v>289</v>
      </c>
      <c r="C10" s="310" t="s">
        <v>290</v>
      </c>
      <c r="D10" s="412"/>
      <c r="E10" s="153">
        <v>70</v>
      </c>
      <c r="F10" s="235">
        <f t="shared" si="0"/>
        <v>0</v>
      </c>
      <c r="G10" s="235">
        <f t="shared" si="1"/>
        <v>0</v>
      </c>
    </row>
    <row r="11" spans="2:7" s="152" customFormat="1" ht="30" customHeight="1" x14ac:dyDescent="0.25">
      <c r="B11" s="312" t="s">
        <v>291</v>
      </c>
      <c r="C11" s="310" t="s">
        <v>292</v>
      </c>
      <c r="D11" s="412"/>
      <c r="E11" s="153">
        <v>200</v>
      </c>
      <c r="F11" s="235">
        <f t="shared" si="0"/>
        <v>0</v>
      </c>
      <c r="G11" s="235">
        <f t="shared" si="1"/>
        <v>0</v>
      </c>
    </row>
    <row r="12" spans="2:7" s="152" customFormat="1" ht="30" customHeight="1" x14ac:dyDescent="0.25">
      <c r="B12" s="312" t="s">
        <v>293</v>
      </c>
      <c r="C12" s="313" t="s">
        <v>294</v>
      </c>
      <c r="D12" s="412"/>
      <c r="E12" s="153">
        <v>70</v>
      </c>
      <c r="F12" s="235">
        <f t="shared" si="0"/>
        <v>0</v>
      </c>
      <c r="G12" s="235">
        <f t="shared" si="1"/>
        <v>0</v>
      </c>
    </row>
    <row r="13" spans="2:7" s="152" customFormat="1" ht="30" customHeight="1" x14ac:dyDescent="0.25">
      <c r="B13" s="314" t="s">
        <v>295</v>
      </c>
      <c r="C13" s="313" t="s">
        <v>296</v>
      </c>
      <c r="D13" s="412"/>
      <c r="E13" s="153">
        <v>100</v>
      </c>
      <c r="F13" s="235">
        <f t="shared" si="0"/>
        <v>0</v>
      </c>
      <c r="G13" s="235">
        <f t="shared" si="1"/>
        <v>0</v>
      </c>
    </row>
    <row r="14" spans="2:7" s="152" customFormat="1" ht="30" customHeight="1" x14ac:dyDescent="0.25">
      <c r="B14" s="314" t="s">
        <v>297</v>
      </c>
      <c r="C14" s="313" t="s">
        <v>298</v>
      </c>
      <c r="D14" s="412"/>
      <c r="E14" s="315">
        <v>15</v>
      </c>
      <c r="F14" s="235">
        <f t="shared" si="0"/>
        <v>0</v>
      </c>
      <c r="G14" s="235">
        <f t="shared" si="1"/>
        <v>0</v>
      </c>
    </row>
    <row r="15" spans="2:7" s="152" customFormat="1" ht="30" customHeight="1" x14ac:dyDescent="0.25">
      <c r="B15" s="312" t="s">
        <v>252</v>
      </c>
      <c r="C15" s="310" t="s">
        <v>299</v>
      </c>
      <c r="D15" s="412"/>
      <c r="E15" s="153">
        <v>18000</v>
      </c>
      <c r="F15" s="235">
        <f t="shared" si="0"/>
        <v>0</v>
      </c>
      <c r="G15" s="235">
        <f t="shared" si="1"/>
        <v>0</v>
      </c>
    </row>
    <row r="16" spans="2:7" s="152" customFormat="1" ht="30" customHeight="1" x14ac:dyDescent="0.25">
      <c r="B16" s="312" t="s">
        <v>253</v>
      </c>
      <c r="C16" s="310" t="s">
        <v>299</v>
      </c>
      <c r="D16" s="412"/>
      <c r="E16" s="153">
        <v>4300</v>
      </c>
      <c r="F16" s="235">
        <f t="shared" si="0"/>
        <v>0</v>
      </c>
      <c r="G16" s="235">
        <f t="shared" si="1"/>
        <v>0</v>
      </c>
    </row>
    <row r="17" spans="2:7" s="152" customFormat="1" ht="30" customHeight="1" thickBot="1" x14ac:dyDescent="0.3">
      <c r="B17" s="314" t="s">
        <v>254</v>
      </c>
      <c r="C17" s="313" t="s">
        <v>300</v>
      </c>
      <c r="D17" s="413"/>
      <c r="E17" s="232">
        <v>2000</v>
      </c>
      <c r="F17" s="235">
        <f t="shared" si="0"/>
        <v>0</v>
      </c>
      <c r="G17" s="238">
        <f t="shared" si="1"/>
        <v>0</v>
      </c>
    </row>
    <row r="18" spans="2:7" s="154" customFormat="1" ht="30" customHeight="1" thickBot="1" x14ac:dyDescent="0.3">
      <c r="B18" s="233" t="s">
        <v>120</v>
      </c>
      <c r="C18" s="316"/>
      <c r="D18" s="317"/>
      <c r="E18" s="317"/>
      <c r="F18" s="236">
        <f>SUM(F4:F17)</f>
        <v>0</v>
      </c>
      <c r="G18" s="239">
        <f t="shared" si="1"/>
        <v>0</v>
      </c>
    </row>
    <row r="19" spans="2:7" ht="25.15" customHeight="1" x14ac:dyDescent="0.25"/>
    <row r="20" spans="2:7" x14ac:dyDescent="0.25">
      <c r="B20" s="304" t="s">
        <v>301</v>
      </c>
      <c r="C20" s="305"/>
      <c r="D20" s="305"/>
    </row>
  </sheetData>
  <pageMargins left="0.7" right="0.7" top="0.78740157499999996" bottom="0.78740157499999996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6"/>
  <sheetViews>
    <sheetView workbookViewId="0"/>
  </sheetViews>
  <sheetFormatPr defaultRowHeight="15" x14ac:dyDescent="0.25"/>
  <cols>
    <col min="2" max="2" width="24" customWidth="1"/>
    <col min="3" max="3" width="18.7109375" customWidth="1"/>
    <col min="4" max="4" width="18.7109375" style="110" customWidth="1"/>
    <col min="5" max="8" width="18.7109375" customWidth="1"/>
    <col min="9" max="10" width="15.7109375" customWidth="1"/>
    <col min="11" max="11" width="12.140625" customWidth="1"/>
  </cols>
  <sheetData>
    <row r="1" spans="1:11" ht="18.75" x14ac:dyDescent="0.3">
      <c r="B1" s="149" t="s">
        <v>197</v>
      </c>
    </row>
    <row r="2" spans="1:11" ht="15.75" thickBot="1" x14ac:dyDescent="0.3">
      <c r="G2" s="35"/>
    </row>
    <row r="3" spans="1:11" ht="30" customHeight="1" thickBot="1" x14ac:dyDescent="0.3">
      <c r="A3" s="42" t="s">
        <v>189</v>
      </c>
      <c r="B3" s="101" t="s">
        <v>121</v>
      </c>
      <c r="C3" s="101" t="s">
        <v>57</v>
      </c>
      <c r="D3" s="231" t="s">
        <v>58</v>
      </c>
      <c r="E3" s="101" t="s">
        <v>91</v>
      </c>
      <c r="F3" s="101" t="s">
        <v>130</v>
      </c>
      <c r="G3" s="101" t="s">
        <v>118</v>
      </c>
      <c r="H3" s="101" t="s">
        <v>119</v>
      </c>
      <c r="I3" s="177" t="s">
        <v>199</v>
      </c>
      <c r="J3" s="177" t="s">
        <v>208</v>
      </c>
      <c r="K3" s="185" t="s">
        <v>237</v>
      </c>
    </row>
    <row r="4" spans="1:11" ht="15.75" thickBot="1" x14ac:dyDescent="0.3">
      <c r="A4" s="368" t="s">
        <v>190</v>
      </c>
      <c r="B4" s="389" t="s">
        <v>49</v>
      </c>
      <c r="C4" s="48" t="s">
        <v>201</v>
      </c>
      <c r="D4" s="111" t="s">
        <v>148</v>
      </c>
      <c r="E4" s="48">
        <v>1.6</v>
      </c>
      <c r="F4" s="56"/>
      <c r="G4" s="57">
        <f>E4*F4</f>
        <v>0</v>
      </c>
      <c r="H4" s="158">
        <f>G4*1.21</f>
        <v>0</v>
      </c>
      <c r="I4" s="392">
        <f>G4+G5+G6+G7+G8+G9+G10+G11+G12</f>
        <v>0</v>
      </c>
      <c r="J4" s="393">
        <f>I4*2</f>
        <v>0</v>
      </c>
      <c r="K4" s="186"/>
    </row>
    <row r="5" spans="1:11" ht="15.75" thickBot="1" x14ac:dyDescent="0.3">
      <c r="A5" s="368"/>
      <c r="B5" s="390"/>
      <c r="C5" s="49" t="s">
        <v>207</v>
      </c>
      <c r="D5" s="112" t="s">
        <v>148</v>
      </c>
      <c r="E5" s="49">
        <v>1.68</v>
      </c>
      <c r="F5" s="55"/>
      <c r="G5" s="52">
        <f t="shared" ref="G5:G83" si="0">E5*F5</f>
        <v>0</v>
      </c>
      <c r="H5" s="159">
        <f t="shared" ref="H5:H83" si="1">G5*1.21</f>
        <v>0</v>
      </c>
      <c r="I5" s="392"/>
      <c r="J5" s="393"/>
      <c r="K5" s="187"/>
    </row>
    <row r="6" spans="1:11" ht="15.75" thickBot="1" x14ac:dyDescent="0.3">
      <c r="A6" s="368"/>
      <c r="B6" s="390"/>
      <c r="C6" s="63" t="s">
        <v>202</v>
      </c>
      <c r="D6" s="114" t="s">
        <v>148</v>
      </c>
      <c r="E6" s="63">
        <v>2.1800000000000002</v>
      </c>
      <c r="F6" s="64"/>
      <c r="G6" s="52">
        <f t="shared" si="0"/>
        <v>0</v>
      </c>
      <c r="H6" s="159">
        <f t="shared" si="1"/>
        <v>0</v>
      </c>
      <c r="I6" s="392"/>
      <c r="J6" s="393"/>
      <c r="K6" s="187"/>
    </row>
    <row r="7" spans="1:11" ht="15.75" thickBot="1" x14ac:dyDescent="0.3">
      <c r="A7" s="368"/>
      <c r="B7" s="390"/>
      <c r="C7" s="63" t="s">
        <v>203</v>
      </c>
      <c r="D7" s="114" t="s">
        <v>204</v>
      </c>
      <c r="E7" s="63">
        <v>6.96</v>
      </c>
      <c r="F7" s="64"/>
      <c r="G7" s="52">
        <f t="shared" si="0"/>
        <v>0</v>
      </c>
      <c r="H7" s="159">
        <f t="shared" si="1"/>
        <v>0</v>
      </c>
      <c r="I7" s="392"/>
      <c r="J7" s="393"/>
      <c r="K7" s="187"/>
    </row>
    <row r="8" spans="1:11" ht="15.75" thickBot="1" x14ac:dyDescent="0.3">
      <c r="A8" s="368"/>
      <c r="B8" s="390"/>
      <c r="C8" s="63" t="s">
        <v>78</v>
      </c>
      <c r="D8" s="114" t="s">
        <v>148</v>
      </c>
      <c r="E8" s="63">
        <v>1.8</v>
      </c>
      <c r="F8" s="64"/>
      <c r="G8" s="52">
        <f t="shared" si="0"/>
        <v>0</v>
      </c>
      <c r="H8" s="159">
        <f t="shared" si="1"/>
        <v>0</v>
      </c>
      <c r="I8" s="392"/>
      <c r="J8" s="393"/>
      <c r="K8" s="187"/>
    </row>
    <row r="9" spans="1:11" ht="15.75" thickBot="1" x14ac:dyDescent="0.3">
      <c r="A9" s="368"/>
      <c r="B9" s="390"/>
      <c r="C9" s="63" t="s">
        <v>200</v>
      </c>
      <c r="D9" s="114" t="s">
        <v>154</v>
      </c>
      <c r="E9" s="63">
        <v>3.6</v>
      </c>
      <c r="F9" s="64"/>
      <c r="G9" s="52">
        <f t="shared" si="0"/>
        <v>0</v>
      </c>
      <c r="H9" s="159">
        <f t="shared" si="1"/>
        <v>0</v>
      </c>
      <c r="I9" s="392"/>
      <c r="J9" s="393"/>
      <c r="K9" s="187"/>
    </row>
    <row r="10" spans="1:11" ht="15.75" thickBot="1" x14ac:dyDescent="0.3">
      <c r="A10" s="368"/>
      <c r="B10" s="390"/>
      <c r="C10" s="63" t="s">
        <v>78</v>
      </c>
      <c r="D10" s="114" t="s">
        <v>150</v>
      </c>
      <c r="E10" s="63">
        <v>5.4</v>
      </c>
      <c r="F10" s="64"/>
      <c r="G10" s="52">
        <f t="shared" si="0"/>
        <v>0</v>
      </c>
      <c r="H10" s="159">
        <f t="shared" si="1"/>
        <v>0</v>
      </c>
      <c r="I10" s="392"/>
      <c r="J10" s="393"/>
      <c r="K10" s="187"/>
    </row>
    <row r="11" spans="1:11" ht="15.75" thickBot="1" x14ac:dyDescent="0.3">
      <c r="A11" s="368"/>
      <c r="B11" s="390"/>
      <c r="C11" s="63" t="s">
        <v>205</v>
      </c>
      <c r="D11" s="114" t="s">
        <v>148</v>
      </c>
      <c r="E11" s="63">
        <v>0.77</v>
      </c>
      <c r="F11" s="64"/>
      <c r="G11" s="52">
        <f t="shared" si="0"/>
        <v>0</v>
      </c>
      <c r="H11" s="159">
        <f t="shared" si="1"/>
        <v>0</v>
      </c>
      <c r="I11" s="392"/>
      <c r="J11" s="393"/>
      <c r="K11" s="187"/>
    </row>
    <row r="12" spans="1:11" ht="15.75" thickBot="1" x14ac:dyDescent="0.3">
      <c r="A12" s="368"/>
      <c r="B12" s="391"/>
      <c r="C12" s="50" t="s">
        <v>206</v>
      </c>
      <c r="D12" s="113" t="s">
        <v>148</v>
      </c>
      <c r="E12" s="50">
        <v>1.08</v>
      </c>
      <c r="F12" s="59"/>
      <c r="G12" s="60">
        <f t="shared" si="0"/>
        <v>0</v>
      </c>
      <c r="H12" s="160">
        <f t="shared" si="1"/>
        <v>0</v>
      </c>
      <c r="I12" s="392"/>
      <c r="J12" s="393"/>
      <c r="K12" s="192"/>
    </row>
    <row r="13" spans="1:11" ht="15.75" thickBot="1" x14ac:dyDescent="0.3">
      <c r="A13" s="368"/>
      <c r="B13" s="389" t="s">
        <v>50</v>
      </c>
      <c r="C13" s="121" t="s">
        <v>66</v>
      </c>
      <c r="D13" s="122" t="s">
        <v>251</v>
      </c>
      <c r="E13" s="121">
        <v>138.24</v>
      </c>
      <c r="F13" s="56"/>
      <c r="G13" s="57">
        <f t="shared" si="0"/>
        <v>0</v>
      </c>
      <c r="H13" s="158">
        <f t="shared" si="1"/>
        <v>0</v>
      </c>
      <c r="I13" s="392">
        <f>G13+G14+G15+G16+G17+G18+G19</f>
        <v>0</v>
      </c>
      <c r="J13" s="393">
        <f>I13*2</f>
        <v>0</v>
      </c>
      <c r="K13" s="189"/>
    </row>
    <row r="14" spans="1:11" ht="15.75" thickBot="1" x14ac:dyDescent="0.3">
      <c r="A14" s="368"/>
      <c r="B14" s="390"/>
      <c r="C14" s="123" t="s">
        <v>145</v>
      </c>
      <c r="D14" s="124">
        <v>4</v>
      </c>
      <c r="E14" s="123">
        <v>15.12</v>
      </c>
      <c r="F14" s="55"/>
      <c r="G14" s="52">
        <f t="shared" si="0"/>
        <v>0</v>
      </c>
      <c r="H14" s="159">
        <f t="shared" si="1"/>
        <v>0</v>
      </c>
      <c r="I14" s="392"/>
      <c r="J14" s="393"/>
      <c r="K14" s="186"/>
    </row>
    <row r="15" spans="1:11" ht="15.75" thickBot="1" x14ac:dyDescent="0.3">
      <c r="A15" s="368"/>
      <c r="B15" s="390"/>
      <c r="C15" s="123" t="s">
        <v>146</v>
      </c>
      <c r="D15" s="124">
        <v>13</v>
      </c>
      <c r="E15" s="123">
        <v>17.55</v>
      </c>
      <c r="F15" s="55"/>
      <c r="G15" s="52">
        <f t="shared" si="0"/>
        <v>0</v>
      </c>
      <c r="H15" s="159">
        <f t="shared" si="1"/>
        <v>0</v>
      </c>
      <c r="I15" s="392"/>
      <c r="J15" s="393"/>
      <c r="K15" s="186"/>
    </row>
    <row r="16" spans="1:11" ht="15.75" thickBot="1" x14ac:dyDescent="0.3">
      <c r="A16" s="368"/>
      <c r="B16" s="390"/>
      <c r="C16" s="125" t="s">
        <v>149</v>
      </c>
      <c r="D16" s="126" t="s">
        <v>150</v>
      </c>
      <c r="E16" s="125">
        <v>12.6</v>
      </c>
      <c r="F16" s="64"/>
      <c r="G16" s="65">
        <f t="shared" si="0"/>
        <v>0</v>
      </c>
      <c r="H16" s="161">
        <f t="shared" si="1"/>
        <v>0</v>
      </c>
      <c r="I16" s="392"/>
      <c r="J16" s="393"/>
      <c r="K16" s="186"/>
    </row>
    <row r="17" spans="1:11" ht="15.75" thickBot="1" x14ac:dyDescent="0.3">
      <c r="A17" s="368"/>
      <c r="B17" s="390"/>
      <c r="C17" s="125" t="s">
        <v>151</v>
      </c>
      <c r="D17" s="126" t="s">
        <v>152</v>
      </c>
      <c r="E17" s="125">
        <v>15.75</v>
      </c>
      <c r="F17" s="64"/>
      <c r="G17" s="65">
        <f t="shared" si="0"/>
        <v>0</v>
      </c>
      <c r="H17" s="161">
        <f t="shared" si="1"/>
        <v>0</v>
      </c>
      <c r="I17" s="392"/>
      <c r="J17" s="393"/>
      <c r="K17" s="187"/>
    </row>
    <row r="18" spans="1:11" ht="15.75" thickBot="1" x14ac:dyDescent="0.3">
      <c r="A18" s="368"/>
      <c r="B18" s="390"/>
      <c r="C18" s="125" t="s">
        <v>153</v>
      </c>
      <c r="D18" s="126" t="s">
        <v>154</v>
      </c>
      <c r="E18" s="125">
        <v>4</v>
      </c>
      <c r="F18" s="64"/>
      <c r="G18" s="65">
        <f t="shared" si="0"/>
        <v>0</v>
      </c>
      <c r="H18" s="161">
        <f t="shared" si="1"/>
        <v>0</v>
      </c>
      <c r="I18" s="392"/>
      <c r="J18" s="393"/>
      <c r="K18" s="186"/>
    </row>
    <row r="19" spans="1:11" ht="15.75" thickBot="1" x14ac:dyDescent="0.3">
      <c r="A19" s="368"/>
      <c r="B19" s="391"/>
      <c r="C19" s="127" t="s">
        <v>147</v>
      </c>
      <c r="D19" s="128" t="s">
        <v>148</v>
      </c>
      <c r="E19" s="127">
        <v>5.25</v>
      </c>
      <c r="F19" s="59"/>
      <c r="G19" s="60">
        <f t="shared" si="0"/>
        <v>0</v>
      </c>
      <c r="H19" s="160">
        <f t="shared" si="1"/>
        <v>0</v>
      </c>
      <c r="I19" s="392"/>
      <c r="J19" s="393"/>
      <c r="K19" s="188"/>
    </row>
    <row r="20" spans="1:11" ht="15.75" thickBot="1" x14ac:dyDescent="0.3">
      <c r="A20" s="368"/>
      <c r="B20" s="389" t="s">
        <v>212</v>
      </c>
      <c r="C20" s="121" t="s">
        <v>243</v>
      </c>
      <c r="D20" s="122" t="s">
        <v>148</v>
      </c>
      <c r="E20" s="121">
        <v>1.4</v>
      </c>
      <c r="F20" s="56"/>
      <c r="G20" s="57">
        <f>E20*F20</f>
        <v>0</v>
      </c>
      <c r="H20" s="158">
        <f t="shared" si="1"/>
        <v>0</v>
      </c>
      <c r="I20" s="383">
        <f>G20+G21+G22+G23+G24+G25+G26</f>
        <v>0</v>
      </c>
      <c r="J20" s="386">
        <f>I20*1.21</f>
        <v>0</v>
      </c>
      <c r="K20" s="189"/>
    </row>
    <row r="21" spans="1:11" ht="15.75" thickBot="1" x14ac:dyDescent="0.3">
      <c r="A21" s="368"/>
      <c r="B21" s="390"/>
      <c r="C21" s="123" t="s">
        <v>244</v>
      </c>
      <c r="D21" s="124" t="s">
        <v>204</v>
      </c>
      <c r="E21" s="123">
        <v>17.2</v>
      </c>
      <c r="F21" s="55"/>
      <c r="G21" s="52">
        <f>E21*F21</f>
        <v>0</v>
      </c>
      <c r="H21" s="46">
        <f t="shared" si="1"/>
        <v>0</v>
      </c>
      <c r="I21" s="384"/>
      <c r="J21" s="387"/>
      <c r="K21" s="186"/>
    </row>
    <row r="22" spans="1:11" ht="15.75" thickBot="1" x14ac:dyDescent="0.3">
      <c r="A22" s="368"/>
      <c r="B22" s="390"/>
      <c r="C22" s="123" t="s">
        <v>82</v>
      </c>
      <c r="D22" s="124" t="s">
        <v>148</v>
      </c>
      <c r="E22" s="123">
        <v>1.68</v>
      </c>
      <c r="F22" s="55"/>
      <c r="G22" s="52">
        <f t="shared" ref="G22:G25" si="2">E22*F22</f>
        <v>0</v>
      </c>
      <c r="H22" s="46">
        <f t="shared" si="1"/>
        <v>0</v>
      </c>
      <c r="I22" s="384"/>
      <c r="J22" s="387"/>
      <c r="K22" s="186"/>
    </row>
    <row r="23" spans="1:11" ht="15.75" thickBot="1" x14ac:dyDescent="0.3">
      <c r="A23" s="368"/>
      <c r="B23" s="390"/>
      <c r="C23" s="123" t="s">
        <v>245</v>
      </c>
      <c r="D23" s="124" t="s">
        <v>148</v>
      </c>
      <c r="E23" s="123">
        <v>1.68</v>
      </c>
      <c r="F23" s="55"/>
      <c r="G23" s="52">
        <f t="shared" si="2"/>
        <v>0</v>
      </c>
      <c r="H23" s="46">
        <f t="shared" si="1"/>
        <v>0</v>
      </c>
      <c r="I23" s="384"/>
      <c r="J23" s="387"/>
      <c r="K23" s="186"/>
    </row>
    <row r="24" spans="1:11" ht="15.75" thickBot="1" x14ac:dyDescent="0.3">
      <c r="A24" s="368"/>
      <c r="B24" s="390"/>
      <c r="C24" s="123" t="s">
        <v>246</v>
      </c>
      <c r="D24" s="124" t="s">
        <v>154</v>
      </c>
      <c r="E24" s="123">
        <v>6.48</v>
      </c>
      <c r="F24" s="55"/>
      <c r="G24" s="52">
        <f t="shared" si="2"/>
        <v>0</v>
      </c>
      <c r="H24" s="46">
        <f t="shared" si="1"/>
        <v>0</v>
      </c>
      <c r="I24" s="384"/>
      <c r="J24" s="387"/>
      <c r="K24" s="186"/>
    </row>
    <row r="25" spans="1:11" ht="15.75" thickBot="1" x14ac:dyDescent="0.3">
      <c r="A25" s="368"/>
      <c r="B25" s="390"/>
      <c r="C25" s="123" t="s">
        <v>247</v>
      </c>
      <c r="D25" s="124" t="s">
        <v>148</v>
      </c>
      <c r="E25" s="123">
        <v>4.6900000000000004</v>
      </c>
      <c r="F25" s="55"/>
      <c r="G25" s="52">
        <f t="shared" si="2"/>
        <v>0</v>
      </c>
      <c r="H25" s="46">
        <f t="shared" si="1"/>
        <v>0</v>
      </c>
      <c r="I25" s="384"/>
      <c r="J25" s="387"/>
      <c r="K25" s="186"/>
    </row>
    <row r="26" spans="1:11" ht="15.75" thickBot="1" x14ac:dyDescent="0.3">
      <c r="A26" s="368"/>
      <c r="B26" s="391"/>
      <c r="C26" s="127" t="s">
        <v>248</v>
      </c>
      <c r="D26" s="128" t="s">
        <v>148</v>
      </c>
      <c r="E26" s="127">
        <v>1.62</v>
      </c>
      <c r="F26" s="59"/>
      <c r="G26" s="60">
        <f>E26*F26</f>
        <v>0</v>
      </c>
      <c r="H26" s="160">
        <f t="shared" si="1"/>
        <v>0</v>
      </c>
      <c r="I26" s="385"/>
      <c r="J26" s="388"/>
      <c r="K26" s="188"/>
    </row>
    <row r="27" spans="1:11" ht="15.75" thickBot="1" x14ac:dyDescent="0.3">
      <c r="A27" s="368"/>
      <c r="B27" s="389" t="s">
        <v>48</v>
      </c>
      <c r="C27" s="48" t="s">
        <v>67</v>
      </c>
      <c r="D27" s="111">
        <v>14</v>
      </c>
      <c r="E27" s="48">
        <v>35.28</v>
      </c>
      <c r="F27" s="56"/>
      <c r="G27" s="57">
        <f t="shared" si="0"/>
        <v>0</v>
      </c>
      <c r="H27" s="158">
        <f t="shared" si="1"/>
        <v>0</v>
      </c>
      <c r="I27" s="392">
        <f>G27+G28+G29+G30</f>
        <v>0</v>
      </c>
      <c r="J27" s="393">
        <f>I27*2</f>
        <v>0</v>
      </c>
      <c r="K27" s="189"/>
    </row>
    <row r="28" spans="1:11" ht="15.75" thickBot="1" x14ac:dyDescent="0.3">
      <c r="A28" s="368"/>
      <c r="B28" s="390"/>
      <c r="C28" s="49" t="s">
        <v>68</v>
      </c>
      <c r="D28" s="112">
        <v>4</v>
      </c>
      <c r="E28" s="49">
        <v>44.8</v>
      </c>
      <c r="F28" s="55"/>
      <c r="G28" s="52">
        <f t="shared" si="0"/>
        <v>0</v>
      </c>
      <c r="H28" s="159">
        <f t="shared" si="1"/>
        <v>0</v>
      </c>
      <c r="I28" s="392"/>
      <c r="J28" s="393"/>
      <c r="K28" s="186"/>
    </row>
    <row r="29" spans="1:11" ht="15.75" thickBot="1" x14ac:dyDescent="0.3">
      <c r="A29" s="368"/>
      <c r="B29" s="390"/>
      <c r="C29" s="49" t="s">
        <v>69</v>
      </c>
      <c r="D29" s="112">
        <v>1</v>
      </c>
      <c r="E29" s="49">
        <v>0.96</v>
      </c>
      <c r="F29" s="55"/>
      <c r="G29" s="52">
        <f t="shared" si="0"/>
        <v>0</v>
      </c>
      <c r="H29" s="159">
        <f t="shared" si="1"/>
        <v>0</v>
      </c>
      <c r="I29" s="392"/>
      <c r="J29" s="393"/>
      <c r="K29" s="187"/>
    </row>
    <row r="30" spans="1:11" ht="15.75" thickBot="1" x14ac:dyDescent="0.3">
      <c r="A30" s="368"/>
      <c r="B30" s="391"/>
      <c r="C30" s="50" t="s">
        <v>70</v>
      </c>
      <c r="D30" s="113">
        <v>3</v>
      </c>
      <c r="E30" s="50">
        <v>1.92</v>
      </c>
      <c r="F30" s="59"/>
      <c r="G30" s="60">
        <f t="shared" si="0"/>
        <v>0</v>
      </c>
      <c r="H30" s="160">
        <f t="shared" si="1"/>
        <v>0</v>
      </c>
      <c r="I30" s="392"/>
      <c r="J30" s="393"/>
      <c r="K30" s="188"/>
    </row>
    <row r="31" spans="1:11" ht="15.75" thickBot="1" x14ac:dyDescent="0.3">
      <c r="A31" s="368"/>
      <c r="B31" s="389" t="s">
        <v>51</v>
      </c>
      <c r="C31" s="48" t="s">
        <v>71</v>
      </c>
      <c r="D31" s="111">
        <v>20</v>
      </c>
      <c r="E31" s="48">
        <v>47.599999999999994</v>
      </c>
      <c r="F31" s="56"/>
      <c r="G31" s="57">
        <f t="shared" si="0"/>
        <v>0</v>
      </c>
      <c r="H31" s="158">
        <f t="shared" si="1"/>
        <v>0</v>
      </c>
      <c r="I31" s="392">
        <f>G31+G32+G33+G34+G35</f>
        <v>0</v>
      </c>
      <c r="J31" s="393">
        <f>I31*2</f>
        <v>0</v>
      </c>
      <c r="K31" s="189"/>
    </row>
    <row r="32" spans="1:11" ht="15.75" thickBot="1" x14ac:dyDescent="0.3">
      <c r="A32" s="368"/>
      <c r="B32" s="390"/>
      <c r="C32" s="49" t="s">
        <v>72</v>
      </c>
      <c r="D32" s="112">
        <v>6</v>
      </c>
      <c r="E32" s="49">
        <v>6.12</v>
      </c>
      <c r="F32" s="55"/>
      <c r="G32" s="52">
        <f t="shared" si="0"/>
        <v>0</v>
      </c>
      <c r="H32" s="159">
        <f t="shared" si="1"/>
        <v>0</v>
      </c>
      <c r="I32" s="392"/>
      <c r="J32" s="393"/>
      <c r="K32" s="186"/>
    </row>
    <row r="33" spans="1:11" ht="15.75" thickBot="1" x14ac:dyDescent="0.3">
      <c r="A33" s="368"/>
      <c r="B33" s="390"/>
      <c r="C33" s="49" t="s">
        <v>74</v>
      </c>
      <c r="D33" s="112">
        <v>4</v>
      </c>
      <c r="E33" s="49">
        <v>8.32</v>
      </c>
      <c r="F33" s="55"/>
      <c r="G33" s="52">
        <f t="shared" si="0"/>
        <v>0</v>
      </c>
      <c r="H33" s="159">
        <f t="shared" si="1"/>
        <v>0</v>
      </c>
      <c r="I33" s="392"/>
      <c r="J33" s="393"/>
      <c r="K33" s="187"/>
    </row>
    <row r="34" spans="1:11" ht="15.75" thickBot="1" x14ac:dyDescent="0.3">
      <c r="A34" s="368"/>
      <c r="B34" s="390"/>
      <c r="C34" s="49" t="s">
        <v>73</v>
      </c>
      <c r="D34" s="112">
        <v>5</v>
      </c>
      <c r="E34" s="49">
        <v>5.2</v>
      </c>
      <c r="F34" s="55"/>
      <c r="G34" s="52">
        <f t="shared" si="0"/>
        <v>0</v>
      </c>
      <c r="H34" s="159">
        <f t="shared" si="1"/>
        <v>0</v>
      </c>
      <c r="I34" s="392"/>
      <c r="J34" s="393"/>
      <c r="K34" s="186"/>
    </row>
    <row r="35" spans="1:11" ht="15.75" thickBot="1" x14ac:dyDescent="0.3">
      <c r="A35" s="368"/>
      <c r="B35" s="391"/>
      <c r="C35" s="50" t="s">
        <v>75</v>
      </c>
      <c r="D35" s="113">
        <v>3</v>
      </c>
      <c r="E35" s="50">
        <v>1.44</v>
      </c>
      <c r="F35" s="59"/>
      <c r="G35" s="60">
        <f t="shared" si="0"/>
        <v>0</v>
      </c>
      <c r="H35" s="160">
        <f t="shared" si="1"/>
        <v>0</v>
      </c>
      <c r="I35" s="392"/>
      <c r="J35" s="393"/>
      <c r="K35" s="188"/>
    </row>
    <row r="36" spans="1:11" ht="15.75" thickBot="1" x14ac:dyDescent="0.3">
      <c r="A36" s="368"/>
      <c r="B36" s="398" t="s">
        <v>52</v>
      </c>
      <c r="C36" s="48" t="s">
        <v>77</v>
      </c>
      <c r="D36" s="111">
        <v>12</v>
      </c>
      <c r="E36" s="48">
        <v>27</v>
      </c>
      <c r="F36" s="56"/>
      <c r="G36" s="57">
        <f t="shared" si="0"/>
        <v>0</v>
      </c>
      <c r="H36" s="158">
        <f t="shared" si="1"/>
        <v>0</v>
      </c>
      <c r="I36" s="392">
        <f>G36+G37</f>
        <v>0</v>
      </c>
      <c r="J36" s="393">
        <f>I36*2</f>
        <v>0</v>
      </c>
      <c r="K36" s="189"/>
    </row>
    <row r="37" spans="1:11" ht="15.75" thickBot="1" x14ac:dyDescent="0.3">
      <c r="A37" s="368"/>
      <c r="B37" s="399"/>
      <c r="C37" s="63" t="s">
        <v>76</v>
      </c>
      <c r="D37" s="114">
        <v>4</v>
      </c>
      <c r="E37" s="63">
        <v>1</v>
      </c>
      <c r="F37" s="64"/>
      <c r="G37" s="65">
        <f t="shared" si="0"/>
        <v>0</v>
      </c>
      <c r="H37" s="161">
        <f t="shared" si="1"/>
        <v>0</v>
      </c>
      <c r="I37" s="392"/>
      <c r="J37" s="393"/>
      <c r="K37" s="191"/>
    </row>
    <row r="38" spans="1:11" ht="16.149999999999999" customHeight="1" thickBot="1" x14ac:dyDescent="0.3">
      <c r="A38" s="368" t="s">
        <v>191</v>
      </c>
      <c r="B38" s="389" t="s">
        <v>100</v>
      </c>
      <c r="C38" s="66" t="s">
        <v>101</v>
      </c>
      <c r="D38" s="111">
        <v>5</v>
      </c>
      <c r="E38" s="48">
        <v>5.43</v>
      </c>
      <c r="F38" s="56"/>
      <c r="G38" s="57">
        <f t="shared" si="0"/>
        <v>0</v>
      </c>
      <c r="H38" s="158">
        <f t="shared" si="1"/>
        <v>0</v>
      </c>
      <c r="I38" s="392">
        <f>G38+G39+G40+G41+G42+G43</f>
        <v>0</v>
      </c>
      <c r="J38" s="393">
        <f>I38*2</f>
        <v>0</v>
      </c>
      <c r="K38" s="189"/>
    </row>
    <row r="39" spans="1:11" ht="16.899999999999999" customHeight="1" thickBot="1" x14ac:dyDescent="0.3">
      <c r="A39" s="368"/>
      <c r="B39" s="390"/>
      <c r="C39" s="62" t="s">
        <v>102</v>
      </c>
      <c r="D39" s="112">
        <v>1</v>
      </c>
      <c r="E39" s="49">
        <v>2.63</v>
      </c>
      <c r="F39" s="55"/>
      <c r="G39" s="52">
        <f t="shared" si="0"/>
        <v>0</v>
      </c>
      <c r="H39" s="159">
        <f t="shared" si="1"/>
        <v>0</v>
      </c>
      <c r="I39" s="392"/>
      <c r="J39" s="393"/>
      <c r="K39" s="186"/>
    </row>
    <row r="40" spans="1:11" ht="16.899999999999999" customHeight="1" thickBot="1" x14ac:dyDescent="0.3">
      <c r="A40" s="368"/>
      <c r="B40" s="390"/>
      <c r="C40" s="62" t="s">
        <v>105</v>
      </c>
      <c r="D40" s="112">
        <v>8</v>
      </c>
      <c r="E40" s="49">
        <v>14.82</v>
      </c>
      <c r="F40" s="55"/>
      <c r="G40" s="52">
        <f t="shared" si="0"/>
        <v>0</v>
      </c>
      <c r="H40" s="159">
        <f t="shared" si="1"/>
        <v>0</v>
      </c>
      <c r="I40" s="392"/>
      <c r="J40" s="393"/>
      <c r="K40" s="186"/>
    </row>
    <row r="41" spans="1:11" ht="16.899999999999999" customHeight="1" thickBot="1" x14ac:dyDescent="0.3">
      <c r="A41" s="368"/>
      <c r="B41" s="390"/>
      <c r="C41" s="62" t="s">
        <v>103</v>
      </c>
      <c r="D41" s="112">
        <v>5</v>
      </c>
      <c r="E41" s="49">
        <v>2.5499999999999998</v>
      </c>
      <c r="F41" s="55"/>
      <c r="G41" s="52">
        <f t="shared" si="0"/>
        <v>0</v>
      </c>
      <c r="H41" s="159">
        <f t="shared" si="1"/>
        <v>0</v>
      </c>
      <c r="I41" s="392"/>
      <c r="J41" s="393"/>
      <c r="K41" s="187"/>
    </row>
    <row r="42" spans="1:11" ht="16.899999999999999" customHeight="1" thickBot="1" x14ac:dyDescent="0.3">
      <c r="A42" s="368"/>
      <c r="B42" s="390"/>
      <c r="C42" s="62" t="s">
        <v>82</v>
      </c>
      <c r="D42" s="112">
        <v>2</v>
      </c>
      <c r="E42" s="49">
        <v>3.36</v>
      </c>
      <c r="F42" s="55"/>
      <c r="G42" s="52">
        <f t="shared" si="0"/>
        <v>0</v>
      </c>
      <c r="H42" s="159">
        <f t="shared" si="1"/>
        <v>0</v>
      </c>
      <c r="I42" s="392"/>
      <c r="J42" s="393"/>
      <c r="K42" s="186"/>
    </row>
    <row r="43" spans="1:11" ht="16.899999999999999" customHeight="1" thickBot="1" x14ac:dyDescent="0.3">
      <c r="A43" s="368"/>
      <c r="B43" s="391"/>
      <c r="C43" s="67" t="s">
        <v>104</v>
      </c>
      <c r="D43" s="113">
        <v>6</v>
      </c>
      <c r="E43" s="50">
        <v>11.34</v>
      </c>
      <c r="F43" s="59"/>
      <c r="G43" s="60">
        <f t="shared" si="0"/>
        <v>0</v>
      </c>
      <c r="H43" s="160">
        <f t="shared" si="1"/>
        <v>0</v>
      </c>
      <c r="I43" s="392"/>
      <c r="J43" s="393"/>
      <c r="K43" s="188"/>
    </row>
    <row r="44" spans="1:11" ht="16.899999999999999" customHeight="1" thickBot="1" x14ac:dyDescent="0.3">
      <c r="A44" s="368"/>
      <c r="B44" s="389" t="s">
        <v>219</v>
      </c>
      <c r="C44" s="66" t="s">
        <v>215</v>
      </c>
      <c r="D44" s="111" t="s">
        <v>216</v>
      </c>
      <c r="E44" s="48">
        <v>20.16</v>
      </c>
      <c r="F44" s="56"/>
      <c r="G44" s="57">
        <f t="shared" si="0"/>
        <v>0</v>
      </c>
      <c r="H44" s="158">
        <f t="shared" si="1"/>
        <v>0</v>
      </c>
      <c r="I44" s="383">
        <f>G44+G45+G46</f>
        <v>0</v>
      </c>
      <c r="J44" s="386">
        <f>I44*2</f>
        <v>0</v>
      </c>
      <c r="K44" s="189"/>
    </row>
    <row r="45" spans="1:11" ht="16.899999999999999" customHeight="1" thickBot="1" x14ac:dyDescent="0.3">
      <c r="A45" s="368"/>
      <c r="B45" s="390"/>
      <c r="C45" s="62" t="s">
        <v>217</v>
      </c>
      <c r="D45" s="112" t="s">
        <v>154</v>
      </c>
      <c r="E45" s="49">
        <v>4.1100000000000003</v>
      </c>
      <c r="F45" s="55"/>
      <c r="G45" s="52">
        <f t="shared" si="0"/>
        <v>0</v>
      </c>
      <c r="H45" s="159">
        <f t="shared" si="1"/>
        <v>0</v>
      </c>
      <c r="I45" s="384"/>
      <c r="J45" s="387"/>
      <c r="K45" s="186"/>
    </row>
    <row r="46" spans="1:11" ht="16.899999999999999" customHeight="1" thickBot="1" x14ac:dyDescent="0.3">
      <c r="A46" s="368"/>
      <c r="B46" s="391"/>
      <c r="C46" s="67" t="s">
        <v>218</v>
      </c>
      <c r="D46" s="113" t="s">
        <v>152</v>
      </c>
      <c r="E46" s="50">
        <v>1.76</v>
      </c>
      <c r="F46" s="59"/>
      <c r="G46" s="60">
        <f t="shared" si="0"/>
        <v>0</v>
      </c>
      <c r="H46" s="160">
        <f t="shared" si="1"/>
        <v>0</v>
      </c>
      <c r="I46" s="385"/>
      <c r="J46" s="388"/>
      <c r="K46" s="188"/>
    </row>
    <row r="47" spans="1:11" ht="16.899999999999999" customHeight="1" thickBot="1" x14ac:dyDescent="0.3">
      <c r="A47" s="368"/>
      <c r="B47" s="389" t="s">
        <v>223</v>
      </c>
      <c r="C47" s="48" t="s">
        <v>220</v>
      </c>
      <c r="D47" s="111" t="s">
        <v>221</v>
      </c>
      <c r="E47" s="48">
        <v>34.32</v>
      </c>
      <c r="F47" s="56"/>
      <c r="G47" s="57">
        <f t="shared" si="0"/>
        <v>0</v>
      </c>
      <c r="H47" s="158">
        <f t="shared" si="1"/>
        <v>0</v>
      </c>
      <c r="I47" s="383">
        <f>G47+G48</f>
        <v>0</v>
      </c>
      <c r="J47" s="386">
        <f>I47*2</f>
        <v>0</v>
      </c>
      <c r="K47" s="189"/>
    </row>
    <row r="48" spans="1:11" ht="16.899999999999999" customHeight="1" thickBot="1" x14ac:dyDescent="0.3">
      <c r="A48" s="368"/>
      <c r="B48" s="391"/>
      <c r="C48" s="50" t="s">
        <v>222</v>
      </c>
      <c r="D48" s="113" t="s">
        <v>154</v>
      </c>
      <c r="E48" s="50">
        <v>5.5</v>
      </c>
      <c r="F48" s="59"/>
      <c r="G48" s="60">
        <f t="shared" si="0"/>
        <v>0</v>
      </c>
      <c r="H48" s="160">
        <f t="shared" si="1"/>
        <v>0</v>
      </c>
      <c r="I48" s="385"/>
      <c r="J48" s="388"/>
      <c r="K48" s="188"/>
    </row>
    <row r="49" spans="1:11" ht="16.899999999999999" customHeight="1" thickBot="1" x14ac:dyDescent="0.3">
      <c r="A49" s="368"/>
      <c r="B49" s="389" t="s">
        <v>224</v>
      </c>
      <c r="C49" s="48" t="s">
        <v>225</v>
      </c>
      <c r="D49" s="111" t="s">
        <v>154</v>
      </c>
      <c r="E49" s="48">
        <v>4.29</v>
      </c>
      <c r="F49" s="56"/>
      <c r="G49" s="57">
        <f t="shared" si="0"/>
        <v>0</v>
      </c>
      <c r="H49" s="158">
        <f t="shared" si="1"/>
        <v>0</v>
      </c>
      <c r="I49" s="383">
        <f>G49+G50+G51</f>
        <v>0</v>
      </c>
      <c r="J49" s="386">
        <f>I49*2</f>
        <v>0</v>
      </c>
      <c r="K49" s="189"/>
    </row>
    <row r="50" spans="1:11" ht="16.899999999999999" customHeight="1" thickBot="1" x14ac:dyDescent="0.3">
      <c r="A50" s="368"/>
      <c r="B50" s="390"/>
      <c r="C50" s="49" t="s">
        <v>226</v>
      </c>
      <c r="D50" s="112" t="s">
        <v>148</v>
      </c>
      <c r="E50" s="49">
        <v>3.05</v>
      </c>
      <c r="F50" s="55"/>
      <c r="G50" s="52">
        <f t="shared" si="0"/>
        <v>0</v>
      </c>
      <c r="H50" s="159">
        <f t="shared" si="1"/>
        <v>0</v>
      </c>
      <c r="I50" s="384"/>
      <c r="J50" s="387"/>
      <c r="K50" s="186"/>
    </row>
    <row r="51" spans="1:11" ht="16.899999999999999" customHeight="1" thickBot="1" x14ac:dyDescent="0.3">
      <c r="A51" s="368"/>
      <c r="B51" s="391"/>
      <c r="C51" s="50" t="s">
        <v>227</v>
      </c>
      <c r="D51" s="113" t="s">
        <v>148</v>
      </c>
      <c r="E51" s="50">
        <v>0.3</v>
      </c>
      <c r="F51" s="59"/>
      <c r="G51" s="60">
        <f t="shared" si="0"/>
        <v>0</v>
      </c>
      <c r="H51" s="160">
        <f t="shared" si="1"/>
        <v>0</v>
      </c>
      <c r="I51" s="385"/>
      <c r="J51" s="388"/>
      <c r="K51" s="188"/>
    </row>
    <row r="52" spans="1:11" ht="30" customHeight="1" thickBot="1" x14ac:dyDescent="0.3">
      <c r="A52" s="368"/>
      <c r="B52" s="251" t="s">
        <v>229</v>
      </c>
      <c r="C52" s="261" t="s">
        <v>256</v>
      </c>
      <c r="D52" s="122" t="s">
        <v>204</v>
      </c>
      <c r="E52" s="261">
        <v>6.72</v>
      </c>
      <c r="F52" s="256"/>
      <c r="G52" s="259">
        <f t="shared" si="0"/>
        <v>0</v>
      </c>
      <c r="H52" s="260">
        <f t="shared" si="1"/>
        <v>0</v>
      </c>
      <c r="I52" s="253">
        <f>G52</f>
        <v>0</v>
      </c>
      <c r="J52" s="254">
        <f>I52*2</f>
        <v>0</v>
      </c>
      <c r="K52" s="189"/>
    </row>
    <row r="53" spans="1:11" ht="15.75" thickBot="1" x14ac:dyDescent="0.3">
      <c r="A53" s="368"/>
      <c r="B53" s="389" t="s">
        <v>53</v>
      </c>
      <c r="C53" s="48" t="s">
        <v>78</v>
      </c>
      <c r="D53" s="111">
        <v>6</v>
      </c>
      <c r="E53" s="48">
        <v>10.8</v>
      </c>
      <c r="F53" s="56"/>
      <c r="G53" s="57">
        <f t="shared" si="0"/>
        <v>0</v>
      </c>
      <c r="H53" s="158">
        <f t="shared" si="1"/>
        <v>0</v>
      </c>
      <c r="I53" s="392">
        <f>G53+G54+G55+G56</f>
        <v>0</v>
      </c>
      <c r="J53" s="393">
        <f>I53*2</f>
        <v>0</v>
      </c>
      <c r="K53" s="189"/>
    </row>
    <row r="54" spans="1:11" ht="15.75" thickBot="1" x14ac:dyDescent="0.3">
      <c r="A54" s="368"/>
      <c r="B54" s="390"/>
      <c r="C54" s="49" t="s">
        <v>79</v>
      </c>
      <c r="D54" s="112">
        <v>4</v>
      </c>
      <c r="E54" s="49">
        <v>4.8</v>
      </c>
      <c r="F54" s="55"/>
      <c r="G54" s="52">
        <f t="shared" si="0"/>
        <v>0</v>
      </c>
      <c r="H54" s="159">
        <f t="shared" si="1"/>
        <v>0</v>
      </c>
      <c r="I54" s="392"/>
      <c r="J54" s="393"/>
      <c r="K54" s="186"/>
    </row>
    <row r="55" spans="1:11" ht="15.75" thickBot="1" x14ac:dyDescent="0.3">
      <c r="A55" s="368"/>
      <c r="B55" s="390"/>
      <c r="C55" s="49" t="s">
        <v>80</v>
      </c>
      <c r="D55" s="112">
        <v>2</v>
      </c>
      <c r="E55" s="49">
        <v>3.9</v>
      </c>
      <c r="F55" s="55"/>
      <c r="G55" s="52">
        <f t="shared" si="0"/>
        <v>0</v>
      </c>
      <c r="H55" s="159">
        <f t="shared" si="1"/>
        <v>0</v>
      </c>
      <c r="I55" s="392"/>
      <c r="J55" s="393"/>
      <c r="K55" s="187"/>
    </row>
    <row r="56" spans="1:11" ht="15.75" thickBot="1" x14ac:dyDescent="0.3">
      <c r="A56" s="368"/>
      <c r="B56" s="391"/>
      <c r="C56" s="50" t="s">
        <v>70</v>
      </c>
      <c r="D56" s="113">
        <v>6</v>
      </c>
      <c r="E56" s="50">
        <v>9.84</v>
      </c>
      <c r="F56" s="59"/>
      <c r="G56" s="60">
        <f t="shared" si="0"/>
        <v>0</v>
      </c>
      <c r="H56" s="160">
        <f t="shared" si="1"/>
        <v>0</v>
      </c>
      <c r="I56" s="392"/>
      <c r="J56" s="393"/>
      <c r="K56" s="188"/>
    </row>
    <row r="57" spans="1:11" ht="15.75" thickBot="1" x14ac:dyDescent="0.3">
      <c r="A57" s="368"/>
      <c r="B57" s="389" t="s">
        <v>228</v>
      </c>
      <c r="C57" s="121" t="s">
        <v>262</v>
      </c>
      <c r="D57" s="122" t="s">
        <v>154</v>
      </c>
      <c r="E57" s="121">
        <v>17</v>
      </c>
      <c r="F57" s="56"/>
      <c r="G57" s="57">
        <f t="shared" si="0"/>
        <v>0</v>
      </c>
      <c r="H57" s="175">
        <f t="shared" si="1"/>
        <v>0</v>
      </c>
      <c r="I57" s="383">
        <f>G57+G58+G59+G60+G61</f>
        <v>0</v>
      </c>
      <c r="J57" s="386">
        <f>I57*2</f>
        <v>0</v>
      </c>
      <c r="K57" s="268"/>
    </row>
    <row r="58" spans="1:11" ht="15.75" thickBot="1" x14ac:dyDescent="0.3">
      <c r="A58" s="368"/>
      <c r="B58" s="390"/>
      <c r="C58" s="123" t="s">
        <v>263</v>
      </c>
      <c r="D58" s="124" t="s">
        <v>152</v>
      </c>
      <c r="E58" s="123">
        <v>11.2</v>
      </c>
      <c r="F58" s="55"/>
      <c r="G58" s="52">
        <f t="shared" si="0"/>
        <v>0</v>
      </c>
      <c r="H58" s="46">
        <f t="shared" si="1"/>
        <v>0</v>
      </c>
      <c r="I58" s="384"/>
      <c r="J58" s="387"/>
      <c r="K58" s="186"/>
    </row>
    <row r="59" spans="1:11" ht="15.75" thickBot="1" x14ac:dyDescent="0.3">
      <c r="A59" s="368"/>
      <c r="B59" s="390"/>
      <c r="C59" s="123" t="s">
        <v>264</v>
      </c>
      <c r="D59" s="124" t="s">
        <v>154</v>
      </c>
      <c r="E59" s="123">
        <v>7.48</v>
      </c>
      <c r="F59" s="55"/>
      <c r="G59" s="52">
        <f t="shared" si="0"/>
        <v>0</v>
      </c>
      <c r="H59" s="46">
        <f t="shared" si="1"/>
        <v>0</v>
      </c>
      <c r="I59" s="384"/>
      <c r="J59" s="387"/>
      <c r="K59" s="186"/>
    </row>
    <row r="60" spans="1:11" ht="15.75" thickBot="1" x14ac:dyDescent="0.3">
      <c r="A60" s="368"/>
      <c r="B60" s="390"/>
      <c r="C60" s="125" t="s">
        <v>71</v>
      </c>
      <c r="D60" s="126" t="s">
        <v>148</v>
      </c>
      <c r="E60" s="125">
        <v>2.38</v>
      </c>
      <c r="F60" s="64"/>
      <c r="G60" s="52">
        <f t="shared" si="0"/>
        <v>0</v>
      </c>
      <c r="H60" s="46">
        <f t="shared" si="1"/>
        <v>0</v>
      </c>
      <c r="I60" s="384"/>
      <c r="J60" s="387"/>
      <c r="K60" s="186"/>
    </row>
    <row r="61" spans="1:11" ht="15.75" thickBot="1" x14ac:dyDescent="0.3">
      <c r="A61" s="368"/>
      <c r="B61" s="391"/>
      <c r="C61" s="127" t="s">
        <v>261</v>
      </c>
      <c r="D61" s="128" t="s">
        <v>204</v>
      </c>
      <c r="E61" s="127">
        <v>7.48</v>
      </c>
      <c r="F61" s="59"/>
      <c r="G61" s="60">
        <f t="shared" si="0"/>
        <v>0</v>
      </c>
      <c r="H61" s="176">
        <f t="shared" si="1"/>
        <v>0</v>
      </c>
      <c r="I61" s="385"/>
      <c r="J61" s="388"/>
      <c r="K61" s="188"/>
    </row>
    <row r="62" spans="1:11" ht="15.75" thickBot="1" x14ac:dyDescent="0.3">
      <c r="A62" s="368" t="s">
        <v>192</v>
      </c>
      <c r="B62" s="389" t="s">
        <v>54</v>
      </c>
      <c r="C62" s="48" t="s">
        <v>81</v>
      </c>
      <c r="D62" s="111">
        <v>14</v>
      </c>
      <c r="E62" s="48">
        <v>44.800000000000004</v>
      </c>
      <c r="F62" s="56"/>
      <c r="G62" s="57">
        <f t="shared" si="0"/>
        <v>0</v>
      </c>
      <c r="H62" s="158">
        <f t="shared" si="1"/>
        <v>0</v>
      </c>
      <c r="I62" s="392">
        <f>G62+G63+G64</f>
        <v>0</v>
      </c>
      <c r="J62" s="393">
        <f>I62*2</f>
        <v>0</v>
      </c>
      <c r="K62" s="189"/>
    </row>
    <row r="63" spans="1:11" ht="15.75" thickBot="1" x14ac:dyDescent="0.3">
      <c r="A63" s="368"/>
      <c r="B63" s="390"/>
      <c r="C63" s="49" t="s">
        <v>82</v>
      </c>
      <c r="D63" s="112">
        <v>5</v>
      </c>
      <c r="E63" s="49">
        <v>8.4</v>
      </c>
      <c r="F63" s="55"/>
      <c r="G63" s="52">
        <f t="shared" si="0"/>
        <v>0</v>
      </c>
      <c r="H63" s="159">
        <f t="shared" si="1"/>
        <v>0</v>
      </c>
      <c r="I63" s="392"/>
      <c r="J63" s="393"/>
      <c r="K63" s="187"/>
    </row>
    <row r="64" spans="1:11" ht="15.75" thickBot="1" x14ac:dyDescent="0.3">
      <c r="A64" s="368"/>
      <c r="B64" s="391"/>
      <c r="C64" s="50" t="s">
        <v>93</v>
      </c>
      <c r="D64" s="115" t="s">
        <v>92</v>
      </c>
      <c r="E64" s="50">
        <v>14.6</v>
      </c>
      <c r="F64" s="59"/>
      <c r="G64" s="60">
        <f t="shared" si="0"/>
        <v>0</v>
      </c>
      <c r="H64" s="160">
        <f t="shared" si="1"/>
        <v>0</v>
      </c>
      <c r="I64" s="392"/>
      <c r="J64" s="393"/>
      <c r="K64" s="188"/>
    </row>
    <row r="65" spans="1:11" ht="15.75" thickBot="1" x14ac:dyDescent="0.3">
      <c r="A65" s="368"/>
      <c r="B65" s="389" t="s">
        <v>55</v>
      </c>
      <c r="C65" s="48" t="s">
        <v>83</v>
      </c>
      <c r="D65" s="111">
        <v>9</v>
      </c>
      <c r="E65" s="48">
        <v>23.580000000000002</v>
      </c>
      <c r="F65" s="56"/>
      <c r="G65" s="57">
        <f t="shared" si="0"/>
        <v>0</v>
      </c>
      <c r="H65" s="158">
        <f t="shared" si="1"/>
        <v>0</v>
      </c>
      <c r="I65" s="392">
        <f>G65+G66+G67</f>
        <v>0</v>
      </c>
      <c r="J65" s="393">
        <f>I65*2</f>
        <v>0</v>
      </c>
      <c r="K65" s="189"/>
    </row>
    <row r="66" spans="1:11" ht="15.75" thickBot="1" x14ac:dyDescent="0.3">
      <c r="A66" s="368"/>
      <c r="B66" s="390"/>
      <c r="C66" s="49" t="s">
        <v>78</v>
      </c>
      <c r="D66" s="112">
        <v>19</v>
      </c>
      <c r="E66" s="49">
        <v>34.200000000000003</v>
      </c>
      <c r="F66" s="55"/>
      <c r="G66" s="52">
        <f t="shared" si="0"/>
        <v>0</v>
      </c>
      <c r="H66" s="159">
        <f t="shared" si="1"/>
        <v>0</v>
      </c>
      <c r="I66" s="392"/>
      <c r="J66" s="393"/>
      <c r="K66" s="187"/>
    </row>
    <row r="67" spans="1:11" ht="15.75" thickBot="1" x14ac:dyDescent="0.3">
      <c r="A67" s="368"/>
      <c r="B67" s="391"/>
      <c r="C67" s="50" t="s">
        <v>76</v>
      </c>
      <c r="D67" s="113">
        <v>4</v>
      </c>
      <c r="E67" s="50">
        <v>1</v>
      </c>
      <c r="F67" s="59"/>
      <c r="G67" s="60">
        <f t="shared" si="0"/>
        <v>0</v>
      </c>
      <c r="H67" s="160">
        <f t="shared" si="1"/>
        <v>0</v>
      </c>
      <c r="I67" s="392"/>
      <c r="J67" s="393"/>
      <c r="K67" s="188"/>
    </row>
    <row r="68" spans="1:11" ht="15.75" thickBot="1" x14ac:dyDescent="0.3">
      <c r="A68" s="368"/>
      <c r="B68" s="389" t="s">
        <v>271</v>
      </c>
      <c r="C68" s="277" t="s">
        <v>203</v>
      </c>
      <c r="D68" s="278" t="s">
        <v>272</v>
      </c>
      <c r="E68" s="277">
        <v>31.32</v>
      </c>
      <c r="F68" s="279"/>
      <c r="G68" s="280">
        <f t="shared" si="0"/>
        <v>0</v>
      </c>
      <c r="H68" s="281">
        <f t="shared" si="1"/>
        <v>0</v>
      </c>
      <c r="I68" s="394">
        <f>G68+G69</f>
        <v>0</v>
      </c>
      <c r="J68" s="396">
        <f>I68*1.21</f>
        <v>0</v>
      </c>
      <c r="K68" s="282"/>
    </row>
    <row r="69" spans="1:11" ht="15.75" thickBot="1" x14ac:dyDescent="0.3">
      <c r="A69" s="368"/>
      <c r="B69" s="391"/>
      <c r="C69" s="277" t="s">
        <v>232</v>
      </c>
      <c r="D69" s="278" t="s">
        <v>204</v>
      </c>
      <c r="E69" s="277">
        <v>2.16</v>
      </c>
      <c r="F69" s="279"/>
      <c r="G69" s="280">
        <f t="shared" si="0"/>
        <v>0</v>
      </c>
      <c r="H69" s="281">
        <f t="shared" si="1"/>
        <v>0</v>
      </c>
      <c r="I69" s="395"/>
      <c r="J69" s="397"/>
      <c r="K69" s="190"/>
    </row>
    <row r="70" spans="1:11" ht="15.75" thickBot="1" x14ac:dyDescent="0.3">
      <c r="A70" s="368"/>
      <c r="B70" s="389" t="s">
        <v>230</v>
      </c>
      <c r="C70" s="48" t="s">
        <v>231</v>
      </c>
      <c r="D70" s="111" t="s">
        <v>221</v>
      </c>
      <c r="E70" s="48">
        <v>17.34</v>
      </c>
      <c r="F70" s="56"/>
      <c r="G70" s="57">
        <f t="shared" si="0"/>
        <v>0</v>
      </c>
      <c r="H70" s="158">
        <f t="shared" si="1"/>
        <v>0</v>
      </c>
      <c r="I70" s="383">
        <f>G70+G71+G72+G73+G74</f>
        <v>0</v>
      </c>
      <c r="J70" s="386">
        <f>I70*2</f>
        <v>0</v>
      </c>
      <c r="K70" s="189"/>
    </row>
    <row r="71" spans="1:11" ht="15.75" thickBot="1" x14ac:dyDescent="0.3">
      <c r="A71" s="368"/>
      <c r="B71" s="390"/>
      <c r="C71" s="49" t="s">
        <v>232</v>
      </c>
      <c r="D71" s="112" t="s">
        <v>154</v>
      </c>
      <c r="E71" s="49">
        <v>1.08</v>
      </c>
      <c r="F71" s="55"/>
      <c r="G71" s="52">
        <f t="shared" si="0"/>
        <v>0</v>
      </c>
      <c r="H71" s="159">
        <f t="shared" si="1"/>
        <v>0</v>
      </c>
      <c r="I71" s="384"/>
      <c r="J71" s="387"/>
      <c r="K71" s="186"/>
    </row>
    <row r="72" spans="1:11" ht="15.75" thickBot="1" x14ac:dyDescent="0.3">
      <c r="A72" s="368"/>
      <c r="B72" s="390"/>
      <c r="C72" s="49" t="s">
        <v>233</v>
      </c>
      <c r="D72" s="112" t="s">
        <v>148</v>
      </c>
      <c r="E72" s="49">
        <v>2.5</v>
      </c>
      <c r="F72" s="55"/>
      <c r="G72" s="52">
        <f t="shared" si="0"/>
        <v>0</v>
      </c>
      <c r="H72" s="159">
        <f t="shared" si="1"/>
        <v>0</v>
      </c>
      <c r="I72" s="384"/>
      <c r="J72" s="387"/>
      <c r="K72" s="186"/>
    </row>
    <row r="73" spans="1:11" ht="15.75" thickBot="1" x14ac:dyDescent="0.3">
      <c r="A73" s="368"/>
      <c r="B73" s="390"/>
      <c r="C73" s="181" t="s">
        <v>234</v>
      </c>
      <c r="D73" s="182" t="s">
        <v>154</v>
      </c>
      <c r="E73" s="181">
        <v>8.4</v>
      </c>
      <c r="F73" s="179"/>
      <c r="G73" s="52">
        <f t="shared" si="0"/>
        <v>0</v>
      </c>
      <c r="H73" s="159">
        <f t="shared" si="1"/>
        <v>0</v>
      </c>
      <c r="I73" s="384"/>
      <c r="J73" s="387"/>
      <c r="K73" s="381" t="s">
        <v>236</v>
      </c>
    </row>
    <row r="74" spans="1:11" ht="15.75" thickBot="1" x14ac:dyDescent="0.3">
      <c r="A74" s="368"/>
      <c r="B74" s="391"/>
      <c r="C74" s="183" t="s">
        <v>235</v>
      </c>
      <c r="D74" s="184" t="s">
        <v>204</v>
      </c>
      <c r="E74" s="183">
        <v>9.6</v>
      </c>
      <c r="F74" s="180"/>
      <c r="G74" s="60">
        <f t="shared" si="0"/>
        <v>0</v>
      </c>
      <c r="H74" s="160">
        <f t="shared" si="1"/>
        <v>0</v>
      </c>
      <c r="I74" s="385"/>
      <c r="J74" s="388"/>
      <c r="K74" s="382"/>
    </row>
    <row r="75" spans="1:11" ht="15.75" thickBot="1" x14ac:dyDescent="0.3">
      <c r="A75" s="368" t="s">
        <v>193</v>
      </c>
      <c r="B75" s="389" t="s">
        <v>56</v>
      </c>
      <c r="C75" s="68" t="s">
        <v>84</v>
      </c>
      <c r="D75" s="116">
        <v>24</v>
      </c>
      <c r="E75" s="48">
        <v>26.880000000000003</v>
      </c>
      <c r="F75" s="56"/>
      <c r="G75" s="57">
        <f t="shared" si="0"/>
        <v>0</v>
      </c>
      <c r="H75" s="158">
        <f t="shared" si="1"/>
        <v>0</v>
      </c>
      <c r="I75" s="392">
        <f>G75+G76+G77+G78</f>
        <v>0</v>
      </c>
      <c r="J75" s="393">
        <f>I75*2</f>
        <v>0</v>
      </c>
      <c r="K75" s="189"/>
    </row>
    <row r="76" spans="1:11" ht="15.75" thickBot="1" x14ac:dyDescent="0.3">
      <c r="A76" s="368"/>
      <c r="B76" s="390"/>
      <c r="C76" s="53" t="s">
        <v>85</v>
      </c>
      <c r="D76" s="117">
        <v>24</v>
      </c>
      <c r="E76" s="49">
        <v>20.16</v>
      </c>
      <c r="F76" s="55"/>
      <c r="G76" s="52">
        <f t="shared" si="0"/>
        <v>0</v>
      </c>
      <c r="H76" s="159">
        <f t="shared" si="1"/>
        <v>0</v>
      </c>
      <c r="I76" s="392"/>
      <c r="J76" s="393"/>
      <c r="K76" s="186"/>
    </row>
    <row r="77" spans="1:11" ht="15.75" thickBot="1" x14ac:dyDescent="0.3">
      <c r="A77" s="368"/>
      <c r="B77" s="390"/>
      <c r="C77" s="54" t="s">
        <v>86</v>
      </c>
      <c r="D77" s="117">
        <v>2</v>
      </c>
      <c r="E77" s="49">
        <v>4.84</v>
      </c>
      <c r="F77" s="55"/>
      <c r="G77" s="52">
        <f t="shared" si="0"/>
        <v>0</v>
      </c>
      <c r="H77" s="159">
        <f t="shared" si="1"/>
        <v>0</v>
      </c>
      <c r="I77" s="392"/>
      <c r="J77" s="393"/>
      <c r="K77" s="187"/>
    </row>
    <row r="78" spans="1:11" ht="15.75" thickBot="1" x14ac:dyDescent="0.3">
      <c r="A78" s="368"/>
      <c r="B78" s="391"/>
      <c r="C78" s="61" t="s">
        <v>87</v>
      </c>
      <c r="D78" s="115">
        <v>1</v>
      </c>
      <c r="E78" s="50">
        <v>3.2</v>
      </c>
      <c r="F78" s="59"/>
      <c r="G78" s="60">
        <f t="shared" si="0"/>
        <v>0</v>
      </c>
      <c r="H78" s="160">
        <f t="shared" si="1"/>
        <v>0</v>
      </c>
      <c r="I78" s="392"/>
      <c r="J78" s="393"/>
      <c r="K78" s="188"/>
    </row>
    <row r="79" spans="1:11" ht="15.75" thickBot="1" x14ac:dyDescent="0.3">
      <c r="A79" s="368"/>
      <c r="B79" s="389" t="s">
        <v>59</v>
      </c>
      <c r="C79" s="48" t="s">
        <v>88</v>
      </c>
      <c r="D79" s="118">
        <v>4</v>
      </c>
      <c r="E79" s="48">
        <v>10.4</v>
      </c>
      <c r="F79" s="56"/>
      <c r="G79" s="57">
        <f t="shared" si="0"/>
        <v>0</v>
      </c>
      <c r="H79" s="158">
        <f t="shared" si="1"/>
        <v>0</v>
      </c>
      <c r="I79" s="392">
        <f>G79+G80+G81+G82+G83</f>
        <v>0</v>
      </c>
      <c r="J79" s="393">
        <f>I79*2</f>
        <v>0</v>
      </c>
      <c r="K79" s="189"/>
    </row>
    <row r="80" spans="1:11" ht="15.75" thickBot="1" x14ac:dyDescent="0.3">
      <c r="A80" s="368"/>
      <c r="B80" s="390"/>
      <c r="C80" s="49" t="s">
        <v>89</v>
      </c>
      <c r="D80" s="119">
        <v>4</v>
      </c>
      <c r="E80" s="49">
        <v>7.28</v>
      </c>
      <c r="F80" s="55"/>
      <c r="G80" s="52">
        <f t="shared" si="0"/>
        <v>0</v>
      </c>
      <c r="H80" s="159">
        <f t="shared" si="1"/>
        <v>0</v>
      </c>
      <c r="I80" s="392"/>
      <c r="J80" s="393"/>
      <c r="K80" s="186"/>
    </row>
    <row r="81" spans="1:11" ht="15.75" thickBot="1" x14ac:dyDescent="0.3">
      <c r="A81" s="368"/>
      <c r="B81" s="390"/>
      <c r="C81" s="49" t="s">
        <v>73</v>
      </c>
      <c r="D81" s="119">
        <v>5</v>
      </c>
      <c r="E81" s="49">
        <v>5.2</v>
      </c>
      <c r="F81" s="55"/>
      <c r="G81" s="52">
        <f t="shared" si="0"/>
        <v>0</v>
      </c>
      <c r="H81" s="159">
        <f t="shared" si="1"/>
        <v>0</v>
      </c>
      <c r="I81" s="392"/>
      <c r="J81" s="393"/>
      <c r="K81" s="187"/>
    </row>
    <row r="82" spans="1:11" ht="15.75" thickBot="1" x14ac:dyDescent="0.3">
      <c r="A82" s="368"/>
      <c r="B82" s="390"/>
      <c r="C82" s="49" t="s">
        <v>90</v>
      </c>
      <c r="D82" s="119">
        <v>1</v>
      </c>
      <c r="E82" s="49">
        <v>0.4</v>
      </c>
      <c r="F82" s="55"/>
      <c r="G82" s="52">
        <f t="shared" si="0"/>
        <v>0</v>
      </c>
      <c r="H82" s="159">
        <f t="shared" si="1"/>
        <v>0</v>
      </c>
      <c r="I82" s="392"/>
      <c r="J82" s="393"/>
      <c r="K82" s="186"/>
    </row>
    <row r="83" spans="1:11" ht="15.75" thickBot="1" x14ac:dyDescent="0.3">
      <c r="A83" s="368"/>
      <c r="B83" s="391"/>
      <c r="C83" s="50" t="s">
        <v>76</v>
      </c>
      <c r="D83" s="120">
        <v>4</v>
      </c>
      <c r="E83" s="58">
        <v>1</v>
      </c>
      <c r="F83" s="59"/>
      <c r="G83" s="60">
        <f t="shared" si="0"/>
        <v>0</v>
      </c>
      <c r="H83" s="160">
        <f t="shared" si="1"/>
        <v>0</v>
      </c>
      <c r="I83" s="392"/>
      <c r="J83" s="393"/>
      <c r="K83" s="188"/>
    </row>
    <row r="84" spans="1:11" ht="45" customHeight="1" thickBot="1" x14ac:dyDescent="0.3">
      <c r="B84" s="34" t="s">
        <v>120</v>
      </c>
      <c r="C84" s="400"/>
      <c r="D84" s="400"/>
      <c r="E84" s="69">
        <f>SUM(E4:E83)</f>
        <v>921.53000000000009</v>
      </c>
      <c r="F84" s="70"/>
      <c r="G84" s="71">
        <f>SUM(G4:G83)</f>
        <v>0</v>
      </c>
      <c r="H84" s="162">
        <f>SUM(H4:H83)</f>
        <v>0</v>
      </c>
      <c r="I84" s="164">
        <f>SUM(I4:I83)</f>
        <v>0</v>
      </c>
      <c r="J84" s="178">
        <f>SUM(J4:J83)</f>
        <v>0</v>
      </c>
      <c r="K84" s="190"/>
    </row>
    <row r="86" spans="1:11" x14ac:dyDescent="0.25">
      <c r="B86" s="297" t="s">
        <v>275</v>
      </c>
    </row>
  </sheetData>
  <mergeCells count="60">
    <mergeCell ref="C84:D84"/>
    <mergeCell ref="B79:B83"/>
    <mergeCell ref="B62:B64"/>
    <mergeCell ref="B65:B67"/>
    <mergeCell ref="B75:B78"/>
    <mergeCell ref="B70:B74"/>
    <mergeCell ref="B53:B56"/>
    <mergeCell ref="B38:B43"/>
    <mergeCell ref="B4:B12"/>
    <mergeCell ref="B13:B19"/>
    <mergeCell ref="B27:B30"/>
    <mergeCell ref="B31:B35"/>
    <mergeCell ref="B36:B37"/>
    <mergeCell ref="B47:B48"/>
    <mergeCell ref="B49:B51"/>
    <mergeCell ref="B44:B46"/>
    <mergeCell ref="I65:I67"/>
    <mergeCell ref="J65:J67"/>
    <mergeCell ref="I75:I78"/>
    <mergeCell ref="I4:I12"/>
    <mergeCell ref="J4:J12"/>
    <mergeCell ref="I13:I19"/>
    <mergeCell ref="J13:J19"/>
    <mergeCell ref="I27:I30"/>
    <mergeCell ref="J27:J30"/>
    <mergeCell ref="J75:J78"/>
    <mergeCell ref="I44:I46"/>
    <mergeCell ref="J44:J46"/>
    <mergeCell ref="I47:I48"/>
    <mergeCell ref="J47:J48"/>
    <mergeCell ref="I49:I51"/>
    <mergeCell ref="I38:I43"/>
    <mergeCell ref="J38:J43"/>
    <mergeCell ref="I53:I56"/>
    <mergeCell ref="J53:J56"/>
    <mergeCell ref="I62:I64"/>
    <mergeCell ref="J62:J64"/>
    <mergeCell ref="J49:J51"/>
    <mergeCell ref="I20:I26"/>
    <mergeCell ref="J20:J26"/>
    <mergeCell ref="I31:I35"/>
    <mergeCell ref="J31:J35"/>
    <mergeCell ref="I36:I37"/>
    <mergeCell ref="J36:J37"/>
    <mergeCell ref="K73:K74"/>
    <mergeCell ref="I70:I74"/>
    <mergeCell ref="J70:J74"/>
    <mergeCell ref="A75:A83"/>
    <mergeCell ref="A4:A37"/>
    <mergeCell ref="A38:A61"/>
    <mergeCell ref="A62:A74"/>
    <mergeCell ref="B57:B61"/>
    <mergeCell ref="I57:I61"/>
    <mergeCell ref="J57:J61"/>
    <mergeCell ref="I79:I83"/>
    <mergeCell ref="J79:J83"/>
    <mergeCell ref="B20:B26"/>
    <mergeCell ref="B68:B69"/>
    <mergeCell ref="I68:I69"/>
    <mergeCell ref="J68:J69"/>
  </mergeCells>
  <pageMargins left="0.7" right="0.7" top="0.78740157499999996" bottom="0.78740157499999996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22"/>
  <sheetViews>
    <sheetView workbookViewId="0"/>
  </sheetViews>
  <sheetFormatPr defaultRowHeight="15" x14ac:dyDescent="0.25"/>
  <cols>
    <col min="2" max="2" width="21.42578125" customWidth="1"/>
    <col min="3" max="3" width="20.7109375" customWidth="1"/>
    <col min="4" max="5" width="15.7109375" customWidth="1"/>
    <col min="8" max="8" width="13.85546875" customWidth="1"/>
  </cols>
  <sheetData>
    <row r="2" spans="2:9" ht="18.75" x14ac:dyDescent="0.3">
      <c r="B2" s="149" t="s">
        <v>198</v>
      </c>
    </row>
    <row r="3" spans="2:9" ht="15.75" thickBot="1" x14ac:dyDescent="0.3"/>
    <row r="4" spans="2:9" ht="45" customHeight="1" thickBot="1" x14ac:dyDescent="0.3">
      <c r="B4" s="213" t="s">
        <v>0</v>
      </c>
      <c r="C4" s="214" t="s">
        <v>1</v>
      </c>
      <c r="D4" s="101" t="s">
        <v>4</v>
      </c>
      <c r="E4" s="215" t="s">
        <v>130</v>
      </c>
      <c r="F4" s="216" t="s">
        <v>118</v>
      </c>
      <c r="G4" s="157" t="s">
        <v>119</v>
      </c>
      <c r="H4" s="163" t="s">
        <v>240</v>
      </c>
    </row>
    <row r="5" spans="2:9" ht="30.75" thickBot="1" x14ac:dyDescent="0.3">
      <c r="B5" s="226" t="s">
        <v>112</v>
      </c>
      <c r="C5" s="221" t="s">
        <v>7</v>
      </c>
      <c r="D5" s="209">
        <v>14.65</v>
      </c>
      <c r="E5" s="210"/>
      <c r="F5" s="211">
        <f>D5*E5</f>
        <v>0</v>
      </c>
      <c r="G5" s="212">
        <f>F5*1.21</f>
        <v>0</v>
      </c>
      <c r="H5" s="218">
        <f>F5</f>
        <v>0</v>
      </c>
      <c r="I5" s="193"/>
    </row>
    <row r="6" spans="2:9" x14ac:dyDescent="0.25">
      <c r="B6" s="401" t="s">
        <v>113</v>
      </c>
      <c r="C6" s="222" t="s">
        <v>238</v>
      </c>
      <c r="D6" s="10">
        <v>192.7</v>
      </c>
      <c r="E6" s="196"/>
      <c r="F6" s="197">
        <f t="shared" ref="F6:F21" si="0">D6*E6</f>
        <v>0</v>
      </c>
      <c r="G6" s="198">
        <f t="shared" ref="G6:G21" si="1">F6*1.21</f>
        <v>0</v>
      </c>
      <c r="H6" s="406">
        <f>F6+F7+F8+F9</f>
        <v>0</v>
      </c>
      <c r="I6" s="193"/>
    </row>
    <row r="7" spans="2:9" x14ac:dyDescent="0.25">
      <c r="B7" s="402"/>
      <c r="C7" s="223" t="s">
        <v>144</v>
      </c>
      <c r="D7" s="8">
        <v>205.2</v>
      </c>
      <c r="E7" s="51"/>
      <c r="F7" s="47">
        <f t="shared" si="0"/>
        <v>0</v>
      </c>
      <c r="G7" s="194">
        <f t="shared" si="1"/>
        <v>0</v>
      </c>
      <c r="H7" s="407"/>
      <c r="I7" s="193"/>
    </row>
    <row r="8" spans="2:9" x14ac:dyDescent="0.25">
      <c r="B8" s="402"/>
      <c r="C8" s="223" t="s">
        <v>142</v>
      </c>
      <c r="D8" s="8">
        <v>208.4</v>
      </c>
      <c r="E8" s="51"/>
      <c r="F8" s="47">
        <f t="shared" si="0"/>
        <v>0</v>
      </c>
      <c r="G8" s="194">
        <f t="shared" si="1"/>
        <v>0</v>
      </c>
      <c r="H8" s="407"/>
      <c r="I8" s="193"/>
    </row>
    <row r="9" spans="2:9" ht="15.75" thickBot="1" x14ac:dyDescent="0.3">
      <c r="B9" s="403"/>
      <c r="C9" s="37" t="s">
        <v>239</v>
      </c>
      <c r="D9" s="9">
        <v>27.5</v>
      </c>
      <c r="E9" s="199"/>
      <c r="F9" s="200">
        <f t="shared" si="0"/>
        <v>0</v>
      </c>
      <c r="G9" s="201">
        <f t="shared" si="1"/>
        <v>0</v>
      </c>
      <c r="H9" s="408"/>
      <c r="I9" s="193"/>
    </row>
    <row r="10" spans="2:9" x14ac:dyDescent="0.25">
      <c r="B10" s="404" t="s">
        <v>51</v>
      </c>
      <c r="C10" s="36" t="s">
        <v>22</v>
      </c>
      <c r="D10" s="7">
        <v>85.5</v>
      </c>
      <c r="E10" s="203"/>
      <c r="F10" s="204">
        <f t="shared" si="0"/>
        <v>0</v>
      </c>
      <c r="G10" s="205">
        <f t="shared" si="1"/>
        <v>0</v>
      </c>
      <c r="H10" s="409">
        <f>F10+F11+F12</f>
        <v>0</v>
      </c>
      <c r="I10" s="193"/>
    </row>
    <row r="11" spans="2:9" x14ac:dyDescent="0.25">
      <c r="B11" s="402"/>
      <c r="C11" s="6" t="s">
        <v>26</v>
      </c>
      <c r="D11" s="8">
        <v>85.5</v>
      </c>
      <c r="E11" s="51"/>
      <c r="F11" s="47">
        <f t="shared" si="0"/>
        <v>0</v>
      </c>
      <c r="G11" s="194">
        <f t="shared" si="1"/>
        <v>0</v>
      </c>
      <c r="H11" s="407"/>
      <c r="I11" s="193"/>
    </row>
    <row r="12" spans="2:9" ht="15.75" thickBot="1" x14ac:dyDescent="0.3">
      <c r="B12" s="405"/>
      <c r="C12" s="38" t="s">
        <v>27</v>
      </c>
      <c r="D12" s="11">
        <v>6</v>
      </c>
      <c r="E12" s="206"/>
      <c r="F12" s="207">
        <f t="shared" si="0"/>
        <v>0</v>
      </c>
      <c r="G12" s="208">
        <f t="shared" si="1"/>
        <v>0</v>
      </c>
      <c r="H12" s="410"/>
      <c r="I12" s="193"/>
    </row>
    <row r="13" spans="2:9" ht="30.75" thickBot="1" x14ac:dyDescent="0.3">
      <c r="B13" s="169" t="s">
        <v>52</v>
      </c>
      <c r="C13" s="284" t="s">
        <v>31</v>
      </c>
      <c r="D13" s="288">
        <v>28</v>
      </c>
      <c r="E13" s="289"/>
      <c r="F13" s="290">
        <f t="shared" si="0"/>
        <v>0</v>
      </c>
      <c r="G13" s="291">
        <f t="shared" si="1"/>
        <v>0</v>
      </c>
      <c r="H13" s="285">
        <f>F13</f>
        <v>0</v>
      </c>
      <c r="I13" s="193"/>
    </row>
    <row r="14" spans="2:9" x14ac:dyDescent="0.25">
      <c r="B14" s="404" t="s">
        <v>114</v>
      </c>
      <c r="C14" s="36" t="s">
        <v>106</v>
      </c>
      <c r="D14" s="7">
        <v>65</v>
      </c>
      <c r="E14" s="203"/>
      <c r="F14" s="204">
        <f t="shared" si="0"/>
        <v>0</v>
      </c>
      <c r="G14" s="205">
        <f t="shared" si="1"/>
        <v>0</v>
      </c>
      <c r="H14" s="409">
        <f>F14+F15</f>
        <v>0</v>
      </c>
      <c r="I14" s="193"/>
    </row>
    <row r="15" spans="2:9" ht="15.75" thickBot="1" x14ac:dyDescent="0.3">
      <c r="B15" s="405"/>
      <c r="C15" s="38" t="s">
        <v>109</v>
      </c>
      <c r="D15" s="11">
        <v>39.5</v>
      </c>
      <c r="E15" s="206"/>
      <c r="F15" s="207">
        <f t="shared" si="0"/>
        <v>0</v>
      </c>
      <c r="G15" s="208">
        <f t="shared" si="1"/>
        <v>0</v>
      </c>
      <c r="H15" s="410"/>
      <c r="I15" s="193"/>
    </row>
    <row r="16" spans="2:9" ht="30.75" thickBot="1" x14ac:dyDescent="0.3">
      <c r="B16" s="283" t="s">
        <v>273</v>
      </c>
      <c r="C16" s="221" t="s">
        <v>31</v>
      </c>
      <c r="D16" s="209">
        <v>89.35</v>
      </c>
      <c r="E16" s="210"/>
      <c r="F16" s="211">
        <f t="shared" si="0"/>
        <v>0</v>
      </c>
      <c r="G16" s="212">
        <f t="shared" si="1"/>
        <v>0</v>
      </c>
      <c r="H16" s="286">
        <f>F16</f>
        <v>0</v>
      </c>
      <c r="I16" s="193"/>
    </row>
    <row r="17" spans="2:10" ht="30.75" thickBot="1" x14ac:dyDescent="0.3">
      <c r="B17" s="283" t="s">
        <v>274</v>
      </c>
      <c r="C17" s="221" t="s">
        <v>31</v>
      </c>
      <c r="D17" s="209">
        <v>61.7</v>
      </c>
      <c r="E17" s="210"/>
      <c r="F17" s="211">
        <f t="shared" si="0"/>
        <v>0</v>
      </c>
      <c r="G17" s="212">
        <f t="shared" si="1"/>
        <v>0</v>
      </c>
      <c r="H17" s="286">
        <f>F17</f>
        <v>0</v>
      </c>
      <c r="I17" s="193"/>
    </row>
    <row r="18" spans="2:10" ht="30.75" thickBot="1" x14ac:dyDescent="0.3">
      <c r="B18" s="226" t="s">
        <v>115</v>
      </c>
      <c r="C18" s="292" t="s">
        <v>36</v>
      </c>
      <c r="D18" s="293">
        <v>50</v>
      </c>
      <c r="E18" s="294"/>
      <c r="F18" s="295">
        <f t="shared" si="0"/>
        <v>0</v>
      </c>
      <c r="G18" s="296">
        <f t="shared" si="1"/>
        <v>0</v>
      </c>
      <c r="H18" s="252">
        <f>F18</f>
        <v>0</v>
      </c>
      <c r="I18" s="193"/>
      <c r="J18" s="33"/>
    </row>
    <row r="19" spans="2:10" ht="30" x14ac:dyDescent="0.25">
      <c r="B19" s="404" t="s">
        <v>111</v>
      </c>
      <c r="C19" s="224" t="s">
        <v>116</v>
      </c>
      <c r="D19" s="7">
        <v>47</v>
      </c>
      <c r="E19" s="414"/>
      <c r="F19" s="415">
        <f t="shared" si="0"/>
        <v>0</v>
      </c>
      <c r="G19" s="416">
        <f t="shared" si="1"/>
        <v>0</v>
      </c>
      <c r="H19" s="409">
        <f>F19+F20</f>
        <v>0</v>
      </c>
      <c r="I19" s="193"/>
      <c r="J19" s="33"/>
    </row>
    <row r="20" spans="2:10" ht="15.75" thickBot="1" x14ac:dyDescent="0.3">
      <c r="B20" s="405"/>
      <c r="C20" s="38" t="s">
        <v>19</v>
      </c>
      <c r="D20" s="11">
        <v>2</v>
      </c>
      <c r="E20" s="206"/>
      <c r="F20" s="207">
        <f t="shared" si="0"/>
        <v>0</v>
      </c>
      <c r="G20" s="208">
        <f t="shared" si="1"/>
        <v>0</v>
      </c>
      <c r="H20" s="410"/>
      <c r="I20" s="193"/>
      <c r="J20" s="33"/>
    </row>
    <row r="21" spans="2:10" ht="30.75" thickBot="1" x14ac:dyDescent="0.3">
      <c r="B21" s="227" t="s">
        <v>117</v>
      </c>
      <c r="C21" s="84" t="s">
        <v>61</v>
      </c>
      <c r="D21" s="202">
        <v>160</v>
      </c>
      <c r="E21" s="196"/>
      <c r="F21" s="197">
        <f t="shared" si="0"/>
        <v>0</v>
      </c>
      <c r="G21" s="198">
        <f t="shared" si="1"/>
        <v>0</v>
      </c>
      <c r="H21" s="219">
        <f>F21</f>
        <v>0</v>
      </c>
      <c r="I21" s="193"/>
      <c r="J21" s="33"/>
    </row>
    <row r="22" spans="2:10" ht="26.45" customHeight="1" thickBot="1" x14ac:dyDescent="0.3">
      <c r="B22" s="228" t="s">
        <v>120</v>
      </c>
      <c r="C22" s="225"/>
      <c r="D22" s="44">
        <f>SUM(D5:D21)</f>
        <v>1368</v>
      </c>
      <c r="E22" s="44"/>
      <c r="F22" s="170">
        <f t="shared" ref="F22:G22" si="2">SUM(F5:F21)</f>
        <v>0</v>
      </c>
      <c r="G22" s="195">
        <f t="shared" si="2"/>
        <v>0</v>
      </c>
      <c r="H22" s="217"/>
      <c r="I22" s="193"/>
    </row>
  </sheetData>
  <mergeCells count="8">
    <mergeCell ref="B6:B9"/>
    <mergeCell ref="B10:B12"/>
    <mergeCell ref="B14:B15"/>
    <mergeCell ref="B19:B20"/>
    <mergeCell ref="H6:H9"/>
    <mergeCell ref="H10:H12"/>
    <mergeCell ref="H14:H15"/>
    <mergeCell ref="H19:H2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příloha č.1</vt:lpstr>
      <vt:lpstr>př.č.2</vt:lpstr>
      <vt:lpstr>př.č.3</vt:lpstr>
      <vt:lpstr>př.č.4</vt:lpstr>
      <vt:lpstr>př.č.5</vt:lpstr>
      <vt:lpstr>př.č.3!Oblast_tisku</vt:lpstr>
      <vt:lpstr>př.č.4!Oblast_tisku</vt:lpstr>
      <vt:lpstr>př.č.5!Oblast_tisku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Havlíčková</dc:creator>
  <cp:lastModifiedBy>Marková Jana</cp:lastModifiedBy>
  <cp:lastPrinted>2021-10-22T10:47:33Z</cp:lastPrinted>
  <dcterms:created xsi:type="dcterms:W3CDTF">2018-11-23T08:32:02Z</dcterms:created>
  <dcterms:modified xsi:type="dcterms:W3CDTF">2021-10-22T11:07:14Z</dcterms:modified>
</cp:coreProperties>
</file>