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projektant03" reservationPassword="0"/>
  <workbookPr/>
  <bookViews>
    <workbookView xWindow="240" yWindow="120" windowWidth="14940" windowHeight="9225" activeTab="0"/>
  </bookViews>
  <sheets>
    <sheet name="Rekapitulace" sheetId="1" r:id="rId1"/>
    <sheet name="SO 101" sheetId="2" r:id="rId2"/>
    <sheet name="SO 201" sheetId="3" r:id="rId3"/>
    <sheet name="VRN-DIO" sheetId="4" r:id="rId4"/>
    <sheet name="VRN-POV" sheetId="5" r:id="rId5"/>
  </sheets>
  <definedNames/>
  <calcPr/>
  <webPublishing/>
</workbook>
</file>

<file path=xl/sharedStrings.xml><?xml version="1.0" encoding="utf-8"?>
<sst xmlns="http://schemas.openxmlformats.org/spreadsheetml/2006/main" count="2544" uniqueCount="765">
  <si>
    <t>Firma: -</t>
  </si>
  <si>
    <t>Rekapitulace ceny</t>
  </si>
  <si>
    <t>Stavba: 2021705 - III/23642 PCHERY, OPĚRNÁ ZEĎ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</si>
  <si>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</si>
  <si>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</si>
  <si>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</si>
  <si>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</si>
  <si>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</si>
  <si>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</si>
  <si>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</si>
  <si>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</si>
  <si>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</si>
  <si>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</si>
  <si>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</si>
  <si>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</si>
  <si>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2021705</t>
  </si>
  <si>
    <t>III/23642 PCHERY, OPĚRNÁ ZEĎ</t>
  </si>
  <si>
    <t>O</t>
  </si>
  <si>
    <t>Rozpočet:</t>
  </si>
  <si>
    <t>0,00</t>
  </si>
  <si>
    <t>15,00</t>
  </si>
  <si>
    <t>21,00</t>
  </si>
  <si>
    <t>3</t>
  </si>
  <si>
    <t>2</t>
  </si>
  <si>
    <t>SO 101</t>
  </si>
  <si>
    <t>SILNICE III/23642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</si>
  <si>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</si>
  <si>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</si>
  <si>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</si>
  <si>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</si>
  <si>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</si>
  <si>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</si>
  <si>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</si>
  <si>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</si>
  <si>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</si>
  <si>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</si>
  <si>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</si>
  <si>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</si>
  <si>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</si>
  <si>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</si>
  <si>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</si>
  <si>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</si>
  <si>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</si>
  <si>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</si>
  <si>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</si>
  <si>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</si>
  <si>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</si>
  <si>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</si>
  <si>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7</t>
  </si>
  <si>
    <t>014102-R</t>
  </si>
  <si>
    <t>01</t>
  </si>
  <si>
    <t>POPLATKY ZA SKLÁDKU</t>
  </si>
  <si>
    <t>T</t>
  </si>
  <si>
    <t>2020_OTSKP</t>
  </si>
  <si>
    <t>PP</t>
  </si>
  <si>
    <t>Poplatky - Uložení stavební suti na skládku, včetně poplatku za uložení 
=3,48t+1,31t 
(Viz položky č. 11352, 113485)</t>
  </si>
  <si>
    <t>VV</t>
  </si>
  <si>
    <t>3,48+1,31=4,790 [A]</t>
  </si>
  <si>
    <t>TS</t>
  </si>
  <si>
    <t>zahrnuje veškeré poplatky provozovateli skládky související s uložením odpadu na skládce.</t>
  </si>
  <si>
    <t>15</t>
  </si>
  <si>
    <t>02</t>
  </si>
  <si>
    <t>Poplatky - Uložení asfaltových vrstev na skládku, včetně poplatku za uložení 
=43,20t 
(Viz položky č. 113135)</t>
  </si>
  <si>
    <t>43,2=43,200 [A]</t>
  </si>
  <si>
    <t>18</t>
  </si>
  <si>
    <t>03</t>
  </si>
  <si>
    <t>Poplatky - Uložení zeminy na skládku, včetně poplatku za uložení 
=31,20t+97,38t+223,03t 
(Viz položky č. 121105, 113325, 123735)</t>
  </si>
  <si>
    <t>31,2+97,38+223,03=351,610 [A]</t>
  </si>
  <si>
    <t>57</t>
  </si>
  <si>
    <t>014132-R</t>
  </si>
  <si>
    <t/>
  </si>
  <si>
    <t>POPLATKY ZA SKLÁDKU TYP S-NO (NEBEZPEČNÝ ODPAD)</t>
  </si>
  <si>
    <t>Poplatky - Uložení asfaltových vrstev na skládku (nebezpečný odpad), včetně poplatku za uložení 
=33,60t 
(Viz položky č. 11313)</t>
  </si>
  <si>
    <t>33,6=33,600 [A]</t>
  </si>
  <si>
    <t>Zemní práce</t>
  </si>
  <si>
    <t>11120</t>
  </si>
  <si>
    <t>ODSTRANĚNÍ KŘOVIN</t>
  </si>
  <si>
    <t>M2</t>
  </si>
  <si>
    <t>2021_OTSKP</t>
  </si>
  <si>
    <t>Příprava území - Kácení keřů a náletových dřevin do průměru 0,10m včetně odstranění pařezů a kořenů, odvozu a likvidace v režii zhotovitele 
=4,00m2+4*1,00m2 
(Počet vypočtena z výkresu D.1.1.1.02.01 - Situace + vytyčení)</t>
  </si>
  <si>
    <t>4+4*1=8,000 [A]</t>
  </si>
  <si>
    <t>odstranění křovin a stromů do průměru 100 mm doprava dřevin bez ohledu na vzdálenost  
spálení na hromadách nebo štěpkování</t>
  </si>
  <si>
    <t>55</t>
  </si>
  <si>
    <t>11313</t>
  </si>
  <si>
    <t>ODSTRANĚNÍ KRYTU ZPEVNĚNÝCH PLOCH S ASFALTOVÝM POJIVEM</t>
  </si>
  <si>
    <t>M3</t>
  </si>
  <si>
    <t>Bourací práce - Vybourání asfaltových vrstev vozovky tl. 70 mm 
=200,00m2*0,07m 
=14,00m3*2,40t/m3=33,60t 
(Kubatura vypočtena z výkresu D.1.1.1.02.01 - Situace + vytyčení)</t>
  </si>
  <si>
    <t>200*0,07=14,000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</si>
  <si>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</si>
  <si>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14</t>
  </si>
  <si>
    <t>113135</t>
  </si>
  <si>
    <t>ODSTRANĚNÍ KRYTU ZPEVNĚNÝCH PLOCH S ASFALT POJIVEM, ODVOZ DO 8KM</t>
  </si>
  <si>
    <t>Bourací práce - Vybourání asfaltových vrstev vozovky tl. 90 mm, včetně odvozu na skládku do vzdálenosti 7mi km 
=200,00m2*0,09m 
=18,00m3*2,40t/m3=43,20t 
(Kubatura vypočtena z výkresu D.1.1.1.02.01 - Situace + vytyčení)</t>
  </si>
  <si>
    <t>200*0,09=18,000 [A]</t>
  </si>
  <si>
    <t>56</t>
  </si>
  <si>
    <t>11313B</t>
  </si>
  <si>
    <t>ODSTRANĚNÍ KRYTU ZPEVNĚNÝCH PLOCH S ASFALTOVÝM POJIVEM - DOPRAVA</t>
  </si>
  <si>
    <t>tkm</t>
  </si>
  <si>
    <t>Bourací práce - Vybourání asfaltových vrstev vozovky tl. 70 mm, odvoz na skládku do vzdálenosti 75 km (nebezpečný odpad) 
=33,60t*75km 
(Viz položky č. 11313)</t>
  </si>
  <si>
    <t>33,6*75=2 520,000 [A]</t>
  </si>
  <si>
    <t>Položka zahrnuje samostatnou dopravu suti a vybouraných hmot. Množství se určí jako součin hmotnosti [t] a požadované vzdálenosti [km].</t>
  </si>
  <si>
    <t>16</t>
  </si>
  <si>
    <t>113325</t>
  </si>
  <si>
    <t>ODSTRAN PODKL ZPEVNĚNÝCH PLOCH Z KAMENIVA NESTMEL, ODVOZ DO 8KM</t>
  </si>
  <si>
    <t>Bourací práce - Odstranění nezpevněných podkladních vrstev vozovky tl. 250mm, včetně odvozu na skládku do vzdálenosti 7mi km 
=205,00m2*0,25m  
=51,25m3*1,90t/m3=97,38t 
(Kubatura vypočtena z výkresu D.1.1.1.02.01 - Situace + vytyčení)</t>
  </si>
  <si>
    <t>205*0,25=51,250 [A]</t>
  </si>
  <si>
    <t>113485</t>
  </si>
  <si>
    <t>ODSTRANĚNÍ KRYTU ZPEVNĚNÝCH PLOCH Z DLAŽDIC VČETNĚ PODKLADU, ODVOZ DO
8KM</t>
  </si>
  <si>
    <t>Bourací práce - Odstranění betonové dlažby a odvozu na skládku do vzdálenosti 7mi km 
=9,50m2*0,06m 
=0,57m3*2,30t/m3=1,31t 
(Kubatura vypočtena z výkresu D.1.1.1.02.01 - Situace + vytyčení)</t>
  </si>
  <si>
    <t>9,5*0,06=0,570 [A]</t>
  </si>
  <si>
    <t>11352</t>
  </si>
  <si>
    <t>ODSTRANĚNÍ CHODNÍKOVÝCH A SILNIČNÍCH OBRUBNÍKŮ BETONOVÝCH</t>
  </si>
  <si>
    <t>M</t>
  </si>
  <si>
    <t>Bourací práce - Odstranění betonových silničních obrubníků včetně betonového lože 
=11,00m 
=11,00m*(0,25m*0,15m+0,40m*0,25m)*2,30t/m3=3,48t 
(Délka vypočtena z výkresu D.1.1.1.02.01 - Situace + vytyčení)</t>
  </si>
  <si>
    <t>11=11,000 [A]</t>
  </si>
  <si>
    <t>11352B</t>
  </si>
  <si>
    <t>ODSTRANĚNÍ CHODNÍKOVÝCH A SILNIČNÍCH OBRUBNÍKŮ BETONOVÝCH - DOPRAVA</t>
  </si>
  <si>
    <t>Bourací práce - Odstranění betonových chodníkových obrubníků, odvoz na skládku do vzdálenosti 7mi km 
=3,48t*7km 
(Viz položka č. 11352)</t>
  </si>
  <si>
    <t>3,48*7=24,360 [A]</t>
  </si>
  <si>
    <t>13</t>
  </si>
  <si>
    <t>11372</t>
  </si>
  <si>
    <t>FRÉZOVÁNÍ ZPEVNĚNÝCH PLOCH ASFALTOVÝCH</t>
  </si>
  <si>
    <t>Bourací práce - Frézování stávající obrusné vrstvy vozovky tl. 40mm, včetně odvozu a likvidace v režii zhotovitele 
=248,00m2*0,04m 
=9,92m3*2,40t/m3=23,81t 
(Kubatura vypočtena z výkresu D.1.1.1.02.01 - Situace + vytyčení)</t>
  </si>
  <si>
    <t>248*0,04=9,920 [A]</t>
  </si>
  <si>
    <t>30</t>
  </si>
  <si>
    <t>113766</t>
  </si>
  <si>
    <t>FRÉZOVÁNÍ DRÁŽKY PRŮŘEZU DO 800MM2 V ASFALTOVÉ VOZOVCE</t>
  </si>
  <si>
    <t>Konstrukce vozovky - Úprava spár na obrusné vrstvě, obrusná vrstva bude profrézována 40x20mm, spára bude vyfoukána od zbytků živice 
=5,80m+8,40m+6,90m 
(Délka vypočtena z výkresu D.1.1.1.02.01 - Situace + vytyčení)</t>
  </si>
  <si>
    <t>5,8+8,4+6,9=21,100 [A]</t>
  </si>
  <si>
    <t>Položka zahrnuje veškerou manipulaci s vybouranou sutí a s vybouranými hmotami vč. uložení na skládku.</t>
  </si>
  <si>
    <t>121105</t>
  </si>
  <si>
    <t>SEJMUTÍ ORNICE NEBO LESNÍ PŮDY S ODVOZEM DO 8KM</t>
  </si>
  <si>
    <t>Příprava území - Odhumusování plochy v tl. 150mm, včetně odvozu na skládku do vzdálenosti 7mi km 
=(53,00+9,00+12,00+30,00)m2*0,150m 
=15,60m3*2,00t/m3=31,20t 
(Kubatura vypočtena z výkresu D.1.1.1.02.01 - Situace + vytyčení)</t>
  </si>
  <si>
    <t>(53+9+12+30)*0,15=15,600 [A]</t>
  </si>
  <si>
    <t>položka zahrnuje sejmutí ornice bez ohledu na tloušťku vrstvy a její vodorovnou dopravu nezahrnuje uložení na trvalou skládku</t>
  </si>
  <si>
    <t>17</t>
  </si>
  <si>
    <t>123735</t>
  </si>
  <si>
    <t>ODKOP PRO SPOD STAVBU SILNIC A ŽELEZNIC TŘ. I, ODVOZ DO 8KM</t>
  </si>
  <si>
    <t>Bourací práce -  Výkopové práce v zemině, tř.I, včetně zazubení svahů silničního tělesa a případného pažení, včetně odvozu na skládku do vzdálenosti 7mi km 
Silnice:  
=0,30m2*1,00m+0,60m2*9,00m+0,80m2*4,50m+0,50m2*7,90m+0,70m2*5,00m+0,60m2*2,40m+0,80m2*6,50m+1,10m2*4,00m=27,79m3 
Sanace aktivní zóny: 
=3,40m2*4,50m+1,80m2*7,90m+2,00m2*5,00m+2,20m2*2,40m+3,40m2*6,50m+3,50m2*4,00m=80,90m3 
Odvodnění: 
=1,20m*1,20m*0,60m+1,40m*1,00m*1,40m=2,82m3 
=111,51m3*2,00t/m3=223,03t 
(Kubatura vypočtena z výkresu D.1.1.1.02.01 - Situace + vytyčení)</t>
  </si>
  <si>
    <t>0,3*1+0,6*9+0,8*4,5+0,5*7,9+0,7*5+0,6*2,4+0,8*6,5+1,1*4+3,4*4,5+1,8*7,9+2*5+2,2*2,4+3,4*6,5+3,5*4+1,2*1,2*0,6+1,4*1*1,4=111,514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</si>
  <si>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</si>
  <si>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32</t>
  </si>
  <si>
    <t>17380</t>
  </si>
  <si>
    <t>ZEMNÍ KRAJNICE A DOSYPÁVKY Z NAKUPOVANÝCH MATERIÁLŮ</t>
  </si>
  <si>
    <t>Konstrukce vozovky - Zásypy a dosypávky ze zeminy vhodné do násypového tělesa z nenamrzavého materiálu, včetně hutnění a terénních úprav do požadovaného tvaru 
=0,10m2*4,50m+0,10m2*7,90m+0,10m2*6,50m+0,10m2*4,00m 
(Kubatura vypočtena z výkresu D.1.1.1.02.01 - Situace + vytyčení)</t>
  </si>
  <si>
    <t>0,1*4,5+0,1*7,9+0,1*6,5+0,1*4=2,290 [A]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</si>
  <si>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</si>
  <si>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46</t>
  </si>
  <si>
    <t>Úprava území – Nákup a dovoz humózní zeminy 
=(6,50m2*1,2+25,00m2+11,00m2)*0,15m 
(Kubatura vypočtena z výkresu D.1.1.1.02.01 - Situace + vytyčení)</t>
  </si>
  <si>
    <t>(6,5*1,2+25+11)*0,15=6,570 [A]</t>
  </si>
  <si>
    <t>43</t>
  </si>
  <si>
    <t>17581</t>
  </si>
  <si>
    <t>OBSYP POTRUBÍ A OBJEKTŮ Z NAKUPOVANÝCH MATERIÁLŮ</t>
  </si>
  <si>
    <t>Odvodnění - Obsyp plastové trouby ze štěrkopísku a zásyp zeminou vhodnou do násypu, včetně hutnění 
=1,40m*1,00m*1,40m 
(Kubatura vypočtena z výkresu D.1.1.1.02.01 - Situace + vytyčení)</t>
  </si>
  <si>
    <t>1,4*1*1,4=1,960 [A]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</si>
  <si>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  
- zemina vytlačená potrubím o DN do 180mm se od kubatury obsypů neodečítá</t>
  </si>
  <si>
    <t>41</t>
  </si>
  <si>
    <t>Odvodnění - Zásyp uliční vpustí zeminou vhodnou do násypu, včetně hutnění 
=(1,20m*1,20m-0,40m*0,40m)*0,60m 
(Kubatura vypočtena z výkresu D.1.1.1.02.01 - Situace + vytyčení)</t>
  </si>
  <si>
    <t>(1,2*1,2-0,4*0,4)*0,6=0,768 [A]</t>
  </si>
  <si>
    <t>19</t>
  </si>
  <si>
    <t>18110</t>
  </si>
  <si>
    <t>ÚPRAVA PLÁNĚ SE ZHUTNĚNÍM V HORNINĚ TŘ. I</t>
  </si>
  <si>
    <t>Konstrukce vozovky - Úprava parapláně, zemní pláně, podloží násypového tělesa včetně hutnění v zeminách tř.I (silniční těleso) 
=1,60m*9,00m+6,50m*4,50m+2,30m*7,90m+3,70m*5,00m+4,10m*2,40m+6,50m*6,50m+6,80m*4,00m (silnice) 
=1,00m*10,30m (chodník) 
=0,70m*4,00m (zpevněná plocha) 
(Plocha vypočtena z výkresu D.1.1.1.02.01 - Situace + vytyčení)</t>
  </si>
  <si>
    <t>1,6*9+6,5*4,5+2,3*7,9+3,7*5+4,1*2,4+6,5*6,5+6,8*4+1*10,3+0,7*4=172,710 [A]</t>
  </si>
  <si>
    <t>položka zahrnuje úpravu pláně včetně vyrovnání výškových rozdílů. Míru zhutnění určuje  
projekt.</t>
  </si>
  <si>
    <t>22</t>
  </si>
  <si>
    <t>18120</t>
  </si>
  <si>
    <t>ÚPRAVA PLÁNĚ SE ZHUTNĚNÍM V HORNINĚ TŘ. II</t>
  </si>
  <si>
    <t>Konstrukce vozovky - Úprava zemní pláně včetně hutnění v zeminách tř.II (sanace z kamenné sypaniny) 
=6,90m*4,50m+3,90m*7,90m+4,40m*5,00m+4,70m*2,40m+6,90m*6,50m+7,10m*4,00m 
(Plocha vypočtena z výkresu D.1.1.1.02.01 - Situace + vytyčení)</t>
  </si>
  <si>
    <t>6,9*4,5+3,9*7,9+4,4*5+4,7*2,4+6,9*6,5+7,1*4=168,390 [A]</t>
  </si>
  <si>
    <t>48</t>
  </si>
  <si>
    <t>18222</t>
  </si>
  <si>
    <t>ROZPROSTŘENÍ ORNICE VE SVAHU V TL DO 0,15M</t>
  </si>
  <si>
    <t>Úprava území - Rozprostření humózní zeminy ve svahu tl. 150mm včetně urovnání 
=6,50m2*1,2 
(Plocha vypočtena z výkresu D.1.1.1.02.01 - Situace + vytyčení)</t>
  </si>
  <si>
    <t>6,5*1,2=7,800 [A]</t>
  </si>
  <si>
    <t>položka zahrnuje:  
nutné přemístění ornice z dočasných skládek vzdálených do 50m rozprostření ornice v předepsané tloušťce ve svahu přes 1:5</t>
  </si>
  <si>
    <t>47</t>
  </si>
  <si>
    <t>18232</t>
  </si>
  <si>
    <t>ROZPROSTŘENÍ ORNICE V ROVINĚ V TL DO 0,15M</t>
  </si>
  <si>
    <t>Úprava území – Rozprostření humózní zeminy v rovině tl. 150mm včetně urovnání 
=25,00m2+11,00m2 
(Plocha vypočtena z výkresu D.1.1.1.02.01 - Situace + vytyčení)</t>
  </si>
  <si>
    <t>25+11=36,000 [A]</t>
  </si>
  <si>
    <t>položka zahrnuje:  
nutné přemístění ornice z dočasných skládek vzdálených do 50m rozprostření ornice v předepsané tloušťce v rovině a ve svahu do 1:5</t>
  </si>
  <si>
    <t>49</t>
  </si>
  <si>
    <t>18241</t>
  </si>
  <si>
    <t>ZALOŽENÍ TRÁVNÍKU RUČNÍM VÝSEVEM</t>
  </si>
  <si>
    <t>Úprava území – Založení trávníku ručním výsevem protierozní směsi, včetně uválcování a 1 pokosení  
=6,50m2*1,2+25,00m2+11,00m2 
(Plocha vypočtena z výkresu D.1.1.1.02.01 - Situace + vytyčení)</t>
  </si>
  <si>
    <t>6,5*1,2+25+11=43,800 [A]</t>
  </si>
  <si>
    <t>Zahrnuje dodání předepsané travní směsi, její výsev na ornici, zalévání, první pokosení, to vše  
bez ohledu na sklon terénu</t>
  </si>
  <si>
    <t>50</t>
  </si>
  <si>
    <t>18247</t>
  </si>
  <si>
    <t>OŠETŘOVÁNÍ TRÁVNÍKU</t>
  </si>
  <si>
    <t>Úprava území – Kosení, odplevelení a zálivka trávníků po dobu dle požadavků investora a SoD 
=6,50m2*1,2+25,00m2+11,00m2 
(Plocha vypočtena z výkresu D.1.1.1.02.01 - Situace + vytyčení)</t>
  </si>
  <si>
    <t>Zahrnuje pokosení se shrabáním, naložení shrabků na dopravní prostředek, s odvozem a se složením, to vše bez ohledu na sklon terénu  
zahrnuje nutné zalití a hnojení</t>
  </si>
  <si>
    <t>Základy</t>
  </si>
  <si>
    <t>21</t>
  </si>
  <si>
    <t>21452</t>
  </si>
  <si>
    <t>SANAČNÍ VRSTVY Z KAMENIVA DRCENÉHO</t>
  </si>
  <si>
    <t>Sanace podloží - Sanace podloží vozovky silnice  -  Kamenitá sypanina z drceného kameniva fr. 0/250mm v tl. 500mm 
Pokud by nebyly splněny požadované parametry na zemní pláni - bude přistoupeno k návrhu sanace aktivní zóny na základě naměřených výsledků zatěžovacích zkoušek. Na základě návrhu sanace proveden nejprve zkušební zkušení úsek. Rozměr zkušebního úseku určí TDI. Počet zkoušek určí TDI 
=3,40m2*4,50m+1,80m2*7,90m+2,00m2*5,00m+2,20m2*2,40m+3,40m2*6,50m+3,50m2*4,00m 
(Plocha vypočtena z výkresu D.1.1.1.02.01 - Situace + vytyčení)</t>
  </si>
  <si>
    <t>3,4*4,5+1,8*7,9+2*5+2,2*2,4+3,4*6,5+3,5*4=80,900 [A]</t>
  </si>
  <si>
    <t>položka zahrnuje dodávku předepsaného kameniva, mimostaveništní a vnitrostaveništní dopravu a jeho uložení  
není-li v zadávací dokumentaci uvedeno jinak, jedná se o nakupovaný materiál</t>
  </si>
  <si>
    <t>44</t>
  </si>
  <si>
    <t>26194</t>
  </si>
  <si>
    <t>VRTY PRO KOTV, INJEKT, MIKROPIL NA POVR TŘ V A VI D DO 200MM</t>
  </si>
  <si>
    <t>Odvodnění - Jádrový vrt DN=200mm v betonové opěrné zdi pro vyústění uliční vpusti 
=0,50m 
(Délka vypočtena z výkresu D.1.1.1.02.01 - Situace + vytyčení)</t>
  </si>
  <si>
    <t>0,5=0,500 [A]</t>
  </si>
  <si>
    <t>položka zahrnuje:  
přemístění, montáž a demontáž vrtných souprav  
svislou dopravu zeminy z vrtu  
vodorovnou dopravu zeminy bez uložení na skládku případně nutné pažení dočasné (včetně odpažení) i trvalé</t>
  </si>
  <si>
    <t>Komunikace</t>
  </si>
  <si>
    <t>23</t>
  </si>
  <si>
    <t>56330</t>
  </si>
  <si>
    <t>VOZOVKOVÉ VRSTVY ZE ŠTĚRKODRTI</t>
  </si>
  <si>
    <t>Konstrukce vozovky - Štěrkodrť ŠDa 0/32 tl. min. 150mm 
=0,50m2*9,00m+2,10m2*4,50m+1,90m2*7,90m+2,00m2*5,00m+2,00m2*2,40m+2,10m2*6,50m+2,50m2*4,00m 
(Kubatura vypočtena z výkresu D.1.1.1.02.01 - Situace + vytyčení)</t>
  </si>
  <si>
    <t>0,5*9+2,1*4,5+1,9*7,9+2*5+2*2,4+2,1*6,5+2,5*4=67,410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</si>
  <si>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</si>
  <si>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37</t>
  </si>
  <si>
    <t>56333</t>
  </si>
  <si>
    <t>VOZOVKOVÉ VRSTVY ZE ŠTĚRKODRTI TL. DO 150MM</t>
  </si>
  <si>
    <t>Konstrukce zpěvněné plochy a chodníku - Štěrkodrť ŠDb 0/32 tl. min. 150mm 
=0,90m*10,30m (chodník) 
=0,60m*4,00m (zpevněná plocha) 
(Plocha vypočtena z výkresu D.1.1.1.02.01 - Situace + vytyčení)</t>
  </si>
  <si>
    <t>0,9*10,3+0,6*4=11,670 [A]</t>
  </si>
  <si>
    <t>34</t>
  </si>
  <si>
    <t>56932</t>
  </si>
  <si>
    <t>ZPEVNĚNÍ KRAJNIC ZE ŠTĚRKODRTI TL. DO 100MM</t>
  </si>
  <si>
    <t>Nezpevněná krajnice ze štěrkodrti fr.0/32mm tl. 100mm 
=21,00m2 
(Plocha vypočtena z výkresu D.1.1.1.02.01 - Situace + vytyčení)</t>
  </si>
  <si>
    <t>21=21,000 [A]</t>
  </si>
  <si>
    <t>- dodání kameniva předepsané kvality a zrnitosti  
- rozprostření a zhutnění vrstvy v předepsané tloušťce  
- zřízení vrstvy bez rozlišení šířky, pokládání vrstvy po etapách</t>
  </si>
  <si>
    <t>24</t>
  </si>
  <si>
    <t>572123</t>
  </si>
  <si>
    <t>INFILTRAČNÍ POSTŘIK Z EMULZE DO 1,0KG/M2</t>
  </si>
  <si>
    <t>Konstrukce vozovky - Infiltrační postřik kationaktivní emulzí PI-E (1,00kg/m2) 
=1,50m*9,00m+6,60m*4,50m+6,30m*7,90m+6,50m*5,00m+6,50m*2,40m+5,80m*6,50m+6,70m*4,00m 
(Plocha vypočtena z výkresu D.1.1.1.02.01 - Situace + vytyčení)</t>
  </si>
  <si>
    <t>1,5*9+6,6*4,5+6,3*7,9+6,5*5+6,5*2,4+5,8*6,5+6,7*4=205,570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</si>
  <si>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</si>
  <si>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26</t>
  </si>
  <si>
    <t>572213</t>
  </si>
  <si>
    <t>SPOJOVACÍ POSTŘIK Z EMULZE DO 0,5KG/M2</t>
  </si>
  <si>
    <t>Konstrukce vozovky - Spojovací postřik kationaktivní emulzí PS-E (0,40kg/m2) 
=2,10m*9,00m+6,30m*4,50m+6,10m*7,90m+7,00m*5,00m+7,00m*2,40m+5,90m*6,50m+6,80m*4,00m 
=5,90m*1,00m+5,80m*9,00m+6,20m*4,50m+6,10m*7,90m+7,50m*5,00m+7,50m*2,40m+6,00m*6,50m+6,80m*4,00m+6,90m*1,00m 
(Plocha vypočtena z výkresu D.1.1.1.02.01 - Situace + vytyčení)</t>
  </si>
  <si>
    <t>2,1*9+6,3*4,5+6,1*7,9+7*5+7*2,4+5,9*6,5+6,8*4+5,9*1+5,8*9+6,2*4,5+6,1*7,9+7,5*5+7,5*2,4+6*6,5+6,8*4+6,9*1=475,580 [A]</t>
  </si>
  <si>
    <t>20</t>
  </si>
  <si>
    <t>57476</t>
  </si>
  <si>
    <t>VOZOVKOVÉ VÝZTUŽNÉ VRSTVY Z GEOMŘÍŽOVINY S TKANINOU</t>
  </si>
  <si>
    <t>Sanace podloží vozovky silnice  - Separační / výztužná geotextílie - pevnost v tahu v příčném i podélném směru 80kN/m a odolnost proti protržení CBR-10kN. 
=9,00m*4,50m+4,30m*7,90m+4,60m*5,00m+5,00m*2,40m+8,50m*6,50m+8,80m*4,00m 
(Plocha vypočtena z výkresu D.1.1.1.02.01 - Situace + vytyčení)</t>
  </si>
  <si>
    <t>9*4,5+4,3*7,9+4,6*5+5*2,4+8,5*6,5+8,8*4=199,920 [A]</t>
  </si>
  <si>
    <t>- dodání geomříže v požadované kvalitě a v množství včetně přesahů (přesahy započteny v jednotkové ceně)  
- očištění podkladu  
- pokládka geomříže dle předepsaného technologického předpisu</t>
  </si>
  <si>
    <t>28</t>
  </si>
  <si>
    <t>574A33</t>
  </si>
  <si>
    <t>ASFALTOVÝ BETON PRO OBRUSNÉ VRSTVY ACO 11 TL. 40MM</t>
  </si>
  <si>
    <t>Konstrukce vozovky - Asfaltový beton pro obrusné vrstvy ACO 11 tl. 40mm 
=5,80m*1,00m+5,80m*9,00m+6,10m*4,50m+6,00m*7,90m+7,50m*5,00m+7,50m*2,40m+6,00m*6,50m+6,80m*4,00m+6,90m*1,00m 
(Plocha vypočtena z výkresu D.1.1.1.02.01 - Situace + vytyčení)</t>
  </si>
  <si>
    <t>5,8*1+5,8*9+6,1*4,5+6*7,9+7,5*5+7,5*2,4+6*6,5+6,8*4+6,9*1=261,450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</si>
  <si>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</si>
  <si>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27</t>
  </si>
  <si>
    <t>574C56</t>
  </si>
  <si>
    <t>ASFALTOVÝ BETON PRO LOŽNÍ VRSTVY ACL 16+, 16S TL. 60MM</t>
  </si>
  <si>
    <t>Konstrukce vozovky - Asfaltový beton pro ložné vrstvy ACL 16+ tl. 60mm 
=2,20m*9,00m+6,30m*4,50m+6,10m*7,90m+7,00m*5,00m+7,00m*2,40m+6,00m*6,50m+6,80m*4,00m 
(Plocha vypočtena z výkresu D.1.1.1.02.01 - Situace + vytyčení)</t>
  </si>
  <si>
    <t>2,2*9+6,3*4,5+6,1*7,9+7*5+7*2,4+6*6,5+6,8*4=214,340 [A]</t>
  </si>
  <si>
    <t>25</t>
  </si>
  <si>
    <t>574E46</t>
  </si>
  <si>
    <t>ASFALTOVÝ BETON PRO PODKLADNÍ VRSTVY ACP 16+, 16S TL. 50MM</t>
  </si>
  <si>
    <t>Konstrukce vozovky - Asfaltový beton pro podkladní vrstvy ACP 16+ tl. 50mm 
=1,50m*9,00m+6,40m*4,50m+6,20m*7,90m+6,50m*5,00m+6,60m*2,40m+5,90m*6,50m+6,80m*4,00m 
(Plocha vypočtena z výkresu D.1.1.1.02.01 - Situace + vytyčení)</t>
  </si>
  <si>
    <t>1,5*9+6,4*4,5+6,2*7,9+6,5*5+6,6*2,4+5,9*6,5+6,8*4=205,170 [A]</t>
  </si>
  <si>
    <t>38</t>
  </si>
  <si>
    <t>582611</t>
  </si>
  <si>
    <t>KRYTY Z BETON DLAŽDIC SE ZÁMKEM ŠEDÝCH TL 60MM DO LOŽE Z KAM</t>
  </si>
  <si>
    <t>Konstrukce sjezdu - Betonová zámková dlažba tl. 60mm, včetně vyplnění jemným  křemičitým pískem, včetně včetně lože dlažby z drti fr. 6/8mm tl. min. 30mm 
=0,90m*9,50m (chodník) 
=0,60m*3,00m (zpevněná plocha) 
(Plocha vypočtena z výkresu D.1.1.1.02.01 - Situace + vytyčení)</t>
  </si>
  <si>
    <t>0,9*9,5+0,6*3=10,350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</si>
  <si>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</si>
  <si>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39</t>
  </si>
  <si>
    <t>58261A</t>
  </si>
  <si>
    <t>KRYTY Z BETON DLAŽDIC SE ZÁMKEM BAREV RELIÉF TL 60MM DO LOŽE Z KAM</t>
  </si>
  <si>
    <t>Konstrukce sjezdu - Betonová zámková dlažba tl. 60mm, reliéfní, černá, včetně vyplnění jemným  křemičitým pískem, včetně včetně lože dlažby z drti fr. 6/8mm tl. min. 30mm 
=0,90m*0,80m (chodník) 
=0,60m*1,00m (zpevněná plocha) 
(Plocha vypočtena z výkresu D.1.1.1.02.01 - Situace + vytyčení)</t>
  </si>
  <si>
    <t>0,9*0,8+0,6*1=1,320 [A]</t>
  </si>
  <si>
    <t>8</t>
  </si>
  <si>
    <t>Potrubí</t>
  </si>
  <si>
    <t>42</t>
  </si>
  <si>
    <t>87433</t>
  </si>
  <si>
    <t>POTRUBÍ Z TRUB PLASTOVÝCH ODPADNÍCH DN DO 150MM</t>
  </si>
  <si>
    <t>Odvodnění - Odtok uliční vpusti z plastových trub DN=150mm vhodnou do dynamicky zatížených konstrukcí, které budou uloženy na pískový podsyp tl.100mm 
=2,00m 
(Délka vypočtena z výkresu D.1.1.1.02.01 - Situace + vytyčení)</t>
  </si>
  <si>
    <t>2=2,000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</si>
  <si>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</si>
  <si>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40</t>
  </si>
  <si>
    <t>89712</t>
  </si>
  <si>
    <t>VPUSŤ KANALIZAČNÍ ULIČNÍ KOMPLETNÍ Z BETONOVÝCH DÍLCŮ</t>
  </si>
  <si>
    <t>KUS</t>
  </si>
  <si>
    <t>Odvodnění - Uliční vpust z betonových dílců (litinový poklop, vyrovnávací prstence, kalový koš, skruže a dno s kalovým prostorem), včetně úpravy základové spáry a podkladního betonu C12/15 tl. 150mm 
=1ks 
(Počet vypočten z výkresu D.1.1.1.02.01 - Situace + vytyčení)</t>
  </si>
  <si>
    <t>1=1,000 [A]</t>
  </si>
  <si>
    <t>položka zahrnuje:  
- dodávku a osazení předepsaných dílů včetně mříže  
- výplň, těsnění  a tmelení spar a spojů,  
- opatření  povrchů  betonu  izolací  proti zemní vlhkosti v částech, kde přijdou do styku se  
zeminou nebo kamenivem,  
- předepsané podkladní konstrukce</t>
  </si>
  <si>
    <t>33</t>
  </si>
  <si>
    <t>89921</t>
  </si>
  <si>
    <t>VÝŠKOVÁ ÚPRAVA POKLOPŮ</t>
  </si>
  <si>
    <t>Konstrukce vozovky - Výšková úprava poklopů šachet 
=3ks 
(Počet vypočten z výkresu D.1.1.1.02.01 - Situace + vytyčení)</t>
  </si>
  <si>
    <t>3=3,000 [A]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</si>
  <si>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</si>
  <si>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</si>
  <si>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914113</t>
  </si>
  <si>
    <t>DOPRAVNÍ ZNAČKY ZÁKLADNÍ VELIKOSTI OCELOVÉ NEREFLEXNÍ - DEMONTÁŽ</t>
  </si>
  <si>
    <t>Bourací práce - Odstranění stávajícího dopravního značení, včetně odvozu na skládku investora (KSUS Slaný) do vzdálenosti 7mi km 
A 22 - „Jiné nebezpečí“ - 2ks 
B 20a-30 - „Nejvyšší povolená rychlost“ - 2ks 
Z 4a - „Směrová deska“ - 2ks 
=2ks+2ks+2ks 
(Počet vypočten z výkresu D.1.1.2.05 - Situace dopravního značení)</t>
  </si>
  <si>
    <t>2+2+2=6,000 [A]</t>
  </si>
  <si>
    <t>Položka zahrnuje odstranění, demontáž a odklizení materiálu s odvozem na předepsané  
místo</t>
  </si>
  <si>
    <t>Bourací práce - Odstranění stávajícího dopravního značení, včetně uložení v obvodu stavby pro opětovné osazení 
IS 1c - „Směrová tabule pro příjezd k dálnici (s jedním cílem)“ - 1ks 
IS 3c - „Směrová tabule (s jedním cílem)“ - 2ks 
=1ks+2ks 
(Počet vypočten z výkresu D.1.1.1.02.05 - Situace dopravního značení)</t>
  </si>
  <si>
    <t>1+2=3,000 [A]</t>
  </si>
  <si>
    <t>51</t>
  </si>
  <si>
    <t>914122</t>
  </si>
  <si>
    <t>DOPRAVNÍ ZNAČKY ZÁKLADNÍ VELIKOSTI OCELOVÉ FÓLIE TŘ 1 - MONTÁŽ S
PŘEMÍSTĚNÍM</t>
  </si>
  <si>
    <t>Dopravní značení a zařízení - Přesun a montáž stávajících dopravního značení včetně nerezového spojovacího materiálu třídy A4 
IS 1c - „Směrová tabule pro příjezd k dálnici (s jedním cílem)“ - 1ks 
IS 3c - „Směrová tabule (s jedním cílem)“ - 2ks 
=1ks+2ks 
(Počet vypočten z výkresu D.1.1.1.02.05 - Situace dopravního značení)</t>
  </si>
  <si>
    <t>položka zahrnuje:  
- dopravu demontované značky z dočasné skládky  
- osazení a montáž značky na místě určeném projektem  
- nutnou opravu poškozených částí nezahrnuje dodávku značky</t>
  </si>
  <si>
    <t>52</t>
  </si>
  <si>
    <t>914921</t>
  </si>
  <si>
    <t>SLOUPKY A STOJKY DOPRAVNÍCH ZNAČEK Z OCEL TRUBEK DO PATKY - DODÁVKA A
MONTÁŽ</t>
  </si>
  <si>
    <t>Dopravní značení a zařízení - Nové sloupky stávajících dopravního značení a zařízení, včetně PKO a patky z betonu C25/30 o rozměrech 0,40x0,40x0,80m 
=1ks 
(Počet vypočten z výkresu D.1.1.1.02.05 - Situace dopravního značení)</t>
  </si>
  <si>
    <t>položka zahrnuje:  
- sloupky a upevňovací zařízení včetně jejich osazení (betonová patka, zemní práce)</t>
  </si>
  <si>
    <t>914923</t>
  </si>
  <si>
    <t>SLOUPKY A STOJKY DZ Z OCEL TRUBEK DO PATKY DEMONTÁŽ</t>
  </si>
  <si>
    <t>Bourací práce - Odstranění sloupků stávajícího dopravního značení, včetně očištění a odvozu na skládku investora (KSUS Slaný) do vzdálenosti 7mi km 
=3ks 
(Počet vypočten z výkresu D.1.1.1.02.05 - Situace dopravního značení)</t>
  </si>
  <si>
    <t>53</t>
  </si>
  <si>
    <t>915111</t>
  </si>
  <si>
    <t>VODOROVNÉ DOPRAVNÍ ZNAČENÍ BARVOU HLADKÉ - DODÁVKA A POKLÁDKA</t>
  </si>
  <si>
    <t>Dopravní značení a zařízení - Vodorovné dopravní značení - značení bílou barvou 
V2b 1,5/1,5/0,250 =(40,70+21,60+10,80)m*0,125m 
V4 0,125 =3*1,50m*0,250m 
(Počet vypočten z výkresu D.1.1.1.02.05 - Situace dopravního značení)</t>
  </si>
  <si>
    <t>(40,7+21,6+10,8)*0,125+3*1,5*0,25=10,263 [A]</t>
  </si>
  <si>
    <t>položka zahrnuje:  
- dodání a pokládku nátěrového materiálu (měří se pouze natíraná plocha)  
- předznačení a reflexní úpravu</t>
  </si>
  <si>
    <t>54</t>
  </si>
  <si>
    <t>915221</t>
  </si>
  <si>
    <t>VODOR DOPRAV ZNAČ PLASTEM STRUKTURÁLNÍ NEHLUČNÉ - DOD A POKLÁDKA</t>
  </si>
  <si>
    <t>Dopravní značení a zařízení - Vodorovné dopravní značení - značení strukturovaným plastem 
V2b 1,5/1,5/0,250 =(40,70+21,60+10,80)m*0,125m 
V4 0,125 =3*1,50m*0,250m 
(Počet vypočten z výkresu D.1.1.1.02.05 - Situace dopravního značení)</t>
  </si>
  <si>
    <t>916623</t>
  </si>
  <si>
    <t>VODÍCÍ STĚNY Z DÍLCŮ BETON - DEMONTÁŽ</t>
  </si>
  <si>
    <t>Bourací práce - Odstranění stávajícÍ vodící stěny z betonových dílců, včetně odvozu na skládku investora (KSUS Slaný) do vzdálenosti 7mi km 
=8,00m 
(Počet vypočten z výkresu D.1.1.1.02.01 - Situace + vytyčení)</t>
  </si>
  <si>
    <t>8=8,000 [A]</t>
  </si>
  <si>
    <t>Položka zahrnuje odstranění, demontáž a odklizení zařízení s odvozem na předepsané místo. V položce se vykazují dočasné prefabrikované vodící betonové stěny výšky max. 60cm.  
Dočasné vodící stěny z prefabrikovaných betonových svodidel standardních výšek se vykazují v položkách 911**3.</t>
  </si>
  <si>
    <t>35</t>
  </si>
  <si>
    <t>917224</t>
  </si>
  <si>
    <t>SILNIČNÍ A CHODNÍKOVÉ OBRUBY Z BETONOVÝCH OBRUBNÍKŮ ŠÍŘ 150MM</t>
  </si>
  <si>
    <t>Obrubníky - Betonové silniční obrubníky 150x250x1000mm, včetně náběhových 150x150/250x1000mm, osazení do betonového lože s bočními opěrami z  betonu C25/30-XF3, včetně řezání obrub a případných úprav styčných spár MC 
=13,00m+1,50m+4,50m+9,50m 
(Délka vypočtena z výkresu D.1.1.1.02.01 - Situace + vytyčení)</t>
  </si>
  <si>
    <t>13+1,5+4,5+9,5=28,500 [A]</t>
  </si>
  <si>
    <t>Položka zahrnuje:  
dodání a pokládku betonových obrubníků o rozměrech předepsaných zadávací dokumentací betonové lože i boční betonovou opěrku.</t>
  </si>
  <si>
    <t>36</t>
  </si>
  <si>
    <t>Obrubníky - Betonové silniční obrubníky nájezdové 150x150x1000mm, včetně osazení do betonového lože s bočními opěrami z  betonu C25/30-XF3, včetně řezání obrub a případných úprav styčných spár MC 
=1,50m+3,00m 
(Délka vypočtena z výkresu D.1.1.1.02.01 - Situace + vytyčení)</t>
  </si>
  <si>
    <t>1,5+3=4,500 [A]</t>
  </si>
  <si>
    <t>12</t>
  </si>
  <si>
    <t>919111</t>
  </si>
  <si>
    <t>ŘEZÁNÍ ASFALTOVÉHO KRYTU VOZOVEK TL DO 50MM</t>
  </si>
  <si>
    <t>Bourací práce -  Řezání vozovky kotoučovou pilou do hloubky 50mm 
=5,80m+8,40m+6,90m 
(Délka vypočtena z výkresu D.1.1.1.02.01 - Situace + vytyčení)</t>
  </si>
  <si>
    <t>položka zahrnuje řezání vozovkové vrstvy v předepsané tloušťce, včetně spotřeby vody</t>
  </si>
  <si>
    <t>31</t>
  </si>
  <si>
    <t>931326</t>
  </si>
  <si>
    <t>TĚSNĚNÍ DILATAČ SPAR ASF ZÁLIVKOU MODIFIK PRŮŘ DO 800MM2</t>
  </si>
  <si>
    <t>Konstrukce vozovky - Úprava spár na obrusné vrstvě, u spár budou předehřáty okolní plochy, provede se zalití modifikovanou asfaltovou zálivkou 40x20mm s přelivem 60mm, provede se povápnění 
=5,80m+8,40m+6,90m 
(Délka vypočtena z výkresu D.1.1.1.02.01 - Situace + vytyčení)</t>
  </si>
  <si>
    <t>položka zahrnuje dodávku a osazení předepsaného materiálu, očištění ploch spáry před úpravou, očištění okolí spáry po úpravě  
nezahrnuje těsnící profil</t>
  </si>
  <si>
    <t>45</t>
  </si>
  <si>
    <t>936501</t>
  </si>
  <si>
    <t>DROBNÉ DOPLŇK KONSTR KOVOVÉ NEREZ</t>
  </si>
  <si>
    <t>KG</t>
  </si>
  <si>
    <t>Odvodnění - Nerezové vyústky DN=170mm s přivařenou přírubou osazené do pryskyřice v jádrovém vývrtu, tř. oceli A4 
=0,50m*15kg/m+0,30m*0,30m*8,00kg/m2 
(Hmotnost vypočtena z výkresu D.1.1.1.02.01 - Situace + vytyčení)</t>
  </si>
  <si>
    <t>0,5*15+0,3*0,3*8=8,220 [A]</t>
  </si>
  <si>
    <t>položka zahrnuje:  
- dílenská dokumentace, včetně technologického předpisu spojování  
- dodání  materiálu  v požadované kvalitě a výroba konstrukce i dílenská (včetně  pomůcek, přípravků a prostředků pro výrobu) bez ohledu na náročnost a její hmotnost, dílenská montáž  
- dodání spojovacího materiálu  
- zřízení  montážních  a  dilatačních  spojů,  spar, včetně potřebných úprav, vložek, opracování, očištění a ošetření  
- podpěr. konstr. a lešení všech druhů pro montáž konstrukcí i doplňkových, včetně požadovaných otvorů, ochranných a bezpečnostních opatření a základů pro tyto konstrukce a lešení  
- jakákoliv doprava a manipulace dílců  a  montážních  sestav,  včetně  dopravy konstrukce z  
výrobny na stavbu  
- montáž konstrukce na staveništi, včetně montážních prostředků a pomůcek a zednických  
výpomocí  
- výplň, těsnění a tmelení spar a spojů  
- čištění konstrukce a odstranění všech vrubů (vrypy, otlačeniny a pod.)  
- všechny druhy ocelového kotvení  
- dílenskou přejímku a montážní prohlídku, včetně požadovaných dokladů  
- zřízení kotevních otvorů nebo jam, nejsou-li částí jiné konstrukce, jejich úpravy, očištění a ošetření  
- osazení kotvení nebo přímo částí konstrukce do podpůrné konstrukce nebo do zeminy  
- výplň kotevních otvorů  (příp.  podlití  patních  desek)  maltou,  betonem  nebo  jinou speciální hmotou, vyplnění jam zeminou  
- předepsanou protikorozní ochranu a nátěry konstrukcí  
- osazení měřících zařízení a úpravy pro ně  
- ochranná opatření před účinky bludných proudů</t>
  </si>
  <si>
    <t>29</t>
  </si>
  <si>
    <t>93821</t>
  </si>
  <si>
    <t>OČIŠTĚNÍ BETONOVÝCH VOZOVEK UMYTÍM VODOU</t>
  </si>
  <si>
    <t>Konstrukce vozovky - Očištění povrchu komunikace, včetně odvozu na skládku do vzdálenosti 7mi km a poplatku za uložení 
=261,45m2 
(Plocha vypočtena z výkresu D.1.1.1.02.01 - Situace + vytyčení)</t>
  </si>
  <si>
    <t>261,45=261,450 [A]</t>
  </si>
  <si>
    <t>položka zahrnuje očištění předepsaným způsobem včetně odklizení vzniklého odpadu</t>
  </si>
  <si>
    <t>967184</t>
  </si>
  <si>
    <t>VYBOURÁNÍ ČÁSTÍ KONSTRUKCÍ KOVOVÝCH S ODVOZEM DO 5KM</t>
  </si>
  <si>
    <t>Bourací práce - Odstranění ocelového silničního zábradlí, včetně odvozu na skládku do vzdálenosti 4 km a likvidace v režii zhotovitele 
=27,50m*0,025t/m 
(Hmotnost vypočtena z výkresu D.1.1.1.02.01 - Situace + vytyčení)</t>
  </si>
  <si>
    <t>27,5*0,025=0,688 [A]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</si>
  <si>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</si>
  <si>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201</t>
  </si>
  <si>
    <t>OPĚRNÁ ZEĎ NA SILNICI III/23642</t>
  </si>
  <si>
    <t>Poplatky - Uložení stavební suti na skládku, včetně poplatku za uložení 
=2,58t+4,90t+1,51t+5,00t+54,40t 
(Viz položky č. 11351, 113485, 966165, 967155, 967135)</t>
  </si>
  <si>
    <t>2,58+4,9+1,51+5+54,4=68,390 [A]</t>
  </si>
  <si>
    <t>Demolice - Poplatek za skládku - Uložení zeminy na skládku 
=342,02t 
(Viz položky č. 131735)</t>
  </si>
  <si>
    <t>342,02=342,020 [A]</t>
  </si>
  <si>
    <t>Poplatky - Uložení nebezpečného odpadu na skládku, včetně poplatku za uložení 
=0,23t 
(Viz položky č. 967156)</t>
  </si>
  <si>
    <t>0,23=0,230 [A]</t>
  </si>
  <si>
    <t>79</t>
  </si>
  <si>
    <t>029412-R</t>
  </si>
  <si>
    <t>OSTATNÍ POŽADAVKY - VYPRACOVÁNÍ MOSTNÍHO LISTU</t>
  </si>
  <si>
    <t>Evidenční list opěrné zdi 
=1ks</t>
  </si>
  <si>
    <t>zahrnuje veškeré náklady spojené s objednatelem požadovanými pracemi</t>
  </si>
  <si>
    <t>80</t>
  </si>
  <si>
    <t>02953-R</t>
  </si>
  <si>
    <t>OSTATNÍ POŽADAVKY - HLAVNÍ MOSTNÍ PROHLÍDKA</t>
  </si>
  <si>
    <t>Prohlídka opěrné zdi 
=1ks</t>
  </si>
  <si>
    <t>položka zahrnuje :  
- úkony dle ČSN 73 6221  
- provedení hlavní mostní prohlídky oprávněnou fyzickou nebo právnickou osobou  
- vyhotovení záznamu (protokolu), který jednoznačně definuje stav mostu</t>
  </si>
  <si>
    <t>Bourací práce - Odstranění betonové dlažby a odvozu na skládku do vzdálenosti 7mi km 
=35,50m2*0,06m 
=2,13m3*2,30t/m3=4,90t 
(Kubatura vypočtena z výkresu D.1.2.02.01 - Stávající stav - přehledné výkresy)</t>
  </si>
  <si>
    <t>35,5*0,06=2,130 [A]</t>
  </si>
  <si>
    <t>11351</t>
  </si>
  <si>
    <t>ODSTRANĚNÍ ZÁHONOVÝCH OBRUBNÍKŮ</t>
  </si>
  <si>
    <t>Bourací práce - Odstranění betonových záhonových obrubníků včetně betonového lože 
=1,00m+10,50m 
=11,50m*(0,25m*0,15m+0,40m*0,20m)*2,30t/m3=2,58t 
(Délka vypočtena z výkresu D.1.2.02.01 - Stávající stav - přehledné výkresy)</t>
  </si>
  <si>
    <t>1+10,5=11,500 [A]</t>
  </si>
  <si>
    <t>11351B</t>
  </si>
  <si>
    <t>ODSTRANĚNÍ ZÁHONOVÝCH OBRUBNÍKŮ - DOPRAVA</t>
  </si>
  <si>
    <t>Bourací práce - Odstranění betonových záhonových obrubníků, odvoz na skládku do vzdálenosti 7mi km 
=2,58t*7km 
(Viz položka č. 11351)</t>
  </si>
  <si>
    <t>2,58*7=18,060 [A]</t>
  </si>
  <si>
    <t>Konstrukce vozovky - Úprava spár na obrusné vrstvě, obrusná vrstva bude profrézována 40x20mm, spára bude vyfoukána od zbytků živice 
=15,00m 
(Délka vypočtena z výkresů D.1.2.02.XX - Nový stav - XX)</t>
  </si>
  <si>
    <t>15=15,000 [A]</t>
  </si>
  <si>
    <t>11511</t>
  </si>
  <si>
    <t>ČERPÁNÍ VODY DO 500 L/MIN</t>
  </si>
  <si>
    <t>HOD</t>
  </si>
  <si>
    <t>Příprava území - Čerpání odpadu z jímky splaškové kanalizace 
=14dnů*2hod 
(Viz. položka č. 89483)</t>
  </si>
  <si>
    <t>14*2=28,000 [A]</t>
  </si>
  <si>
    <t>Položka čerpání vody na povrchu zahrnuje i potrubí, pohotovost záložní čerpací soupravy a zřízení čerpací jímky. Součástí položky je také následná demontáž a likvidace těchto zařízení</t>
  </si>
  <si>
    <t>Příprava území - Čerpání vody ze stavební jámy - 2 jímky 
=2*14dnů*2hod 
(Viz. položka č. 89914)</t>
  </si>
  <si>
    <t>2*14*2=56,000 [A]</t>
  </si>
  <si>
    <t>131735</t>
  </si>
  <si>
    <t>HLOUBENÍ JAM ZAPAŽ I NEPAŽ TŘ. I, ODVOZ DO 8KM</t>
  </si>
  <si>
    <t>Bourací práce - Výkop zeminy tř. I, včetně odvozu na skládku do vzdálenosti 7mi km 
=15,00m*(0,50m*0,90m+0,90m*2,50m+2,50m*2,50m/2+1,00m*1,50m+0,80m*1,50m)+2*0,60m*2,50m*2,50m/2+3,10m*(0,60m*3,50m+3,50m*3,50m/2+0,60m*1,90m+1,90m*1,90m/2)+0,60m*3,50m*3,50m/2+0,60m*1,90m*1,90m/2 
=171,01m3*2,00t/m3=342,02t 
(Kubatura vypočtena z výkresů D.1.2.2.2.XX - Nový stav - XX)</t>
  </si>
  <si>
    <t>15*(0,5*0,9+0,9*2,5+2,5*2,5/2+1*1,5+0,8*1,5)+2*0,6*2,5*2,5/2+3,1*(0,6*3,5+3,5*3,5/2+0,6*1,9+1,9*1,9/2)+0,6*3,5*3,5/2+0,6*1,9*1,9/2=171,010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</si>
  <si>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</si>
  <si>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17180</t>
  </si>
  <si>
    <t>ULOŽENÍ SYPANINY DO NÁSYPŮ Z NAKUPOVANÝCH MATERIÁLŮ</t>
  </si>
  <si>
    <t>Založení - Hutněný polštář z kamenné sypaniny fr. 0/63mm, tl. 0,30m 
=3,10m*16,20m*0,30m 
(Kubatura vypočtena z výkresu D.1.2.02.XX - Nový stav - XX)</t>
  </si>
  <si>
    <t>2*10*4,6*0,5=46,000 [A]</t>
  </si>
  <si>
    <t>položka zahrnuje:  
- kompletní provedení zemní konstrukce (násypového tělesa včetně aktivní zóny) včetně  
nákupu a dopravy materiálu dle zadávací 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</si>
  <si>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17481</t>
  </si>
  <si>
    <t>ZÁSYP JAM A RÝH Z NAKUPOVANÝCH MATERIÁLŮ</t>
  </si>
  <si>
    <t>Příprava území - Obsyp betonových skruží štěrkem 
= 2ks*1,0m2*1,00m 
(Viz. položka č. 89914)</t>
  </si>
  <si>
    <t>2*1*1=2,000 [A]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</si>
  <si>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</si>
  <si>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Zásyp - Zásyp ze štěrkodrtí fr. 0/63mm, hutněn po vrstvách max. 300mm, ID=0,90; 100% PS 
=15,00m*(0,20m*1,30m+0,60m*2,10m+2,10m*2,10m/2)+2*0,60m*2,10m*2,10m/2+3,10m*(0,60m*3,10m+3,10m*3,10m/2+0,60m*1,40m+1,40m*1,40m/2)+0,60m*3,10m*3,10m/2+0,60m*1,40m*1,40m/2 
(Kubatura vypočtena z výkresů D.1.2.02.XX - Nový stav - XX)</t>
  </si>
  <si>
    <t>15*(0,2*1,3+0,6*2,1+2,1*2,1/2)+2*0,6*2,1*2,1/2+3,1*(0,6*3,1+3,1*3,1/2+0,6*1,4+1,4*1,4/2)+0,6*3,1*3,1/2+0,6*1,4*1,4/2=88,296 [A]</t>
  </si>
  <si>
    <t>Zásyp - Zásyp zeminou vhodnou do násypu, hutněn po vrstvách max. 300mm, ID=0,80; 95% PS 
=15,00m*(0,55m*0,10m+0,60m*0,90m+0,50m*0,90m/2) 
(Kubatura vypočtena z výkresů D.1.2.02.XX - Nový stav - XX)</t>
  </si>
  <si>
    <t>15*(0,55*0,1+0,6*0,9+0,5*0,9/2)=12,300 [A]</t>
  </si>
  <si>
    <t>63</t>
  </si>
  <si>
    <t>Přístup k domu - Odvodňovací žlab a lapač střešních splavenin, přípojky, obsyp plastové trouby ze štěrkopísku a zásyp zeminou vhodnou do násypu, včetně hutnění 
=(3,50+1,00)m*1,00m*0,60m 
(Kubatura vypočtena z výkresů D.1.2.2.2.XX - Nový stav - XX)</t>
  </si>
  <si>
    <t>(3,5+1)*1*0,6=2,700 [A]</t>
  </si>
  <si>
    <t>69</t>
  </si>
  <si>
    <t>Přípojka spaškové kanalizace -  Obsyp plastové trouby ze štěrkopísku a zásyp zeminou vhodnou do násypu, včetně hutnění 
=(1,40+1,00)m*1,00m*0,10m 
(Kubatura vypočtena z výkresů D.1.2.2.2.XX - Nový stav - XX)</t>
  </si>
  <si>
    <t>(1,4+1)*1*0,1=0,240 [A]</t>
  </si>
  <si>
    <t>Založení - Úprava zhutnění základové spáry v zeminách tř.I 
=3,10m*16,20m 
(Plocha vypočtena z výkresů D.1.2.02.XX - Nový stav - XX)</t>
  </si>
  <si>
    <t>3,1*16,2=50,220 [A]</t>
  </si>
  <si>
    <t>Přístup k domu - Úprava zemní pláně, včetně hutnění v zeminách tř.I 
=38,20m2+0,60m2 
(Plocha vypočtena z výkresů D.1.2.2.2.XX - Nový stav - XX)</t>
  </si>
  <si>
    <t>38,3+0,6=38,900 [A]</t>
  </si>
  <si>
    <t>Založení - Úprava zhutnění základové spáry v zeminách tř.II 
=3,10m*16,20m 
(Plocha vypočtena z výkresů D.1.2.02.XX - Nový stav - XX)</t>
  </si>
  <si>
    <t>21331</t>
  </si>
  <si>
    <t>DRENÁŽNÍ VRSTVY Z BETONU MEZEROVITÉHO (DRENÁŽNÍHO)</t>
  </si>
  <si>
    <t>Drenáž - Obsyp drenážních trubek mezerovitým betonem 
=17,50m*0,30m*0,60m 
(Kubatura vypočtena z výkresů D.1.2.02.XX - Nový stav - XX)</t>
  </si>
  <si>
    <t>17,5*0,3*0,6=3,150 [A]</t>
  </si>
  <si>
    <t>Položka zahrnuje:  
- dodávku předepsaného materiálu pro drenážní vrstvu, včetně mimostaveništní a vnitrostaveništní dopravy  
- provedení drenážní vrstvy předepsaných rozměrů a předepsaného tvaru</t>
  </si>
  <si>
    <t>21361</t>
  </si>
  <si>
    <t>DRENÁŽNÍ VRSTVY Z GEOTEXTILIE</t>
  </si>
  <si>
    <t>Drenáž - Filtrační geotextilie 300g/m2 
=17,50m*(0,40m+0,70m) 
(Plocha vypočtena z výkresů D.1.2.02.XX - Nový stav - XX)</t>
  </si>
  <si>
    <t>17,5*(0,4+0,7)=19,250 [A]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</si>
  <si>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</si>
  <si>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71</t>
  </si>
  <si>
    <t>261513</t>
  </si>
  <si>
    <t>VRTY PRO KOTVENÍ A INJEKTÁŽ TŘ V NA POVRCHU D DO 25MM</t>
  </si>
  <si>
    <t>Dobetonávky - Vrty DN=20mm pro kotevní prvky obkladu líce opěrné zdi délky 300mm 
=6,70m/0,20m*0,30m+1,10m/0,20m*0,30m*2 
(Délka vypočtena z výkresů D.1.2.02.XX - Nový stav - XX)</t>
  </si>
  <si>
    <t>6,7/0,2*0,3+1,1/0,2*0,3*2=13,350 [A]</t>
  </si>
  <si>
    <t>Dřík - Vrty DN=20mm pro kotevní prvky obkladu líce opěrné zdi délky 300mm 
=(14,60m*1,60m+1,00m*2,10m)/0,40m/0,40m*0,30m 
(Délka vypočtena z výkresů D.1.2.02.XX - Nový stav - XX)</t>
  </si>
  <si>
    <t>(14,6*1,6+1*2,1)/0,4/0,4*0,3=47,738 [A]</t>
  </si>
  <si>
    <t>272324</t>
  </si>
  <si>
    <t>ZÁKLADY ZE ŽELEZOBETONU DO C25/30</t>
  </si>
  <si>
    <t>Základy - Železobeton C25/30, včetně hutnění a zarovnání horního povrchu 
=15,00m*1,90m*0,80m 
Bednění pro betonáž včetně jeho odstranění a samolepícího drenážního potahu bednění 
=2*15,00m*0,80m+2*1,90m*0,80m=27,04m2 
(Kubatura vypočtena z výkresu D.1.2.02.XX - Nový stav - XX)</t>
  </si>
  <si>
    <t>15*1,9*0,8=22,800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</si>
  <si>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proudů,</t>
  </si>
  <si>
    <t>272365</t>
  </si>
  <si>
    <t>VÝZTUŽ ZÁKLADŮ Z OCELI 10505, B500B</t>
  </si>
  <si>
    <t>Základy - Výztuž z betonářské oceli B500B + provaření po obvodu + vázání drátem 
=0,025*22,80m3*7,85t/m3 
(Viz položky č. 272324)</t>
  </si>
  <si>
    <t>0,025*22,8*7,85=4,475 [A]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</si>
  <si>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</si>
  <si>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289971</t>
  </si>
  <si>
    <t>OPLÁŠTĚNÍ (ZPEVNĚNÍ) Z GEOTEXTILIE</t>
  </si>
  <si>
    <t>Úprava území - Tkaná geotextílie pod zásyp z tříděné čistých říčních valounkou 
=4,00m2 
(Plocha vypočtena z výkresů D.1.2.2.2.XX - Nový stav - XX)</t>
  </si>
  <si>
    <t>4=4,000 [A]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</si>
  <si>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</si>
  <si>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Svislé konstrukce</t>
  </si>
  <si>
    <t>317325</t>
  </si>
  <si>
    <t>ŘÍMSY ZE ŽELEZOBETONU DO C30/37</t>
  </si>
  <si>
    <t>Římsy - Železobeton C30/37, včetně hutnění a zarovnání horního povrchu, striáže horního povrchu.  Dilatační spáry budou vyplněny polystyrenem tl. 20mm, utěsnění dilatačních spár bude provedeno PU provazcem + TPT. Nátěr pracovních spár spojovacím můstkem a úpravou asfaltovým izolačním pásem. Vložení pryžové matrice s označením letopočtu výstavby do bednění. 
=15,00m*0,80m*0,30m+0,50m*0,55m*0,30m 
Bednění pro betonáž včetně jeho odstranění a samolepícího drenážního potahu bednění 
=2*15,00m*0,30m+4*0,80m*0,30m+2*0,50m*0,30m+0,55m*0,30m=10,43m2 
Polyuretanový provazec 
=2*(0,30m+0,80m+0,30m+0,20m)+(0,30m+0,50m+0,30m)=4,30m 
Trvale pružný těsnící tmel - šedý 
=2*(0,30m+0,80m+0,30m+0,20m)+(0,30m+0,50m+0,30m)=4,30m 
Spojovací můstek 
=15,00m*0,40m+0,50m*0,40m=6,20m2 
Natavovaný asfaltový izolační pás 
=15,00m*0,50m+1,30m*0,50m+0,40m*0,50m=8,35m2 
Vlys letopočtu výstavby - pryžová matrice 
=1ks 
(Kubatura vypočtena z výkresů D.1.2.02.XX - Nový stav - XX)</t>
  </si>
  <si>
    <t>15*0,8*0,3+0,5*0,55*0,3=3,683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</si>
  <si>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</si>
  <si>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72</t>
  </si>
  <si>
    <t>Dobetonávky - Železobeton C30/37, včetně hutnění a zarovnání horního povrchu, striáže horního povrchu. Nátěr pracovních spár spojovacím můstkem a úpravou asfaltovým izolačním pásem. 
=6,70m*0,30m*0,50m+1,10m*0,40m*0,30m 
Bednění pro betonáž včetně jeho odstranění a samolepícího drenážního potahu bednění 
=2*6,70m*0,50m+2*0,30m*0,50m+2*1,10m*0,30m+2*0,40m*0,30m=7,90m2 
Spojovací můstek 
=6,70m*0,30m+1,10m*0,40m=2,45m2 
Natavovaný asfaltový izolační pás 
=6,70m*0,50m+1,10m*0,50m=3,90m2 
(Kubatura vypočtena z výkresů D.1.2.02.XX - Nový stav - XX)</t>
  </si>
  <si>
    <t>6,7*0,3*0,5+1,1*0,4*0,3=1,137 [A]</t>
  </si>
  <si>
    <t>317365</t>
  </si>
  <si>
    <t>VÝZTUŽ ŘÍMS Z OCELI 10505, B500B</t>
  </si>
  <si>
    <t>Římsy - Výztuž z betonářské oceli B500B + provaření po obvodu + vázání drátem 
=0,025*3,68m3*7,85t/m3 
(Viz položky č. 317325.01)</t>
  </si>
  <si>
    <t>0,025*3,68*7,85=0,722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</si>
  <si>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</si>
  <si>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73</t>
  </si>
  <si>
    <t>Dobetonávky - Výztuž z betonářské oceli B500B, včetně výztuže pro kotvení + provaření po obvodu + vázání drátem 
=0,025*1,14m3*7,85t/m3 
(Viz položky č. 317325.02)</t>
  </si>
  <si>
    <t>0,025*1,14*7,85=0,224 [A]</t>
  </si>
  <si>
    <t>75</t>
  </si>
  <si>
    <t>327212</t>
  </si>
  <si>
    <t>ZDI OPĚRNÉ, ZÁRUBNÍ, NÁBŘEŽNÍ Z LOMOVÉHO KAMENE NA MC</t>
  </si>
  <si>
    <t>Dobetonávky - Dozdění ponechné části stávající opěrné zdi z lomového kamene na maltu cementovou MC 20 
=0,50m*1,00m*2,50m 
(Kubatura vypočtena z výkresů D.1.2.02.XX - Nový stav - XX)</t>
  </si>
  <si>
    <t>0,5*1*2,5=1,250 [A]</t>
  </si>
  <si>
    <t>položka zahrnuje dodávku a osazení lomového kamene, jeho výběr a případnou úpravu, dodávku předepsané malty, spárování.</t>
  </si>
  <si>
    <t>327221</t>
  </si>
  <si>
    <t>OBKLAD ZDÍ OPĚRNÝCH, ZÁRUBNÍCH, NÁBŘEŽNÍCH KVÁDROVÝ A ŘÁDKOVÝ</t>
  </si>
  <si>
    <t>Dřík -  Obklad líce opěrné zdi z kamenicky opracované české žuly (vzor řádkové zdivo, jakost kamene "I") tl. 250mm na cementovou maltou MC 20, spáry budou zatřeny cementovou maltou (vliv prostředí XF3). 
=(14,60m*1,60m+1,00m*2,10m)*0,25m 
(Kubatura vypočtena z výkresu D.1.2.02.XX - Nový stav - XX)</t>
  </si>
  <si>
    <t>(14,6*1,6+1*2,1)*0,25=6,365 [A]</t>
  </si>
  <si>
    <t>položka zahrnuje dodávku a osazení dvoustranně lícovaného kamene, jeho případné kotvení se všemi souvisejícími materiály a pracemi, dodávku předepsané malty, spárování.</t>
  </si>
  <si>
    <t>327325</t>
  </si>
  <si>
    <t>ZDI OPĚRNÉ, ZÁRUBNÍ, NÁBŘEŽNÍ ZE ŽELEZOVÉHO BETONU DO C30/37</t>
  </si>
  <si>
    <t>Dřík - Železobeton C30/37, včetně hutnění a zarovnání horního povrchu, nátěru pracovních spáry spojovacím můstkem a úpravou asfaltovým izolačním pásem. Dilatační spára bude vyplněna polystyrenem tl. 20mm, utěsnění spáry bude na rubu provedeno asfaltovými izolačními pásy, na líci PU provazcem + TPT 
=15,00m*0,55m*1,55m+0,90m*0,50m*2,10m 
Bednění pro betonáž opěr včetně jeho odstranění a včetně samolepícího drenážního potahu bednění 
=2*15,00m*1,55m+2*0,55m*1,55m+2*0,90m*2,10m+0,50m*2,10m=53,04m2 
Spojovací můstek 
=15,00m*0,65m+0,90m*0,50m=10,20m2 
Polystyren tl. 20mm 
=0,65m*2,10m=1,37m2 
Polyuretanový provazec 
=2,10m 
Trvale pružný těsnící tmel – šedý 
=2,10m 
Natavovaný asfaltový izolační pás 
=2*(15,00m+1,30m)*0,50m=16,30m2 
(Kubatura vypočtena z výkresu D.1.2.02.XX - Nový stav - XX)</t>
  </si>
  <si>
    <t>15*0,55*1,55+0,9*0,5*2,1=13,733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</si>
  <si>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</si>
  <si>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327365</t>
  </si>
  <si>
    <t>VÝZTUŽ ZDÍ OPĚRNÝCH, ZÁRUBNÍCH, NÁBŘEŽNÍCH Z OCELI 10505, B500B</t>
  </si>
  <si>
    <t>Dřík - Výztuž z betonářské oceli B500B + provaření po obvodu + vázání drátem 
=0,025*13,73m3*7,85t/m3 
(Viz položky č. 327325)</t>
  </si>
  <si>
    <t>0,025*13,73*7,85=2,695 [A]</t>
  </si>
  <si>
    <t>Dřík -  Kotevní prvky obkladu líce opěrné zdi O16mm délky 550mm z betonářské výztuže B500B, včetně chemické kotvy 
=(14,60m*1,60m+1,00m*2,10m)/0,40m/0,40m*0,55m*0,00158t/m 
(Hmotnost vypočtena z výkresů D.1.2.02.XX - Nový stav - XX)</t>
  </si>
  <si>
    <t>(14,6*1,6+1*2,1)/0,4/0,4*0,55*0,00158=0,138 [A]</t>
  </si>
  <si>
    <t>Vodorovné konstrukce</t>
  </si>
  <si>
    <t>76</t>
  </si>
  <si>
    <t>434325</t>
  </si>
  <si>
    <t>SCHODIŠŤOVÉ STUPNĚ, ZE ŽELEZOBETONU DO C30/37</t>
  </si>
  <si>
    <t>Přístup k domu - Schodiště, železobeton z C30/37, včetně striáže horního povrchu, rozměry stupňů 180x270mm 
=5ks*1,00m*0,30m*0,20m 
(Kubatura vypočtena z výkresů D.1.2.02.XX - Nový stav - XX)</t>
  </si>
  <si>
    <t>5*1*0,3*0,2=0,300 [A]</t>
  </si>
  <si>
    <t>77</t>
  </si>
  <si>
    <t>434365</t>
  </si>
  <si>
    <t>VÝZTUŽ SCHODIŠŤ STUPŇŮ Z BETONÁŘSKÉ OCELI 10505, B500B</t>
  </si>
  <si>
    <t>Přístup k domu - Schodiště, výztuž z betonářské oceli B500B + provaření po obvodu + vázání drátem 
=0,025*0,30m3*7,85t/m3 
(Viz položky č. 434325)</t>
  </si>
  <si>
    <t>0,025*0,3*7,85=0,059 [A]</t>
  </si>
  <si>
    <t>451312</t>
  </si>
  <si>
    <t>PODKLADNÍ A VÝPLŇOVÉ VRSTVY Z PROSTÉHO BETONU C12/15</t>
  </si>
  <si>
    <t>Založení - Podkladní beton pod základy z betonu C12/15 
=3,10m*16,20m*0,15m 
(Kubatura vypočtena z výkresu D.1.2.02.XX - Nový stav - XX)</t>
  </si>
  <si>
    <t>3,1*16,2*0,15=7,533 [A]</t>
  </si>
  <si>
    <t>Drenáž - Podkladní beton pod drenáž z betonu C12/15 
=15,00m*0,30m*0,70m+2,50m*0,40m*0,20m 
(Kubatura vypočtena z výkresů D.1.2.02.XX - Nový stav - XX)</t>
  </si>
  <si>
    <t>15*0,3*0,7+2,5*0,4*0,2=3,350 [A]</t>
  </si>
  <si>
    <t>451314</t>
  </si>
  <si>
    <t>PODKLADNÍ A VÝPLŇOVÉ VRSTVY Z PROSTÉHO BETONU C25/30</t>
  </si>
  <si>
    <t>Úprava území - Lože kamenné dlažby z prostého betonu C25/30 min. tl. 150mm, včetně obetonování dlažby šířky 100mm 
=1,40m*0,70m/2*0,15m 
(Kubatura vypočtena z výkresů D.1.2.02.XX - Nový stav - XX)</t>
  </si>
  <si>
    <t>1,4*0,7/2*0,15=0,074 [A]</t>
  </si>
  <si>
    <t>61</t>
  </si>
  <si>
    <t>Přístup k domu - Odvodňovací žlab, betonové lože z betonu C25/30-XF3 min. tl. 150mm 
=(1,50+8,70)m*0,15m2 
(Kubatura vypočtena z výkresů D.1.2.2.2.XX - Nový stav - XX)</t>
  </si>
  <si>
    <t>(1,5+8,7)*0,15=1,530 [A]</t>
  </si>
  <si>
    <t>78</t>
  </si>
  <si>
    <t>Přístup k domu - Schodiště, betonové lože z betonu C25/30-XF3 min. tl. 150mm 
=1,70m*1,30m*0,15m 
(Kubatura vypočtena z výkresů D.1.2.02.XX - Nový stav - XX)</t>
  </si>
  <si>
    <t>1,7*1,3*0,15=0,332 [A]</t>
  </si>
  <si>
    <t>46457</t>
  </si>
  <si>
    <t>POHOZ DNA A SVAHŮ Z KAMENIVA TĚŽENÉHO</t>
  </si>
  <si>
    <t>Úprava území - Tříděné čisté říční valounky fr. 16/32mm 
=4,00m2*0,05m 
(Kubatura vypočtena z výkresů D.1.2.2.2.XX - Nový stav - XX)</t>
  </si>
  <si>
    <t>4*0,05=0,200 [A]</t>
  </si>
  <si>
    <t>465512</t>
  </si>
  <si>
    <t>DLAŽBY Z LOMOVÉHO KAMENE NA MC</t>
  </si>
  <si>
    <t>Úprava území - Dlažba z lomového kamene tl. 250mm + spáry zatřeny spárovací hmotou 
=1,40m*0,70m/2*0,25m 
(Kubatura vypočtena z výkresů D.1.2.02.XX - Nový stav - XX)</t>
  </si>
  <si>
    <t>1,4*0,7/2*0,25=0,123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</si>
  <si>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</si>
  <si>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Přístup k domu - Štěrkodrť ŠDb 0/32 tl. min. 150mm 
=38,20m2+0,60m2 
(Plocha vypočtena z výkresů D.1.2.2.2.XX - Nový stav - XX)</t>
  </si>
  <si>
    <t>58</t>
  </si>
  <si>
    <t>Přístup k domu -  Betonová zámková dlažba tl. 60mm, včetně vyplnění jemným  křemičitým pískem, včetně včetně lože dlažby z drti fr. 6/8mm tl. min. 30mm 
=36,70m2+0,60m2 
(Plocha vypočtena z výkresů D.1.2.2.2.XX - Nový stav - XX)</t>
  </si>
  <si>
    <t>36,7+0,6=37,300 [A]</t>
  </si>
  <si>
    <t>59</t>
  </si>
  <si>
    <t>Přístup k domu -  Betonová zámková dlažba tl. 60mm, reliéfní, černá, včetně vyplnění jemným křemičitým pískem, včetně včetně lože dlažby z drti fr. 6/8mm tl. min. 30mm 
=1,60m2 
(Plocha vypočtena z výkresů D.1.2.2.2.XX - Nový stav - XX)</t>
  </si>
  <si>
    <t>1,60=1,600 [A]</t>
  </si>
  <si>
    <t>Přidružená stavební výroba</t>
  </si>
  <si>
    <t>711111</t>
  </si>
  <si>
    <t>IZOLACE BĚŽNÝCH KONSTRUKCÍ PROTI ZEMNÍ VLHKOSTI ASFALTOVÝMI NÁTĚRY</t>
  </si>
  <si>
    <t>Izolace - Nátěry Np+2xNa na styku se zeminou 
=15,00m*(2*0,80m+0,50m+0,55m)+2*1,90m*0,80m (základy) 
=15,00m*(1,55m+0,15m+0,30m)+1,30m*2,10m+0,60m*1,00m (dřík) 
=15,00m*0,15m+1,30m*0,30m+0,80m*0,30m (římsy) 
(Plocha vypočtena z výkresů D.1.2.02.XX - Nový stav - XX)</t>
  </si>
  <si>
    <t>15*(2*0,8+0,5+0,55)+2*1,9*0,8+15*(1,55+0,15+0,3)+1,3*2,1+0,6*1+15*0,15+1,3*0,3+0,8*0,3=79,000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</si>
  <si>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</si>
  <si>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711509</t>
  </si>
  <si>
    <t>OCHRANA IZOLACE NA POVRCHU TEXTILIÍ</t>
  </si>
  <si>
    <t>Izolace - Ochranná geotextílie 900g/m2 
=15,00m*(1,55m+0,15m)+1,30m*2,10m+0,60m*1,00m+15,00m*0,15m+1,30m*0,30m+0,80m*0,30m 
(Plocha vypočtena z výkresů D.1.2.02.XX - Nový stav - XX)</t>
  </si>
  <si>
    <t>15*(1,55+0,15)+1,3*2,1+0,6*1+15*0,15+1,3*0,3+0,8*0,3=31,710 [A]</t>
  </si>
  <si>
    <t>položka zahrnuje:  
- dodání  předepsaného ochranného materiálu  
- zřízení ochrany izolace</t>
  </si>
  <si>
    <t>64</t>
  </si>
  <si>
    <t>Přístup k domu - Nopová fólie 
=11,50m*1,00m 
(Plocha vypočtena z výkresů D.1.2.2.2.XX - Nový stav - XX)</t>
  </si>
  <si>
    <t>11,5*1=11,500 [A]</t>
  </si>
  <si>
    <t>66</t>
  </si>
  <si>
    <t>72124</t>
  </si>
  <si>
    <t>LAPAČE STŘEŠNÍCH SPLAVENIN</t>
  </si>
  <si>
    <t>Přístup k domu - Lapač střešních splavenin 
=1ks 
(Počet vypočten z výkresů D.1.2.2.2.XX - Nový stav - XX)</t>
  </si>
  <si>
    <t>- výrobní dokumentaci (včetně technologického předpisu)  
- dodání veškerého instalačního a  pomocného  materiálu  (trouby,  trubky,  armatury,  tvarové kusy, 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 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úprava, očištění a ošetření prostoru kolem instalace</t>
  </si>
  <si>
    <t>78381</t>
  </si>
  <si>
    <t>NÁTĚRY BETON KONSTR TYP S1 (OS-A)</t>
  </si>
  <si>
    <t>Římsy - Nátěr říms čirým hydrofobním nátěrem, 2 vrstvy 
=15,00m*(0,15m+0,80m+0,30m)+0,50m*(0,30m+0,55m+0,30m) 
(Plocha vypočtena z výkresů D.1.2.02.XX - Nový stav - XX)</t>
  </si>
  <si>
    <t>15*(0,15+0,8+0,3)+0,5*(0,3+0,55+0,3)=19,325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</si>
  <si>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</si>
  <si>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74</t>
  </si>
  <si>
    <t>Dobetonávky - Nátěr čirým hydrofobním nátěrem, 2 vrstvy 
=6,70m*(0,10m+0,30m+0,20m)+1,10m*(0,30m*0,40m*0,30m) 
(Plocha vypočtena z výkresů D.1.2.02.XX - Nový stav - XX)</t>
  </si>
  <si>
    <t>6,7*(0,1+0,3+0,2)+1,1*(0,3*0,4*0,3)=4,060 [A]</t>
  </si>
  <si>
    <t>67</t>
  </si>
  <si>
    <t>86327</t>
  </si>
  <si>
    <t>POTRUBÍ Z TRUB OCELOVÝCH DN DO 100MM</t>
  </si>
  <si>
    <t>Přístup k domu - Úprava výtoku deťového svodu výtokovým kolenem (pozinkovaný plech + nátěr) 
=0,50m 
(Délka vypočtena z výkresů D.1.2.02.XX - Nový stav - XX)</t>
  </si>
  <si>
    <t>položky pro zhotovení potrubí platí bez ohledu na sklon.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- opláštění dle dokumentace a nutné opravy opláštění při jeho poškození nezahrnuje tlakovou zkoušku ani proplacha dezinfekci</t>
  </si>
  <si>
    <t>86634</t>
  </si>
  <si>
    <t>CHRÁNIČKY Z TRUB OCELOVÝCH DN DO 200MM</t>
  </si>
  <si>
    <t>Základy - Ocelová chránička DN=200mm, včetně kluzných objímek 
=1,90m 
(Délka vypočtena z výkresů D.1.2.02.XX - Nový stav - XX)</t>
  </si>
  <si>
    <t>1,9=1,900 [A]</t>
  </si>
  <si>
    <t>položky pro zhotovení potrubí platí bez ohledu na sklon.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včetně případně předepsaného utěsnění konců chrániček  
- položky platí pro práce prováděné v prostoru zapaženém i nezapaženém a i v kolektorech, chráničkách  
- opláštění dle dokumentace a nutné opravy opláštění při jeho poškození</t>
  </si>
  <si>
    <t>62</t>
  </si>
  <si>
    <t>87427</t>
  </si>
  <si>
    <t>POTRUBÍ Z TRUB PLASTOVÝCH ODPADNÍCH DN DO 100MM</t>
  </si>
  <si>
    <t>Přístup k domu - Odvodňovací žlab a lapač střešních splavenin, přípojky z plastových trub DN=100mm vhodnou do dynamicky zatížených konstrukcí, které budou uloženy na pískový podsyp tl.100mm 
=3,50m+1,00m 
(Délka vypočtena z výkresů D.1.2.2.2.XX - Nový stav - XX)</t>
  </si>
  <si>
    <t>3,5+1=4,500 [A]</t>
  </si>
  <si>
    <t>68</t>
  </si>
  <si>
    <t>Přípojka spaškové kanalizace -  Plastová trouba DN=100mm, vhodná do dynamicky zatížených konstrukcí, která bude uložena na pískový podsyp tl.100mm, včetně napojení do revizní šachty a stávající splaškové kanalizace 
=4,50m 
(Délka vypočtena z výkresů D.1.2.2.2.XX - Nový stav - XX)</t>
  </si>
  <si>
    <t>4,5=4,500 [A]</t>
  </si>
  <si>
    <t>875332</t>
  </si>
  <si>
    <t>POTRUBÍ DREN Z TRUB PLAST DN DO 150MM DĚROVANÝCH</t>
  </si>
  <si>
    <t>Drenáž - Drenážní PE trouba DN=150mm perforovaná v horní polovině, vhodná do dynamicky namáhaných oblastí, včetně tvarovek pro napojení do vyústek 
=17,50m 
(Délka vypočtena z výkresů D.1.2.02.XX - Nový stav - XX)</t>
  </si>
  <si>
    <t>17,5=17,500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</si>
  <si>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</si>
  <si>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87626</t>
  </si>
  <si>
    <t>CHRÁNIČKY Z TRUB PLAST DN DO 80MM</t>
  </si>
  <si>
    <t>Římsy - Kabelová plastová chráníčka 75/11, včetně zavíčkování konců a protažení ocelového lanka 
=15,00m 
(Délka vypočtena z výkresů D.1.2.02.XX - Nový stav - XX)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</si>
  <si>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včetně případně předepsaného utěsnění konců chrániček  
- položky platí pro práce prováděné v prostoru zapaženém i nezapaženém a i v kolektorech, chráničkách</t>
  </si>
  <si>
    <t>89483</t>
  </si>
  <si>
    <t>ŠACHTY KANALIZAČNÍ PLASTOVÉ D 200MM</t>
  </si>
  <si>
    <t>Příprava území - Dočasná jímka splaškové kanalizace pro čerpání odpadu, včetně následného odvozu a likvidace v režii zhotovitele 
=1ks 
(Počet vypočten z výkresu D.1.2.02.01 - Stávající stav - přehledné výkresy)</t>
  </si>
  <si>
    <t>položka zahrnuje:  
- poklopy s rámem z předepsaného materiálu a tvaru  
- předepsané plastové skruže, dno a není-li uvedeno jinak i podkladní vrstvu (z kameniva nebo  
betonu).  
- výplň, těsnění a tmelení spár a spojů,  
- očištění a ošetření úložných ploch,  
- předepsané podkladní konstrukce</t>
  </si>
  <si>
    <t>70</t>
  </si>
  <si>
    <t>894846</t>
  </si>
  <si>
    <t>ŠACHTY KANALIZAČNÍ PLASTOVÉ D 400MM</t>
  </si>
  <si>
    <t>Přípojka splaškové kanalizace - Revizní šachta kanalizační přípojky DN=400mm, plastová, litinový poklop A15, korukovaná trouba DN=400mm, teleskopická trouba, šachtové dno průchzí, uložená na pískový podsyp 
=1ks 
(Počet vypočten z výkresů D.1.2.2.2.XX - Nový stav - XX)</t>
  </si>
  <si>
    <t>60</t>
  </si>
  <si>
    <t>897541</t>
  </si>
  <si>
    <t>VPUSŤ ODVOD ŽLABŮ Z POLYMERBETONU SV. ŠÍŘKY DO 100MM</t>
  </si>
  <si>
    <t>Přístup k domu - Odvodňovací žlab z polymerbetonu, opatřen demontovatelnou mříží z kompozitního materiáu, kterou lze přikotvit. Odvodňovací žlab bude šířky min. 100mm, délky 1,50m+8,70m 
=1ks 
(Počet vypočten z výkresů D.1.2.2.2.XX - Nový stav - XX)</t>
  </si>
  <si>
    <t>položka zahrnuje dodávku a osazení předepsaného dílce včetně mříže nezahrnuje předepsané podkladní konstrukce</t>
  </si>
  <si>
    <t>89914</t>
  </si>
  <si>
    <t>ŠACHTOVÉ BETONOVÉ SKRUŽE SAMOSTATNÉ</t>
  </si>
  <si>
    <t>Příprava území - Betonové skruže DN=600mm délky 1,00m pro čerpání vody, včetně následného odvozu a likvidace v režii zhotovitele 
=2ks 
(Počet vypočten z výkresů D.1.2.02.XX - Nový stav - XX)</t>
  </si>
  <si>
    <t>- Položka zahrnuje veškerý materiál, výrobky a polotovary, včetně mimostaveništní a  
vnitrostaveništní dopravy (rovněž přesuny), včetně naložení a složení,případně s uložením.</t>
  </si>
  <si>
    <t>9111B1</t>
  </si>
  <si>
    <t>ZÁBRADLÍ SILNIČNÍ SE SVISLOU VÝPLNÍ - DODÁVKA A MONTÁŽ</t>
  </si>
  <si>
    <t>Ocelové zábradlí s výplní z tahokovu opatřeno PKO, barva RAL, kotevní šrouby + drobný spojovací materiál z nerezové oceli třídy A4, kotveno do betonových patek z PB C25/30 0,30x0,30x0,80m 
=1,60m 
Systém protikorozní ochrany ocelového zábradlí 
- Příprava povrchů – moření v kyselině Be 
- Podklad – ocel žárově zinkovaná ponorem tl. 85 µm 
- Příprava povrchu – jemné otryskání povrchu pro zdrsnění a odmaštění 
- 1x Základní nátěr epoxidový se zinkovým prachem a se zaručenou přilnavostí na kovové povlaky s nominální tloušťkou jedné vrstvy 80 µm 
- 2x Vrchní nátěr epoxidový s nominální tloušťkou jedné vrstvy 80 µm. Odstín barvy RAL 5015. 
- Nátěrový systém má celkovou nominální tloušťku 240 µm 
=1,60m*0,22m+2ks*0,22m*1,53m+(2ks*(0,16m+0,07m)*(1,32m+0,92m)+1,34m*0,94m*2+8ks*(2*0,04m*0,04m+3*0,01m*0,04m))=4,61m2 
Hmotnost ocelového zábradlí 
=1,60m*6,51kg/m+2ks*6,51kg/m*1,53m+(2ks*(2,42kg/m+0,71kg/m)*(1,32m+0,92m)+1,34m*0,94m*3,53kg/m2+8ks*0,04m*1,26kg/m)=49,21kg › 30,76kg/m' 
Betonové patky 
=2ks*0,40m*0,40m*0,80m=0,51m3 
(Délka vypočtena z výkresů D.1.2.02.XX - Nový stav - XX)</t>
  </si>
  <si>
    <t>1,6=1,600 [A]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</si>
  <si>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</si>
  <si>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9112A1</t>
  </si>
  <si>
    <t>ZÁBRADLÍ MOSTNÍ S VODOR MADLY - DODÁVKA A MONTÁŽ</t>
  </si>
  <si>
    <t>Ocelové zábradlí s jedním výplňovým prutem opatřeno PKO, barva RAL, kotevní šrouby + drobný spojovací materiál z nerezové oceli třídy A4, kotveno do předvrtaných otvorů na chem. kotvu. Kotevní desky podlity plastmaltou na bázi epoxidů 
=6,00m 
Systém protikorozní ochrany ocelového zábradlí 
- Příprava povrchů – moření v kyselině Be 
- Podklad – ocel žárově zinkovaná ponorem tl. 85 µm 
- Příprava povrchu – jemné otryskání povrchu pro zdrsnění a odmaštění 
- 1x Základní nátěr epoxidový se zinkovým prachem a se zaručenou přilnavostí na kovové povlaky s nominální tloušťkou jedné vrstvy 80 µm 
- 2x Vrchní nátěr epoxidový s nominální tloušťkou jedné vrstvy 80 µm. Odstín barvy RAL 5015. 
- Nátěrový systém má celkovou nominální tloušťku 240 µm 
=6,00m*(0,22m+0,16m)+4ks*(0,22m*1,00m+2*0,22m*0,22m+4*0,02m*0,22m)=3,62m2 
Hmotnost ocelového zábradlí 
=6,00m*(6,51kg/m+4,54kg/m)+4ks*(6,51kg/m*1,00m+4,15kg/ks)=108,94kg › 18,16kg/m' 
Jádrové vrty průměru 22mm a délky 175mm 
=4*4ks=16ks 
Chemické kotvy 
=4*4*(pí*0,011m*0,011m*0,175m-pí*0,0052m*0,0052m*0,165m)=0,005m3 
Nerez. kotevní šrouby průměru 12mm a délky 220mm + drobný spoj. materiál 
=4*4ks=16ks 
Epoxidová plastmalta 
=4*0,02m*0,25m*0,25m=0,005m3 
(Délka vypočtena z výkresů D.1.2.02.XX - Nový stav - XX)</t>
  </si>
  <si>
    <t>6=6,000 [A]</t>
  </si>
  <si>
    <t>položka zahrnuje:  
dodání zábradlí včetně předepsané povrchové úpravy  
kotvení sloupků, t.j. kotevní desky, šrouby z nerez oceli, vrty a zálivku, pokud zadávací  
dokumentace nestanoví jinak  
případné nivelační hmoty pod kotevní desky</t>
  </si>
  <si>
    <t>9112B1</t>
  </si>
  <si>
    <t>ZÁBRADLÍ MOSTNÍ SE SVISLOU VÝPLNÍ - DODÁVKA A MONTÁŽ</t>
  </si>
  <si>
    <t>Ocelové zábradlí s výplní z tahokovu opatřeno PKO, barva RAL, kotevní šrouby + drobný spojovací materiál z nerezové oceli třídy A4, kotveno do předvrtaných otvorů na chem. kotvu. Kotevní desky podlity plastmaltou na bázi epoxidů 
=14,70m 
Systém protikorozní ochrany ocelového zábradlí 
- Příprava povrchů – moření v kyselině Be 
- Podklad – ocel žárově zinkovaná ponorem tl. 85 µm 
- Příprava povrchu – jemné otryskání povrchu pro zdrsnění a odmaštění 
- 1x Základní nátěr epoxidový se zinkovým prachem a se zaručenou přilnavostí na kovové povlaky s nominální tloušťkou jedné vrstvy 80 µm 
- 2x Vrchní nátěr epoxidový s nominální tloušťkou jedné vrstvy 80 µm. Odstín barvy RAL 5015. 
- Nátěrový systém má celkovou nominální tloušťku 240 µm 
= 14,70m*0,22m+8ks*(0,22m*1,00m+2*0,22m*0,22m+4*0,02m*0,22m)+7ks*(2ks*(0,16m+0,07m)*(1,90m+0,92m)+1,92m*0,94m*2+8ks*(2*0,04m*0,04m+3*0,01m*0,04m))=40,50m2 
Hmotnost ocelového zábradlí 
=14,70m*6,51kg/m+8ks*(6,51kg/m*1,00m+4,15kg/ks)+7ks*(2ks*(2,42kg/m+0,71kg/m)*(1,90m+0,92m)+1,92m*0,94m*3,53kg/m2+8ks*0,04m*1,26kg/m)=351,97kg › 23,94kg/m' 
Jádrové vrty průměru 22mm a délky 175mm 
=8*4ks=32ks 
Chemické kotvy 
=8*4*(pí*0,011m*0,011m*0,175m-pí*0,0052m*0,0052m*0,165m)=0,009m3 
Nerez. kotevní šrouby průměru 12mm a délky 220mm + drobný spoj. materiál 
=8*4ks=32ks 
Epoxidová plastmalta 
=8*0,02m*0,25m*0,25m=0,010m3 
(Délka vypočtena z výkresů D.1.2.02.XX - Nový stav - XX)</t>
  </si>
  <si>
    <t>14,7=14,700 [A]</t>
  </si>
  <si>
    <t>917223</t>
  </si>
  <si>
    <t>SILNIČNÍ A CHODNÍKOVÉ OBRUBY Z BETONOVÝCH OBRUBNÍKŮ ŠÍŘ 100MM</t>
  </si>
  <si>
    <t>Přístup k domu - Betonové chodníkové obrubníky 100x250x1000mm, včetně osazení do betonového lože s bočními opěrami z  betonu C25/30-XF3, včetně řezání obrub a případných úprav styčných spár MC 
=2,00m+5,50m+2,00m 
(Délka vypočtena z výkresů D.1.2.02.XX - Nový stav - XX)</t>
  </si>
  <si>
    <t>2+5,5+2=9,500 [A]</t>
  </si>
  <si>
    <t>Konstrukce vozovky - Úprava spár na obrusné vrstvě, u spár budou předehřáty okolní plochy, provede se zalití modifikovanou asfaltovou zálivkou 40x20mm s přelivem 60mm, provede se povápnění 
=15,00m 
(Délka vypočtena z výkresů D.1.2.02.XX - Nový stav - XX)</t>
  </si>
  <si>
    <t>Dřík - Nerezové vyústky DN=170mm s přivařenou přírubou osazené přímo do bednění, tř. oceli A4 
=2*0,90m*15kg/m+2*0,30m*0,30m*8,00kg/m2 
(Hmotnost vypočtena z výkresu D.1.2.02.XX - Nový stav - XX)</t>
  </si>
  <si>
    <t>2*0,9*15+2*0,3*0,3*8=28,440 [A]</t>
  </si>
  <si>
    <t>65</t>
  </si>
  <si>
    <t>Přístup k domu - Ukončovací lišta nerezová pro upevnění nopové fólie, včetně upevňovacího materiálu 
=11,50m*1,00kg/m 
(Hmotnost vypočtena z výkresu D.1.2.02.XX - Nový stav - XX)</t>
  </si>
  <si>
    <t>966165</t>
  </si>
  <si>
    <t>BOURÁNÍ KONSTRUKCÍ ZE ŽELEZOBETONU S ODVOZEM DO 8KM</t>
  </si>
  <si>
    <t>Bourací práce - Vybourání železobetonových konstrukcí, včetně odvozu na skládku do vzdálenosti 7mi km 
=6,70m*0,30m*0,30m (římsa) 
=0,60m3*2,50t/m3=1,51t 
(Kubatura vypočtena z výkresu D.1.2.02.01 - Stávající stav - přehledné výkresy)</t>
  </si>
  <si>
    <t>6,7*0,3*0,3=0,603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</si>
  <si>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</si>
  <si>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96688</t>
  </si>
  <si>
    <t>VYBOURÁNÍ KANALIZAČ ŠACHET KOMPLETNÍCH</t>
  </si>
  <si>
    <t>Bourací práce - Odstranění šachty dešťové kanalizace, včetně odvozu a poplatku za uložení na skládku 
=1ks 
(Počet vypočten z výkresu D.1.2.02.01 - Stávající stav - přehledné výkresy)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</si>
  <si>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</si>
  <si>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967135</t>
  </si>
  <si>
    <t>VYBOURÁNÍ ČÁSTÍ KONSTRUKCÍ KAMENNÝCH NA MC S ODVOZEM DO 8KM</t>
  </si>
  <si>
    <t>Bourací práce - Vybourání kamenných konstrukcí, včetně odvozu na skládku do vzdálenosti 7mi km 
=1,10m*0,60m*0,70m+1,40m*1,00m*2,50m+4,60m*0,50m*2,70m+8,60m*0,50m*2,50m (opěrná zeď) 
=20,92m3*2,60t/m3=54,40t 
(Kubatura vypočtena z výkresu D.1.2.02.01 - Stávající stav - přehledné výkresy)</t>
  </si>
  <si>
    <t>1,1*0,6*0,7+1,4*1*2,5+4,6*0,5*2,7+8,6*0,5*2,5=20,922 [A]</t>
  </si>
  <si>
    <t>967155</t>
  </si>
  <si>
    <t>VYBOURÁNÍ ČÁSTÍ KONSTRUKCÍ BETON S ODVOZEM DO 8KM</t>
  </si>
  <si>
    <t>Bourací práce - Vybourání betonových konstrukcí, včetně odvozu na skládku do vzdálenosti 7mi km 
=1,20m*2,10m*0,05m (torkret) 
=(2,70m+0,60m+3,00m)*0,25m*0,05m (betonové zákrytové prvky) 
=2,20m*0,25m*1,40m (opěrná zídka) 
=3,20m*0,60m*0,30m+2,30m*0,90m*0,30m (betonové schody) 
=2,17m3*2,30t/m3=5,00t 
(Kubatura vypočtena z výkresu D.1.2.02.01 - Stávající stav - přehledné výkresy)</t>
  </si>
  <si>
    <t>1,2*2,1*0,05+(2,7+0,6+3)*0,25*0,05+2,2*0,25*1,4+3,2*0,6*0,3+2,3*0,9*0,3=2,172 [A]</t>
  </si>
  <si>
    <t>967156</t>
  </si>
  <si>
    <t>VYBOURÁNÍ ČÁSTÍ KONSTRUKCÍ BETON S ODVOZEM DO 12KM</t>
  </si>
  <si>
    <t>Bourací práce - Vybourání eternitové krytiny, včetně odvozu na skládku do vzdálenosti 10ti km 
=(4,50m*1,60m+4,50m*1,25m+3,00m*0,90m)*0,006m 
=(4,50m*1,60m+4,50m*1,25m+3,00m*0,90m)*0,015t/m2=0,23t 
(Kubatura vypočtena z výkresu D.1.2.02.01 - Stávající stav - přehledné výkresy)</t>
  </si>
  <si>
    <t>(4,5*1,6+4,5*1,25+3*0,9)*0,006=0,093 [A]</t>
  </si>
  <si>
    <t>Bourací práce - Odstranění ocelového silničního zábradlí a ocelových chrániček, včetně odvozu na skládku do vzdálenosti 4 km a likvidace v režii zhotovitele 
=(12,00+6,00)m*0,025t/m 
(Hmotnost vypočtena z výkresu D.1.2.02.01 - Stávající stav - přehledné výkresy)</t>
  </si>
  <si>
    <t>(12+6)*0,025=0,450 [A]</t>
  </si>
  <si>
    <t>96922</t>
  </si>
  <si>
    <t>VYBOURÁNÍ POTRUBÍ DN DO 100MM KANALIZAČ</t>
  </si>
  <si>
    <t>Bourací práce - Odstranění dešťové kanalizace, včetně odvozu a poplatku za uložení na skládku 
=2,00m+12,00m 
(Délka vypočtena z výkresu D.1.2.02.01 - Stávající stav - přehledné výkresy)</t>
  </si>
  <si>
    <t>2+12=14,000 [A]</t>
  </si>
  <si>
    <t>- položka zahrnuje veškerou manipulaci s vybouranou sutí a hmotami včetně uložení na skládku. Nezahrnuje poplatek za skládku, který se vykazuje v položce 0141** (s výjimkou  
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</si>
  <si>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969233</t>
  </si>
  <si>
    <t>VYBOURÁNÍ POTRUBÍ DN DO 150MM KANALIZAČ</t>
  </si>
  <si>
    <t>Bourací práce - Odstranění přípojky splaškové kanalizace, včetně odvozu a poplatku za uložení na skládku 
=4,50m 
(Délka vypočtena z výkresu D.1.2.02.01 - Stávající stav - přehledné výkresy)</t>
  </si>
  <si>
    <t>VRN-DIO</t>
  </si>
  <si>
    <t>DOPRAVNĚ INŽENÝRSKÉ OPATŘENÍ</t>
  </si>
  <si>
    <t>914112</t>
  </si>
  <si>
    <t>DOPRAVNÍ ZNAČKY ZÁKLAD VELIKOSTI OCEL NEREFLEXNÍ - MONTÁŽ S PŘEMÍST</t>
  </si>
  <si>
    <t>Přechodné dopr. značení - Svislá dopravní značka ocelová normální velikosti včetně základové konstrukce (stojan k dopravním silničním značkám jednoduchý - červenobílé pruhování + základová deska): A15, B1, B30, IP10a, IP10b, IS11a, IS11b, IS11c, IP22, E3a, E7b, E13, Z2 - půjčené značení (montáž s přestavěním). 
=(3+2+2+2+2+4+7+2+1+2+2+2+4)ks</t>
  </si>
  <si>
    <t>3+2+2+2+2+4+7+2+1+2+2+2+4=35,000 [A]</t>
  </si>
  <si>
    <t>Přechodné dopr. značení -Svislá dopravní značka ocelová normální velikosti včetně základové konstrukce (stojan k dopravním silničním značkám jednoduchý - červenobílé pruhování + základová deska):A15, B1, B30, IP10a, IP10b, IS11a, IS11b, IS11c, IP22, E3a, E7b, E13, Z2 - půjčené značení (demontáž). 
= (3+2+2+2+2+4+7+2+1+2+2+2+4)ks</t>
  </si>
  <si>
    <t>914119</t>
  </si>
  <si>
    <t>DOPRAV ZNAČKY ZÁKLAD VEL OCEL NEREFLEXNÍ - NÁJEMNÉ</t>
  </si>
  <si>
    <t>KSDEN</t>
  </si>
  <si>
    <t>Přechodné dopr. značení - Svislá dopravní značka ocelová normální velikosti včetně základové konstrukce (stojan k dopravním silničním značkám jednoduchý - červenobílé pruhování + základová deska): A15, B1, B30, IP10a, IP10b, IS11a, IS11b, IS11c, IP22, E3a, E7b, E13, Z2 - půjčené značení (nájem). 
= (3+2+2+2+2+4+7+2+1+2+2+2+4)ks*60dnů</t>
  </si>
  <si>
    <t>(3+2+2+2+2+4+7+2+1+2+2+2+4)*60=2 100,000 [A]</t>
  </si>
  <si>
    <t>položka zahrnuje sazbu za pronájem dopravních značek a zařízení, počet jednotek je určen jako součin počtu značek a počtu dní použití</t>
  </si>
  <si>
    <t>916112</t>
  </si>
  <si>
    <t>DOPRAV SVĚTLO VÝSTRAŽ SAMOSTATNÉ - MONTÁŽ S PŘESUNEM</t>
  </si>
  <si>
    <t>Přechodné dopravní značení - Výstražné světlo typu 1 samostatné + akumulátor včetně základové konstrukce (stojan k dopravním silničním značkám jednoduchý - červenobílé pruhování + základová deska) - půjčené značení (montáž s přemístěním) 
= 3ks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</si>
  <si>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  
- napájení z baterie včetně záložní baterie</t>
  </si>
  <si>
    <t>916113</t>
  </si>
  <si>
    <t>DOPRAV SVĚTLO VÝSTRAŽ SAMOSTATNÉ - DEMONTÁŽ</t>
  </si>
  <si>
    <t>Přechodné dopravní značení - Výstražné světlo typu 1 samostatné + akumulátor včetně základové konstrukce (stojan k dopravním silničním značkám jednoduchý - červenobílé pruhování + základová deska) - půjčené značení (demontáž) 
= 3ks</t>
  </si>
  <si>
    <t>Položka zahrnuje odstranění, demontáž a odklizení zařízení s odvozem na předepsané místo</t>
  </si>
  <si>
    <t>916119</t>
  </si>
  <si>
    <t>DOPRAV SVĚTLO VÝSTRAŽ SAMOSTATNÉ - NÁJEMNÉ</t>
  </si>
  <si>
    <t>Přechodné dopravní značení - Výstražné světlo typu 1 samostatné + akumulátor včetně základové konstrukce (stojan k dopravním silničním značkám jednoduchý - červenobílé pruhování + základová deska) - půjčené značení (nájem) 
= 3ks*60dnů</t>
  </si>
  <si>
    <t>3*60=180,000 [A]</t>
  </si>
  <si>
    <t>položka zahrnuje sazbu za pronájem zařízení. Počet měrných jednotek se určí jako součin počtu zařízení a počtu dní použití.</t>
  </si>
  <si>
    <t>916132</t>
  </si>
  <si>
    <t>DOPRAV SVĚTLO VÝSTRAŽ SOUPRAVA 5KS - MONTÁŽ S PŘESUNEM</t>
  </si>
  <si>
    <t>Přechodné dopr. značení - Výstražná světla typu-1 souprava pěti kusů + akumulátor - půjčené značení (montáž s přestavěním). 
= 2ks</t>
  </si>
  <si>
    <t>916133</t>
  </si>
  <si>
    <t>DOPRAV SVĚTLO VÝSTRAŽ SOUPRAVA 5KS - DEMONTÁŽ</t>
  </si>
  <si>
    <t>Přechodné dopr. značení - Výstražná světla typu-1 souprava pěti kusů + akumulátor - půjčené značení (demontáž). 
= 2ks</t>
  </si>
  <si>
    <t>916139</t>
  </si>
  <si>
    <t>DOPRAVNÍ SVĚTLO VÝSTRAŽNÉ SOUPRAVA 5 KUSŮ - NÁJEMNÉ</t>
  </si>
  <si>
    <t>Přechodné dopr. značení - Výstražná světla typu-1 souprava pěti kusů + akumulátor - půjčené značení (nájem). 
= 2ks*60dnů</t>
  </si>
  <si>
    <t>2*60=120,000 [A]</t>
  </si>
  <si>
    <t>916352</t>
  </si>
  <si>
    <t>SMĚROVACÍ DESKY Z4 OBOUSTR S FÓLIÍ TŘ 1 - MONTÁŽ S PŘESUNEM</t>
  </si>
  <si>
    <t>Přechodné dopr. značení - Svislá dopravní značka plastová normální velikosti včetně základové konstrukce (základová deska): Z4a - půjčené značení (montáž s přestavěním) 
= 10ks</t>
  </si>
  <si>
    <t>10=10,000 [A]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</si>
  <si>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</t>
  </si>
  <si>
    <t>916353</t>
  </si>
  <si>
    <t>SMĚROVACÍ DESKY Z4 OBOUSTR S FÓLIÍ TŘ 1 - DEMONTÁŽ</t>
  </si>
  <si>
    <t>Přechodné dopr. značení - Svislá dopravní značka plastová normální velikosti včetně základové konstrukce (základová deska): Z4a - půjčené značení (demontáž). 
= 10ks</t>
  </si>
  <si>
    <t>916359</t>
  </si>
  <si>
    <t>SMĚROVACÍ DESKY Z4 OBOUSTR S FÓLIÍ TŘ 1 - NÁJEMNÉ</t>
  </si>
  <si>
    <t>Přechodné dopr. značení - Svislá dopravní značka plastová normální velikosti včetně základové konstrukce (základová deska): Z4a - půjčené značení (nájem). 
= 10ks*60dnů</t>
  </si>
  <si>
    <t>10*60=600,000 [A]</t>
  </si>
  <si>
    <t>VRN-POV</t>
  </si>
  <si>
    <t>PLÁN ORGANIZACE VÝSTAVBY</t>
  </si>
  <si>
    <t>02620-R</t>
  </si>
  <si>
    <t>ZKOUŠENÍ KONSTRUKCÍ A PRACÍ NEZÁVISLOU ZKUŠEBNOU</t>
  </si>
  <si>
    <t>KPL</t>
  </si>
  <si>
    <t>Náklady na průzkumy v rámci realizace stavby - Zkoušení konstrukcí a prací (nad rámec KZP)</t>
  </si>
  <si>
    <t>zahrnuje veškeré náklady spojené s objednatelem požadovanými zkouškami</t>
  </si>
  <si>
    <t>02821-R</t>
  </si>
  <si>
    <t>PRŮZKUMNÉ PRÁCE ARCHEOLOGICKÉ NA POVRCHU</t>
  </si>
  <si>
    <t>Průběh výstavby - Záchranný archeologický průzkum</t>
  </si>
  <si>
    <t>02910-R</t>
  </si>
  <si>
    <t>OSTATNÍ POŽADAVKY - ZEMĚMĚŘIČSKÁ MĚŘENÍ</t>
  </si>
  <si>
    <t>Příprava výstavby - Geodetická činnost v průběhu provádění stavebních prací (geodet zhotovitele stavby pro celou stavbu) včetně vytyčení hranic pozemků a vytyčení obvodu stavby. Součástí je vybudování potřebné vytyčovací sítě pro celou stavbu.</t>
  </si>
  <si>
    <t>zahrnuje veškeré náklady spojené s objednatelem požadovanými pracemi,  
- pro stanovení orientační investorské ceny určete jednotkovou cenu jako 1% odhadované  
ceny stavby</t>
  </si>
  <si>
    <t>Příprava výstavby - Vytyčení podzemních inženýrských sítí jejich správci, popřípadě provedení kopaných sond pro ověření polohy a jejich hloubky pod terénem.</t>
  </si>
  <si>
    <t>02911-R</t>
  </si>
  <si>
    <t>OSTATNÍ POŽADAVKY - GEODETICKÉ ZAMĚŘENÍ</t>
  </si>
  <si>
    <t>Dokončení výstavby - Geometrické zaměření celé stavby sloužící pro vypracování dokumentace skutečného provedení stavby a pro vypracování geometrického plánu potvrzeného katastrálním úřadem po dokončení stavby</t>
  </si>
  <si>
    <t>02940-R</t>
  </si>
  <si>
    <t>OSTATNÍ POŽADAVKY - VYPRACOVÁNÍ DOKUMENTACE</t>
  </si>
  <si>
    <t>Příprava výstavby - Rozhodnutí o povolení zvláštního užívání pozemní komunikace</t>
  </si>
  <si>
    <t>Příprava výstavby - Havarijní plán</t>
  </si>
  <si>
    <t>Příprava výstavby – Výrobně technická dokumentace na ocelové konstrukce</t>
  </si>
  <si>
    <t>04</t>
  </si>
  <si>
    <t>Dokončení výstavby - Fotodokumentace stavby - 1x měsíčně sada barevných fotografií v digitální formě +  závěrečná dokumentace po dokončení stavby v albu s popisem v tištěné i elektronické formě v počtu dle SoD.</t>
  </si>
  <si>
    <t>02943-R</t>
  </si>
  <si>
    <t>OSTATNÍ POŽADAVKY - VYPRACOVÁNÍ RDS</t>
  </si>
  <si>
    <t>Příprava výstavby - Realizační dokumentace celé stavby v rozsahu dle požadavků objednatele včetně zapracování všech podmínek a požadavků stavebního povolení a podmínek stanovených zadávací dokumentací. Dokumentace bude zpracována pro všechny objekty dle čl. 6.1.2 (TKP D kap. 6, příl. 5); jejím předmětem je dokumentace všech zhotovovaných a pomocných konstrukcí a prací nutných ke stavbě objektu. Součástí je předání dokumentace v tištěné podobě v požadovaném počtu paré a předání v elektonické podobě (rozsah a uspořádání odpovídající podobě tištěné) v uzavřeném (PDF) a otevřeném formátu (DWG, XLS, DOC, apod.).</t>
  </si>
  <si>
    <t>02944-R</t>
  </si>
  <si>
    <t>OSTAT POŽADAVKY - DOKUMENTACE SKUTEČ PROVEDENÍ V DIGIT FORMĚ</t>
  </si>
  <si>
    <t>Dokončení výstavby - Dokumentace skutečného provedení stavby v rozsahu dle přílohy č. 3 k vyhlášce č. 499/2006 Sb. ve smyslu § 125 odst. 6 stavebního zákona a dle vyhlášky 146/2008 Sb. Součástí je předání dokumentace v tištěné podobě v požadovaném počtu paré a předání v elektonické podobě (rozsah a uspořádání odpovídající podobě tištěné) v uzavřeném (PDF) a otevřeném formátu (DWG, XLS, DOC, apod.). 
Součástí je potřebné zhotovení potřebných provozních a havarijních řádů.</t>
  </si>
  <si>
    <t>02945-R</t>
  </si>
  <si>
    <t>OSTAT POŽADAVKY - GEOMETRICKÝ PLÁN</t>
  </si>
  <si>
    <t>Dokončení výstavby - Zajištění geometrických plánů skutečného provedení objektů a geometrických plánů věcných břemen v požadovaném formátu s hranicemi pozemků jako podklad pro vklad do katastrální mapy pro evidenci změn na katastrálním úřadu. Tato dokumentace bude předána v termínu dle potřeb investora.</t>
  </si>
  <si>
    <t>položka zahrnuje: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</si>
  <si>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02950-R</t>
  </si>
  <si>
    <t>OSTATNÍ POŽADAVKY - POSUDKY, KONTROLY, REVIZNÍ ZPRÁVY</t>
  </si>
  <si>
    <t>Příprava výstavby - Zdokumentování technického stavu nemovitostí situovaných v okolí stavby. Provedeno před stavbou a po dokončení stavby</t>
  </si>
  <si>
    <t>02960-R</t>
  </si>
  <si>
    <t>OSTATNÍ POŽADAVKY - ODBORNÝ DOZOR</t>
  </si>
  <si>
    <t>Průběh výstavby - Archeologický dohled</t>
  </si>
  <si>
    <t>zahrnuje veškeré náklady spojené s objednatelem požadovaným dozorem</t>
  </si>
  <si>
    <t>03100-R</t>
  </si>
  <si>
    <t>ZAŘÍZENÍ STAVENIŠTĚ - ZŘÍZENÍ, PROVOZ, DEMONTÁŽ</t>
  </si>
  <si>
    <t>KS</t>
  </si>
  <si>
    <t>Průběh výstavby - Tabule se základními informacemi o stavbě (Billboard) (dodávka, montáž, demontáž)</t>
  </si>
  <si>
    <t>zahrnuje objednatelem povolené náklady na pořízení (event. pronájem), provozování, udržování a likvidaci zhotovitelova zařízení</t>
  </si>
  <si>
    <t>Zařízení staveniště - Kompletní zařízení staveniště pro celou stavbu včetně zajištění potřebných povolení a rozhodnutí. 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Veškeré dočasné konstrukce požadující koordinátor BOZP.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</si>
</sst>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SUM(C10:C13)</f>
      </c>
      <c s="1"/>
      <c s="1"/>
    </row>
    <row r="7" spans="1:5" ht="12.75" customHeight="1">
      <c r="A7" s="1"/>
      <c s="4" t="s">
        <v>5</v>
      </c>
      <c s="7">
        <f>SUM(E10:E13)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101'!I3</f>
      </c>
      <c s="21">
        <f>'SO 101'!O2</f>
      </c>
      <c s="21">
        <f>C10+D10</f>
      </c>
    </row>
    <row r="11" spans="1:5" ht="12.75" customHeight="1">
      <c r="A11" s="20" t="s">
        <v>362</v>
      </c>
      <c s="20" t="s">
        <v>363</v>
      </c>
      <c s="21">
        <f>'SO 201'!I3</f>
      </c>
      <c s="21">
        <f>'SO 201'!O2</f>
      </c>
      <c s="21">
        <f>C11+D11</f>
      </c>
    </row>
    <row r="12" spans="1:5" ht="12.75" customHeight="1">
      <c r="A12" s="20" t="s">
        <v>669</v>
      </c>
      <c s="20" t="s">
        <v>670</v>
      </c>
      <c s="21">
        <f>'VRN-DIO'!I3</f>
      </c>
      <c s="21">
        <f>'VRN-DIO'!O2</f>
      </c>
      <c s="21">
        <f>C12+D12</f>
      </c>
    </row>
    <row r="13" spans="1:5" ht="12.75" customHeight="1">
      <c r="A13" s="20" t="s">
        <v>717</v>
      </c>
      <c s="20" t="s">
        <v>718</v>
      </c>
      <c s="21">
        <f>'VRN-POV'!I3</f>
      </c>
      <c s="21">
        <f>'VRN-POV'!O2</f>
      </c>
      <c s="21">
        <f>C13+D13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0+O8+O25+O114+O123+O168+O181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1">
        <f>0+I8+I25+I114+I123+I168+I181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0+I9+I13+I17+I21</f>
      </c>
      <c>
        <f>0+O9+O13+O17+O21</f>
      </c>
    </row>
    <row r="9" spans="1:16" ht="12.75">
      <c r="A9" s="25" t="s">
        <v>47</v>
      </c>
      <c s="29" t="s">
        <v>48</v>
      </c>
      <c s="29" t="s">
        <v>49</v>
      </c>
      <c s="25" t="s">
        <v>50</v>
      </c>
      <c s="30" t="s">
        <v>51</v>
      </c>
      <c s="31" t="s">
        <v>52</v>
      </c>
      <c s="32">
        <v>4.79</v>
      </c>
      <c s="33">
        <v>0</v>
      </c>
      <c s="33">
        <f>ROUND(ROUND(H9,2)*ROUND(G9,3),2)</f>
      </c>
      <c s="31" t="s">
        <v>53</v>
      </c>
      <c r="O9">
        <f>(I9*21)/100</f>
      </c>
      <c t="s">
        <v>23</v>
      </c>
    </row>
    <row r="10" spans="1:5" ht="38.25">
      <c r="A10" s="34" t="s">
        <v>54</v>
      </c>
      <c r="E10" s="35" t="s">
        <v>55</v>
      </c>
    </row>
    <row r="11" spans="1:5" ht="12.75">
      <c r="A11" s="36" t="s">
        <v>56</v>
      </c>
      <c r="E11" s="37" t="s">
        <v>57</v>
      </c>
    </row>
    <row r="12" spans="1:5" ht="25.5">
      <c r="A12" t="s">
        <v>58</v>
      </c>
      <c r="E12" s="35" t="s">
        <v>59</v>
      </c>
    </row>
    <row r="13" spans="1:16" ht="12.75">
      <c r="A13" s="25" t="s">
        <v>47</v>
      </c>
      <c s="29" t="s">
        <v>60</v>
      </c>
      <c s="29" t="s">
        <v>49</v>
      </c>
      <c s="25" t="s">
        <v>61</v>
      </c>
      <c s="30" t="s">
        <v>51</v>
      </c>
      <c s="31" t="s">
        <v>52</v>
      </c>
      <c s="32">
        <v>43.2</v>
      </c>
      <c s="33">
        <v>0</v>
      </c>
      <c s="33">
        <f>ROUND(ROUND(H13,2)*ROUND(G13,3),2)</f>
      </c>
      <c s="31" t="s">
        <v>53</v>
      </c>
      <c r="O13">
        <f>(I13*21)/100</f>
      </c>
      <c t="s">
        <v>23</v>
      </c>
    </row>
    <row r="14" spans="1:5" ht="38.25">
      <c r="A14" s="34" t="s">
        <v>54</v>
      </c>
      <c r="E14" s="35" t="s">
        <v>62</v>
      </c>
    </row>
    <row r="15" spans="1:5" ht="12.75">
      <c r="A15" s="36" t="s">
        <v>56</v>
      </c>
      <c r="E15" s="37" t="s">
        <v>63</v>
      </c>
    </row>
    <row r="16" spans="1:5" ht="25.5">
      <c r="A16" t="s">
        <v>58</v>
      </c>
      <c r="E16" s="35" t="s">
        <v>59</v>
      </c>
    </row>
    <row r="17" spans="1:16" ht="12.75">
      <c r="A17" s="25" t="s">
        <v>47</v>
      </c>
      <c s="29" t="s">
        <v>64</v>
      </c>
      <c s="29" t="s">
        <v>49</v>
      </c>
      <c s="25" t="s">
        <v>65</v>
      </c>
      <c s="30" t="s">
        <v>51</v>
      </c>
      <c s="31" t="s">
        <v>52</v>
      </c>
      <c s="32">
        <v>351.61</v>
      </c>
      <c s="33">
        <v>0</v>
      </c>
      <c s="33">
        <f>ROUND(ROUND(H17,2)*ROUND(G17,3),2)</f>
      </c>
      <c s="31" t="s">
        <v>53</v>
      </c>
      <c r="O17">
        <f>(I17*21)/100</f>
      </c>
      <c t="s">
        <v>23</v>
      </c>
    </row>
    <row r="18" spans="1:5" ht="38.25">
      <c r="A18" s="34" t="s">
        <v>54</v>
      </c>
      <c r="E18" s="35" t="s">
        <v>66</v>
      </c>
    </row>
    <row r="19" spans="1:5" ht="12.75">
      <c r="A19" s="36" t="s">
        <v>56</v>
      </c>
      <c r="E19" s="37" t="s">
        <v>67</v>
      </c>
    </row>
    <row r="20" spans="1:5" ht="25.5">
      <c r="A20" t="s">
        <v>58</v>
      </c>
      <c r="E20" s="35" t="s">
        <v>59</v>
      </c>
    </row>
    <row r="21" spans="1:16" ht="12.75">
      <c r="A21" s="25" t="s">
        <v>47</v>
      </c>
      <c s="29" t="s">
        <v>68</v>
      </c>
      <c s="29" t="s">
        <v>69</v>
      </c>
      <c s="25" t="s">
        <v>70</v>
      </c>
      <c s="30" t="s">
        <v>71</v>
      </c>
      <c s="31" t="s">
        <v>52</v>
      </c>
      <c s="32">
        <v>33.6</v>
      </c>
      <c s="33">
        <v>0</v>
      </c>
      <c s="33">
        <f>ROUND(ROUND(H21,2)*ROUND(G21,3),2)</f>
      </c>
      <c s="31" t="s">
        <v>53</v>
      </c>
      <c r="O21">
        <f>(I21*21)/100</f>
      </c>
      <c t="s">
        <v>23</v>
      </c>
    </row>
    <row r="22" spans="1:5" ht="51">
      <c r="A22" s="34" t="s">
        <v>54</v>
      </c>
      <c r="E22" s="35" t="s">
        <v>72</v>
      </c>
    </row>
    <row r="23" spans="1:5" ht="12.75">
      <c r="A23" s="36" t="s">
        <v>56</v>
      </c>
      <c r="E23" s="37" t="s">
        <v>73</v>
      </c>
    </row>
    <row r="24" spans="1:5" ht="25.5">
      <c r="A24" t="s">
        <v>58</v>
      </c>
      <c r="E24" s="35" t="s">
        <v>59</v>
      </c>
    </row>
    <row r="25" spans="1:18" ht="12.75" customHeight="1">
      <c r="A25" s="6" t="s">
        <v>45</v>
      </c>
      <c s="6"/>
      <c s="39" t="s">
        <v>29</v>
      </c>
      <c s="6"/>
      <c s="27" t="s">
        <v>74</v>
      </c>
      <c s="6"/>
      <c s="6"/>
      <c s="6"/>
      <c s="40">
        <f>0+Q25</f>
      </c>
      <c s="6"/>
      <c r="O25">
        <f>0+R25</f>
      </c>
      <c r="Q25">
        <f>0+I26+I30+I34+I38+I42+I46+I50+I54+I58+I62+I66+I70+I74+I78+I82+I86+I90+I94+I98+I102+I106+I110</f>
      </c>
      <c>
        <f>0+O26+O30+O34+O38+O42+O46+O50+O54+O58+O62+O66+O70+O74+O78+O82+O86+O90+O94+O98+O102+O106+O110</f>
      </c>
    </row>
    <row r="26" spans="1:16" ht="12.75">
      <c r="A26" s="25" t="s">
        <v>47</v>
      </c>
      <c s="29" t="s">
        <v>29</v>
      </c>
      <c s="29" t="s">
        <v>75</v>
      </c>
      <c s="25" t="s">
        <v>70</v>
      </c>
      <c s="30" t="s">
        <v>76</v>
      </c>
      <c s="31" t="s">
        <v>77</v>
      </c>
      <c s="32">
        <v>8</v>
      </c>
      <c s="33">
        <v>0</v>
      </c>
      <c s="33">
        <f>ROUND(ROUND(H26,2)*ROUND(G26,3),2)</f>
      </c>
      <c s="31" t="s">
        <v>78</v>
      </c>
      <c r="O26">
        <f>(I26*21)/100</f>
      </c>
      <c t="s">
        <v>23</v>
      </c>
    </row>
    <row r="27" spans="1:5" ht="51">
      <c r="A27" s="34" t="s">
        <v>54</v>
      </c>
      <c r="E27" s="35" t="s">
        <v>79</v>
      </c>
    </row>
    <row r="28" spans="1:5" ht="12.75">
      <c r="A28" s="36" t="s">
        <v>56</v>
      </c>
      <c r="E28" s="37" t="s">
        <v>80</v>
      </c>
    </row>
    <row r="29" spans="1:5" ht="38.25">
      <c r="A29" t="s">
        <v>58</v>
      </c>
      <c r="E29" s="35" t="s">
        <v>81</v>
      </c>
    </row>
    <row r="30" spans="1:16" ht="12.75">
      <c r="A30" s="25" t="s">
        <v>47</v>
      </c>
      <c s="29" t="s">
        <v>82</v>
      </c>
      <c s="29" t="s">
        <v>83</v>
      </c>
      <c s="25" t="s">
        <v>70</v>
      </c>
      <c s="30" t="s">
        <v>84</v>
      </c>
      <c s="31" t="s">
        <v>85</v>
      </c>
      <c s="32">
        <v>14</v>
      </c>
      <c s="33">
        <v>0</v>
      </c>
      <c s="33">
        <f>ROUND(ROUND(H30,2)*ROUND(G30,3),2)</f>
      </c>
      <c s="31" t="s">
        <v>78</v>
      </c>
      <c r="O30">
        <f>(I30*21)/100</f>
      </c>
      <c t="s">
        <v>23</v>
      </c>
    </row>
    <row r="31" spans="1:5" ht="51">
      <c r="A31" s="34" t="s">
        <v>54</v>
      </c>
      <c r="E31" s="35" t="s">
        <v>86</v>
      </c>
    </row>
    <row r="32" spans="1:5" ht="12.75">
      <c r="A32" s="36" t="s">
        <v>56</v>
      </c>
      <c r="E32" s="37" t="s">
        <v>87</v>
      </c>
    </row>
    <row r="33" spans="1:5" ht="63.75">
      <c r="A33" t="s">
        <v>58</v>
      </c>
      <c r="E33" s="35" t="s">
        <v>88</v>
      </c>
    </row>
    <row r="34" spans="1:16" ht="25.5">
      <c r="A34" s="25" t="s">
        <v>47</v>
      </c>
      <c s="29" t="s">
        <v>89</v>
      </c>
      <c s="29" t="s">
        <v>90</v>
      </c>
      <c s="25" t="s">
        <v>70</v>
      </c>
      <c s="30" t="s">
        <v>91</v>
      </c>
      <c s="31" t="s">
        <v>85</v>
      </c>
      <c s="32">
        <v>18</v>
      </c>
      <c s="33">
        <v>0</v>
      </c>
      <c s="33">
        <f>ROUND(ROUND(H34,2)*ROUND(G34,3),2)</f>
      </c>
      <c s="31" t="s">
        <v>78</v>
      </c>
      <c r="O34">
        <f>(I34*21)/100</f>
      </c>
      <c t="s">
        <v>23</v>
      </c>
    </row>
    <row r="35" spans="1:5" ht="63.75">
      <c r="A35" s="34" t="s">
        <v>54</v>
      </c>
      <c r="E35" s="35" t="s">
        <v>92</v>
      </c>
    </row>
    <row r="36" spans="1:5" ht="12.75">
      <c r="A36" s="36" t="s">
        <v>56</v>
      </c>
      <c r="E36" s="37" t="s">
        <v>93</v>
      </c>
    </row>
    <row r="37" spans="1:5" ht="63.75">
      <c r="A37" t="s">
        <v>58</v>
      </c>
      <c r="E37" s="35" t="s">
        <v>88</v>
      </c>
    </row>
    <row r="38" spans="1:16" ht="25.5">
      <c r="A38" s="25" t="s">
        <v>47</v>
      </c>
      <c s="29" t="s">
        <v>94</v>
      </c>
      <c s="29" t="s">
        <v>95</v>
      </c>
      <c s="25" t="s">
        <v>70</v>
      </c>
      <c s="30" t="s">
        <v>96</v>
      </c>
      <c s="31" t="s">
        <v>97</v>
      </c>
      <c s="32">
        <v>2520</v>
      </c>
      <c s="33">
        <v>0</v>
      </c>
      <c s="33">
        <f>ROUND(ROUND(H38,2)*ROUND(G38,3),2)</f>
      </c>
      <c s="31" t="s">
        <v>78</v>
      </c>
      <c r="O38">
        <f>(I38*21)/100</f>
      </c>
      <c t="s">
        <v>23</v>
      </c>
    </row>
    <row r="39" spans="1:5" ht="51">
      <c r="A39" s="34" t="s">
        <v>54</v>
      </c>
      <c r="E39" s="35" t="s">
        <v>98</v>
      </c>
    </row>
    <row r="40" spans="1:5" ht="12.75">
      <c r="A40" s="36" t="s">
        <v>56</v>
      </c>
      <c r="E40" s="37" t="s">
        <v>99</v>
      </c>
    </row>
    <row r="41" spans="1:5" ht="25.5">
      <c r="A41" t="s">
        <v>58</v>
      </c>
      <c r="E41" s="35" t="s">
        <v>100</v>
      </c>
    </row>
    <row r="42" spans="1:16" ht="25.5">
      <c r="A42" s="25" t="s">
        <v>47</v>
      </c>
      <c s="29" t="s">
        <v>101</v>
      </c>
      <c s="29" t="s">
        <v>102</v>
      </c>
      <c s="25" t="s">
        <v>70</v>
      </c>
      <c s="30" t="s">
        <v>103</v>
      </c>
      <c s="31" t="s">
        <v>85</v>
      </c>
      <c s="32">
        <v>51.25</v>
      </c>
      <c s="33">
        <v>0</v>
      </c>
      <c s="33">
        <f>ROUND(ROUND(H42,2)*ROUND(G42,3),2)</f>
      </c>
      <c s="31" t="s">
        <v>78</v>
      </c>
      <c r="O42">
        <f>(I42*21)/100</f>
      </c>
      <c t="s">
        <v>23</v>
      </c>
    </row>
    <row r="43" spans="1:5" ht="63.75">
      <c r="A43" s="34" t="s">
        <v>54</v>
      </c>
      <c r="E43" s="35" t="s">
        <v>104</v>
      </c>
    </row>
    <row r="44" spans="1:5" ht="12.75">
      <c r="A44" s="36" t="s">
        <v>56</v>
      </c>
      <c r="E44" s="37" t="s">
        <v>105</v>
      </c>
    </row>
    <row r="45" spans="1:5" ht="63.75">
      <c r="A45" t="s">
        <v>58</v>
      </c>
      <c r="E45" s="35" t="s">
        <v>88</v>
      </c>
    </row>
    <row r="46" spans="1:16" ht="38.25">
      <c r="A46" s="25" t="s">
        <v>47</v>
      </c>
      <c s="29" t="s">
        <v>37</v>
      </c>
      <c s="29" t="s">
        <v>106</v>
      </c>
      <c s="25" t="s">
        <v>70</v>
      </c>
      <c s="30" t="s">
        <v>107</v>
      </c>
      <c s="31" t="s">
        <v>85</v>
      </c>
      <c s="32">
        <v>0.57</v>
      </c>
      <c s="33">
        <v>0</v>
      </c>
      <c s="33">
        <f>ROUND(ROUND(H46,2)*ROUND(G46,3),2)</f>
      </c>
      <c s="31" t="s">
        <v>78</v>
      </c>
      <c r="O46">
        <f>(I46*21)/100</f>
      </c>
      <c t="s">
        <v>23</v>
      </c>
    </row>
    <row r="47" spans="1:5" ht="63.75">
      <c r="A47" s="34" t="s">
        <v>54</v>
      </c>
      <c r="E47" s="35" t="s">
        <v>108</v>
      </c>
    </row>
    <row r="48" spans="1:5" ht="12.75">
      <c r="A48" s="36" t="s">
        <v>56</v>
      </c>
      <c r="E48" s="37" t="s">
        <v>109</v>
      </c>
    </row>
    <row r="49" spans="1:5" ht="63.75">
      <c r="A49" t="s">
        <v>58</v>
      </c>
      <c r="E49" s="35" t="s">
        <v>88</v>
      </c>
    </row>
    <row r="50" spans="1:16" ht="12.75">
      <c r="A50" s="25" t="s">
        <v>47</v>
      </c>
      <c s="29" t="s">
        <v>22</v>
      </c>
      <c s="29" t="s">
        <v>110</v>
      </c>
      <c s="25" t="s">
        <v>70</v>
      </c>
      <c s="30" t="s">
        <v>111</v>
      </c>
      <c s="31" t="s">
        <v>112</v>
      </c>
      <c s="32">
        <v>11</v>
      </c>
      <c s="33">
        <v>0</v>
      </c>
      <c s="33">
        <f>ROUND(ROUND(H50,2)*ROUND(G50,3),2)</f>
      </c>
      <c s="31" t="s">
        <v>78</v>
      </c>
      <c r="O50">
        <f>(I50*21)/100</f>
      </c>
      <c t="s">
        <v>23</v>
      </c>
    </row>
    <row r="51" spans="1:5" ht="51">
      <c r="A51" s="34" t="s">
        <v>54</v>
      </c>
      <c r="E51" s="35" t="s">
        <v>113</v>
      </c>
    </row>
    <row r="52" spans="1:5" ht="12.75">
      <c r="A52" s="36" t="s">
        <v>56</v>
      </c>
      <c r="E52" s="37" t="s">
        <v>114</v>
      </c>
    </row>
    <row r="53" spans="1:5" ht="63.75">
      <c r="A53" t="s">
        <v>58</v>
      </c>
      <c r="E53" s="35" t="s">
        <v>88</v>
      </c>
    </row>
    <row r="54" spans="1:16" ht="25.5">
      <c r="A54" s="25" t="s">
        <v>47</v>
      </c>
      <c s="29" t="s">
        <v>33</v>
      </c>
      <c s="29" t="s">
        <v>115</v>
      </c>
      <c s="25" t="s">
        <v>70</v>
      </c>
      <c s="30" t="s">
        <v>116</v>
      </c>
      <c s="31" t="s">
        <v>97</v>
      </c>
      <c s="32">
        <v>24.36</v>
      </c>
      <c s="33">
        <v>0</v>
      </c>
      <c s="33">
        <f>ROUND(ROUND(H54,2)*ROUND(G54,3),2)</f>
      </c>
      <c s="31" t="s">
        <v>78</v>
      </c>
      <c r="O54">
        <f>(I54*21)/100</f>
      </c>
      <c t="s">
        <v>23</v>
      </c>
    </row>
    <row r="55" spans="1:5" ht="51">
      <c r="A55" s="34" t="s">
        <v>54</v>
      </c>
      <c r="E55" s="35" t="s">
        <v>117</v>
      </c>
    </row>
    <row r="56" spans="1:5" ht="12.75">
      <c r="A56" s="36" t="s">
        <v>56</v>
      </c>
      <c r="E56" s="37" t="s">
        <v>118</v>
      </c>
    </row>
    <row r="57" spans="1:5" ht="25.5">
      <c r="A57" t="s">
        <v>58</v>
      </c>
      <c r="E57" s="35" t="s">
        <v>100</v>
      </c>
    </row>
    <row r="58" spans="1:16" ht="12.75">
      <c r="A58" s="25" t="s">
        <v>47</v>
      </c>
      <c s="29" t="s">
        <v>119</v>
      </c>
      <c s="29" t="s">
        <v>120</v>
      </c>
      <c s="25" t="s">
        <v>70</v>
      </c>
      <c s="30" t="s">
        <v>121</v>
      </c>
      <c s="31" t="s">
        <v>85</v>
      </c>
      <c s="32">
        <v>9.92</v>
      </c>
      <c s="33">
        <v>0</v>
      </c>
      <c s="33">
        <f>ROUND(ROUND(H58,2)*ROUND(G58,3),2)</f>
      </c>
      <c s="31" t="s">
        <v>78</v>
      </c>
      <c r="O58">
        <f>(I58*21)/100</f>
      </c>
      <c t="s">
        <v>23</v>
      </c>
    </row>
    <row r="59" spans="1:5" ht="63.75">
      <c r="A59" s="34" t="s">
        <v>54</v>
      </c>
      <c r="E59" s="35" t="s">
        <v>122</v>
      </c>
    </row>
    <row r="60" spans="1:5" ht="12.75">
      <c r="A60" s="36" t="s">
        <v>56</v>
      </c>
      <c r="E60" s="37" t="s">
        <v>123</v>
      </c>
    </row>
    <row r="61" spans="1:5" ht="63.75">
      <c r="A61" t="s">
        <v>58</v>
      </c>
      <c r="E61" s="35" t="s">
        <v>88</v>
      </c>
    </row>
    <row r="62" spans="1:16" ht="12.75">
      <c r="A62" s="25" t="s">
        <v>47</v>
      </c>
      <c s="29" t="s">
        <v>124</v>
      </c>
      <c s="29" t="s">
        <v>125</v>
      </c>
      <c s="25" t="s">
        <v>70</v>
      </c>
      <c s="30" t="s">
        <v>126</v>
      </c>
      <c s="31" t="s">
        <v>112</v>
      </c>
      <c s="32">
        <v>21.1</v>
      </c>
      <c s="33">
        <v>0</v>
      </c>
      <c s="33">
        <f>ROUND(ROUND(H62,2)*ROUND(G62,3),2)</f>
      </c>
      <c s="31" t="s">
        <v>78</v>
      </c>
      <c r="O62">
        <f>(I62*21)/100</f>
      </c>
      <c t="s">
        <v>23</v>
      </c>
    </row>
    <row r="63" spans="1:5" ht="51">
      <c r="A63" s="34" t="s">
        <v>54</v>
      </c>
      <c r="E63" s="35" t="s">
        <v>127</v>
      </c>
    </row>
    <row r="64" spans="1:5" ht="12.75">
      <c r="A64" s="36" t="s">
        <v>56</v>
      </c>
      <c r="E64" s="37" t="s">
        <v>128</v>
      </c>
    </row>
    <row r="65" spans="1:5" ht="25.5">
      <c r="A65" t="s">
        <v>58</v>
      </c>
      <c r="E65" s="35" t="s">
        <v>129</v>
      </c>
    </row>
    <row r="66" spans="1:16" ht="12.75">
      <c r="A66" s="25" t="s">
        <v>47</v>
      </c>
      <c s="29" t="s">
        <v>23</v>
      </c>
      <c s="29" t="s">
        <v>130</v>
      </c>
      <c s="25" t="s">
        <v>70</v>
      </c>
      <c s="30" t="s">
        <v>131</v>
      </c>
      <c s="31" t="s">
        <v>85</v>
      </c>
      <c s="32">
        <v>15.6</v>
      </c>
      <c s="33">
        <v>0</v>
      </c>
      <c s="33">
        <f>ROUND(ROUND(H66,2)*ROUND(G66,3),2)</f>
      </c>
      <c s="31" t="s">
        <v>78</v>
      </c>
      <c r="O66">
        <f>(I66*21)/100</f>
      </c>
      <c t="s">
        <v>23</v>
      </c>
    </row>
    <row r="67" spans="1:5" ht="63.75">
      <c r="A67" s="34" t="s">
        <v>54</v>
      </c>
      <c r="E67" s="35" t="s">
        <v>132</v>
      </c>
    </row>
    <row r="68" spans="1:5" ht="12.75">
      <c r="A68" s="36" t="s">
        <v>56</v>
      </c>
      <c r="E68" s="37" t="s">
        <v>133</v>
      </c>
    </row>
    <row r="69" spans="1:5" ht="25.5">
      <c r="A69" t="s">
        <v>58</v>
      </c>
      <c r="E69" s="35" t="s">
        <v>134</v>
      </c>
    </row>
    <row r="70" spans="1:16" ht="12.75">
      <c r="A70" s="25" t="s">
        <v>47</v>
      </c>
      <c s="29" t="s">
        <v>135</v>
      </c>
      <c s="29" t="s">
        <v>136</v>
      </c>
      <c s="25" t="s">
        <v>70</v>
      </c>
      <c s="30" t="s">
        <v>137</v>
      </c>
      <c s="31" t="s">
        <v>85</v>
      </c>
      <c s="32">
        <v>111.514</v>
      </c>
      <c s="33">
        <v>0</v>
      </c>
      <c s="33">
        <f>ROUND(ROUND(H70,2)*ROUND(G70,3),2)</f>
      </c>
      <c s="31" t="s">
        <v>78</v>
      </c>
      <c r="O70">
        <f>(I70*21)/100</f>
      </c>
      <c t="s">
        <v>23</v>
      </c>
    </row>
    <row r="71" spans="1:5" ht="165.75">
      <c r="A71" s="34" t="s">
        <v>54</v>
      </c>
      <c r="E71" s="35" t="s">
        <v>138</v>
      </c>
    </row>
    <row r="72" spans="1:5" ht="25.5">
      <c r="A72" s="36" t="s">
        <v>56</v>
      </c>
      <c r="E72" s="37" t="s">
        <v>139</v>
      </c>
    </row>
    <row r="73" spans="1:5" ht="382.5">
      <c r="A73" t="s">
        <v>58</v>
      </c>
      <c r="E73" s="35" t="s">
        <v>140</v>
      </c>
    </row>
    <row r="74" spans="1:16" ht="12.75">
      <c r="A74" s="25" t="s">
        <v>47</v>
      </c>
      <c s="29" t="s">
        <v>141</v>
      </c>
      <c s="29" t="s">
        <v>142</v>
      </c>
      <c s="25" t="s">
        <v>50</v>
      </c>
      <c s="30" t="s">
        <v>143</v>
      </c>
      <c s="31" t="s">
        <v>85</v>
      </c>
      <c s="32">
        <v>2.29</v>
      </c>
      <c s="33">
        <v>0</v>
      </c>
      <c s="33">
        <f>ROUND(ROUND(H74,2)*ROUND(G74,3),2)</f>
      </c>
      <c s="31" t="s">
        <v>78</v>
      </c>
      <c r="O74">
        <f>(I74*21)/100</f>
      </c>
      <c t="s">
        <v>23</v>
      </c>
    </row>
    <row r="75" spans="1:5" ht="51">
      <c r="A75" s="34" t="s">
        <v>54</v>
      </c>
      <c r="E75" s="35" t="s">
        <v>144</v>
      </c>
    </row>
    <row r="76" spans="1:5" ht="12.75">
      <c r="A76" s="36" t="s">
        <v>56</v>
      </c>
      <c r="E76" s="37" t="s">
        <v>145</v>
      </c>
    </row>
    <row r="77" spans="1:5" ht="255">
      <c r="A77" t="s">
        <v>58</v>
      </c>
      <c r="E77" s="35" t="s">
        <v>146</v>
      </c>
    </row>
    <row r="78" spans="1:16" ht="12.75">
      <c r="A78" s="25" t="s">
        <v>47</v>
      </c>
      <c s="29" t="s">
        <v>147</v>
      </c>
      <c s="29" t="s">
        <v>142</v>
      </c>
      <c s="25" t="s">
        <v>61</v>
      </c>
      <c s="30" t="s">
        <v>143</v>
      </c>
      <c s="31" t="s">
        <v>85</v>
      </c>
      <c s="32">
        <v>6.57</v>
      </c>
      <c s="33">
        <v>0</v>
      </c>
      <c s="33">
        <f>ROUND(ROUND(H78,2)*ROUND(G78,3),2)</f>
      </c>
      <c s="31" t="s">
        <v>78</v>
      </c>
      <c r="O78">
        <f>(I78*21)/100</f>
      </c>
      <c t="s">
        <v>23</v>
      </c>
    </row>
    <row r="79" spans="1:5" ht="38.25">
      <c r="A79" s="34" t="s">
        <v>54</v>
      </c>
      <c r="E79" s="35" t="s">
        <v>148</v>
      </c>
    </row>
    <row r="80" spans="1:5" ht="12.75">
      <c r="A80" s="36" t="s">
        <v>56</v>
      </c>
      <c r="E80" s="37" t="s">
        <v>149</v>
      </c>
    </row>
    <row r="81" spans="1:5" ht="255">
      <c r="A81" t="s">
        <v>58</v>
      </c>
      <c r="E81" s="35" t="s">
        <v>146</v>
      </c>
    </row>
    <row r="82" spans="1:16" ht="12.75">
      <c r="A82" s="25" t="s">
        <v>47</v>
      </c>
      <c s="29" t="s">
        <v>150</v>
      </c>
      <c s="29" t="s">
        <v>151</v>
      </c>
      <c s="25" t="s">
        <v>70</v>
      </c>
      <c s="30" t="s">
        <v>152</v>
      </c>
      <c s="31" t="s">
        <v>85</v>
      </c>
      <c s="32">
        <v>1.96</v>
      </c>
      <c s="33">
        <v>0</v>
      </c>
      <c s="33">
        <f>ROUND(ROUND(H82,2)*ROUND(G82,3),2)</f>
      </c>
      <c s="31" t="s">
        <v>78</v>
      </c>
      <c r="O82">
        <f>(I82*21)/100</f>
      </c>
      <c t="s">
        <v>23</v>
      </c>
    </row>
    <row r="83" spans="1:5" ht="51">
      <c r="A83" s="34" t="s">
        <v>54</v>
      </c>
      <c r="E83" s="35" t="s">
        <v>153</v>
      </c>
    </row>
    <row r="84" spans="1:5" ht="12.75">
      <c r="A84" s="36" t="s">
        <v>56</v>
      </c>
      <c r="E84" s="37" t="s">
        <v>154</v>
      </c>
    </row>
    <row r="85" spans="1:5" ht="306">
      <c r="A85" t="s">
        <v>58</v>
      </c>
      <c r="E85" s="35" t="s">
        <v>155</v>
      </c>
    </row>
    <row r="86" spans="1:16" ht="12.75">
      <c r="A86" s="25" t="s">
        <v>47</v>
      </c>
      <c s="29" t="s">
        <v>156</v>
      </c>
      <c s="29" t="s">
        <v>151</v>
      </c>
      <c s="25" t="s">
        <v>50</v>
      </c>
      <c s="30" t="s">
        <v>152</v>
      </c>
      <c s="31" t="s">
        <v>85</v>
      </c>
      <c s="32">
        <v>0.768</v>
      </c>
      <c s="33">
        <v>0</v>
      </c>
      <c s="33">
        <f>ROUND(ROUND(H86,2)*ROUND(G86,3),2)</f>
      </c>
      <c s="31" t="s">
        <v>78</v>
      </c>
      <c r="O86">
        <f>(I86*21)/100</f>
      </c>
      <c t="s">
        <v>23</v>
      </c>
    </row>
    <row r="87" spans="1:5" ht="38.25">
      <c r="A87" s="34" t="s">
        <v>54</v>
      </c>
      <c r="E87" s="35" t="s">
        <v>157</v>
      </c>
    </row>
    <row r="88" spans="1:5" ht="12.75">
      <c r="A88" s="36" t="s">
        <v>56</v>
      </c>
      <c r="E88" s="37" t="s">
        <v>158</v>
      </c>
    </row>
    <row r="89" spans="1:5" ht="306">
      <c r="A89" t="s">
        <v>58</v>
      </c>
      <c r="E89" s="35" t="s">
        <v>155</v>
      </c>
    </row>
    <row r="90" spans="1:16" ht="12.75">
      <c r="A90" s="25" t="s">
        <v>47</v>
      </c>
      <c s="29" t="s">
        <v>159</v>
      </c>
      <c s="29" t="s">
        <v>160</v>
      </c>
      <c s="25" t="s">
        <v>70</v>
      </c>
      <c s="30" t="s">
        <v>161</v>
      </c>
      <c s="31" t="s">
        <v>77</v>
      </c>
      <c s="32">
        <v>172.71</v>
      </c>
      <c s="33">
        <v>0</v>
      </c>
      <c s="33">
        <f>ROUND(ROUND(H90,2)*ROUND(G90,3),2)</f>
      </c>
      <c s="31" t="s">
        <v>78</v>
      </c>
      <c r="O90">
        <f>(I90*21)/100</f>
      </c>
      <c t="s">
        <v>23</v>
      </c>
    </row>
    <row r="91" spans="1:5" ht="89.25">
      <c r="A91" s="34" t="s">
        <v>54</v>
      </c>
      <c r="E91" s="35" t="s">
        <v>162</v>
      </c>
    </row>
    <row r="92" spans="1:5" ht="12.75">
      <c r="A92" s="36" t="s">
        <v>56</v>
      </c>
      <c r="E92" s="37" t="s">
        <v>163</v>
      </c>
    </row>
    <row r="93" spans="1:5" ht="38.25">
      <c r="A93" t="s">
        <v>58</v>
      </c>
      <c r="E93" s="35" t="s">
        <v>164</v>
      </c>
    </row>
    <row r="94" spans="1:16" ht="12.75">
      <c r="A94" s="25" t="s">
        <v>47</v>
      </c>
      <c s="29" t="s">
        <v>165</v>
      </c>
      <c s="29" t="s">
        <v>166</v>
      </c>
      <c s="25" t="s">
        <v>70</v>
      </c>
      <c s="30" t="s">
        <v>167</v>
      </c>
      <c s="31" t="s">
        <v>77</v>
      </c>
      <c s="32">
        <v>168.39</v>
      </c>
      <c s="33">
        <v>0</v>
      </c>
      <c s="33">
        <f>ROUND(ROUND(H94,2)*ROUND(G94,3),2)</f>
      </c>
      <c s="31" t="s">
        <v>78</v>
      </c>
      <c r="O94">
        <f>(I94*21)/100</f>
      </c>
      <c t="s">
        <v>23</v>
      </c>
    </row>
    <row r="95" spans="1:5" ht="63.75">
      <c r="A95" s="34" t="s">
        <v>54</v>
      </c>
      <c r="E95" s="35" t="s">
        <v>168</v>
      </c>
    </row>
    <row r="96" spans="1:5" ht="12.75">
      <c r="A96" s="36" t="s">
        <v>56</v>
      </c>
      <c r="E96" s="37" t="s">
        <v>169</v>
      </c>
    </row>
    <row r="97" spans="1:5" ht="38.25">
      <c r="A97" t="s">
        <v>58</v>
      </c>
      <c r="E97" s="35" t="s">
        <v>164</v>
      </c>
    </row>
    <row r="98" spans="1:16" ht="12.75">
      <c r="A98" s="25" t="s">
        <v>47</v>
      </c>
      <c s="29" t="s">
        <v>170</v>
      </c>
      <c s="29" t="s">
        <v>171</v>
      </c>
      <c s="25" t="s">
        <v>70</v>
      </c>
      <c s="30" t="s">
        <v>172</v>
      </c>
      <c s="31" t="s">
        <v>77</v>
      </c>
      <c s="32">
        <v>7.8</v>
      </c>
      <c s="33">
        <v>0</v>
      </c>
      <c s="33">
        <f>ROUND(ROUND(H98,2)*ROUND(G98,3),2)</f>
      </c>
      <c s="31" t="s">
        <v>78</v>
      </c>
      <c r="O98">
        <f>(I98*21)/100</f>
      </c>
      <c t="s">
        <v>23</v>
      </c>
    </row>
    <row r="99" spans="1:5" ht="38.25">
      <c r="A99" s="34" t="s">
        <v>54</v>
      </c>
      <c r="E99" s="35" t="s">
        <v>173</v>
      </c>
    </row>
    <row r="100" spans="1:5" ht="12.75">
      <c r="A100" s="36" t="s">
        <v>56</v>
      </c>
      <c r="E100" s="37" t="s">
        <v>174</v>
      </c>
    </row>
    <row r="101" spans="1:5" ht="38.25">
      <c r="A101" t="s">
        <v>58</v>
      </c>
      <c r="E101" s="35" t="s">
        <v>175</v>
      </c>
    </row>
    <row r="102" spans="1:16" ht="12.75">
      <c r="A102" s="25" t="s">
        <v>47</v>
      </c>
      <c s="29" t="s">
        <v>176</v>
      </c>
      <c s="29" t="s">
        <v>177</v>
      </c>
      <c s="25" t="s">
        <v>70</v>
      </c>
      <c s="30" t="s">
        <v>178</v>
      </c>
      <c s="31" t="s">
        <v>77</v>
      </c>
      <c s="32">
        <v>36</v>
      </c>
      <c s="33">
        <v>0</v>
      </c>
      <c s="33">
        <f>ROUND(ROUND(H102,2)*ROUND(G102,3),2)</f>
      </c>
      <c s="31" t="s">
        <v>78</v>
      </c>
      <c r="O102">
        <f>(I102*21)/100</f>
      </c>
      <c t="s">
        <v>23</v>
      </c>
    </row>
    <row r="103" spans="1:5" ht="38.25">
      <c r="A103" s="34" t="s">
        <v>54</v>
      </c>
      <c r="E103" s="35" t="s">
        <v>179</v>
      </c>
    </row>
    <row r="104" spans="1:5" ht="12.75">
      <c r="A104" s="36" t="s">
        <v>56</v>
      </c>
      <c r="E104" s="37" t="s">
        <v>180</v>
      </c>
    </row>
    <row r="105" spans="1:5" ht="38.25">
      <c r="A105" t="s">
        <v>58</v>
      </c>
      <c r="E105" s="35" t="s">
        <v>181</v>
      </c>
    </row>
    <row r="106" spans="1:16" ht="12.75">
      <c r="A106" s="25" t="s">
        <v>47</v>
      </c>
      <c s="29" t="s">
        <v>182</v>
      </c>
      <c s="29" t="s">
        <v>183</v>
      </c>
      <c s="25" t="s">
        <v>70</v>
      </c>
      <c s="30" t="s">
        <v>184</v>
      </c>
      <c s="31" t="s">
        <v>77</v>
      </c>
      <c s="32">
        <v>43.8</v>
      </c>
      <c s="33">
        <v>0</v>
      </c>
      <c s="33">
        <f>ROUND(ROUND(H106,2)*ROUND(G106,3),2)</f>
      </c>
      <c s="31" t="s">
        <v>78</v>
      </c>
      <c r="O106">
        <f>(I106*21)/100</f>
      </c>
      <c t="s">
        <v>23</v>
      </c>
    </row>
    <row r="107" spans="1:5" ht="51">
      <c r="A107" s="34" t="s">
        <v>54</v>
      </c>
      <c r="E107" s="35" t="s">
        <v>185</v>
      </c>
    </row>
    <row r="108" spans="1:5" ht="12.75">
      <c r="A108" s="36" t="s">
        <v>56</v>
      </c>
      <c r="E108" s="37" t="s">
        <v>186</v>
      </c>
    </row>
    <row r="109" spans="1:5" ht="38.25">
      <c r="A109" t="s">
        <v>58</v>
      </c>
      <c r="E109" s="35" t="s">
        <v>187</v>
      </c>
    </row>
    <row r="110" spans="1:16" ht="12.75">
      <c r="A110" s="25" t="s">
        <v>47</v>
      </c>
      <c s="29" t="s">
        <v>188</v>
      </c>
      <c s="29" t="s">
        <v>189</v>
      </c>
      <c s="25" t="s">
        <v>70</v>
      </c>
      <c s="30" t="s">
        <v>190</v>
      </c>
      <c s="31" t="s">
        <v>77</v>
      </c>
      <c s="32">
        <v>43.8</v>
      </c>
      <c s="33">
        <v>0</v>
      </c>
      <c s="33">
        <f>ROUND(ROUND(H110,2)*ROUND(G110,3),2)</f>
      </c>
      <c s="31" t="s">
        <v>78</v>
      </c>
      <c r="O110">
        <f>(I110*21)/100</f>
      </c>
      <c t="s">
        <v>23</v>
      </c>
    </row>
    <row r="111" spans="1:5" ht="51">
      <c r="A111" s="34" t="s">
        <v>54</v>
      </c>
      <c r="E111" s="35" t="s">
        <v>191</v>
      </c>
    </row>
    <row r="112" spans="1:5" ht="12.75">
      <c r="A112" s="36" t="s">
        <v>56</v>
      </c>
      <c r="E112" s="37" t="s">
        <v>186</v>
      </c>
    </row>
    <row r="113" spans="1:5" ht="38.25">
      <c r="A113" t="s">
        <v>58</v>
      </c>
      <c r="E113" s="35" t="s">
        <v>192</v>
      </c>
    </row>
    <row r="114" spans="1:18" ht="12.75" customHeight="1">
      <c r="A114" s="6" t="s">
        <v>45</v>
      </c>
      <c s="6"/>
      <c s="39" t="s">
        <v>23</v>
      </c>
      <c s="6"/>
      <c s="27" t="s">
        <v>193</v>
      </c>
      <c s="6"/>
      <c s="6"/>
      <c s="6"/>
      <c s="40">
        <f>0+Q114</f>
      </c>
      <c s="6"/>
      <c r="O114">
        <f>0+R114</f>
      </c>
      <c r="Q114">
        <f>0+I115+I119</f>
      </c>
      <c>
        <f>0+O115+O119</f>
      </c>
    </row>
    <row r="115" spans="1:16" ht="12.75">
      <c r="A115" s="25" t="s">
        <v>47</v>
      </c>
      <c s="29" t="s">
        <v>194</v>
      </c>
      <c s="29" t="s">
        <v>195</v>
      </c>
      <c s="25" t="s">
        <v>70</v>
      </c>
      <c s="30" t="s">
        <v>196</v>
      </c>
      <c s="31" t="s">
        <v>85</v>
      </c>
      <c s="32">
        <v>80.9</v>
      </c>
      <c s="33">
        <v>0</v>
      </c>
      <c s="33">
        <f>ROUND(ROUND(H115,2)*ROUND(G115,3),2)</f>
      </c>
      <c s="31" t="s">
        <v>78</v>
      </c>
      <c r="O115">
        <f>(I115*21)/100</f>
      </c>
      <c t="s">
        <v>23</v>
      </c>
    </row>
    <row r="116" spans="1:5" ht="114.75">
      <c r="A116" s="34" t="s">
        <v>54</v>
      </c>
      <c r="E116" s="35" t="s">
        <v>197</v>
      </c>
    </row>
    <row r="117" spans="1:5" ht="12.75">
      <c r="A117" s="36" t="s">
        <v>56</v>
      </c>
      <c r="E117" s="37" t="s">
        <v>198</v>
      </c>
    </row>
    <row r="118" spans="1:5" ht="38.25">
      <c r="A118" t="s">
        <v>58</v>
      </c>
      <c r="E118" s="35" t="s">
        <v>199</v>
      </c>
    </row>
    <row r="119" spans="1:16" ht="12.75">
      <c r="A119" s="25" t="s">
        <v>47</v>
      </c>
      <c s="29" t="s">
        <v>200</v>
      </c>
      <c s="29" t="s">
        <v>201</v>
      </c>
      <c s="25" t="s">
        <v>70</v>
      </c>
      <c s="30" t="s">
        <v>202</v>
      </c>
      <c s="31" t="s">
        <v>112</v>
      </c>
      <c s="32">
        <v>0.5</v>
      </c>
      <c s="33">
        <v>0</v>
      </c>
      <c s="33">
        <f>ROUND(ROUND(H119,2)*ROUND(G119,3),2)</f>
      </c>
      <c s="31" t="s">
        <v>78</v>
      </c>
      <c r="O119">
        <f>(I119*21)/100</f>
      </c>
      <c t="s">
        <v>23</v>
      </c>
    </row>
    <row r="120" spans="1:5" ht="38.25">
      <c r="A120" s="34" t="s">
        <v>54</v>
      </c>
      <c r="E120" s="35" t="s">
        <v>203</v>
      </c>
    </row>
    <row r="121" spans="1:5" ht="12.75">
      <c r="A121" s="36" t="s">
        <v>56</v>
      </c>
      <c r="E121" s="37" t="s">
        <v>204</v>
      </c>
    </row>
    <row r="122" spans="1:5" ht="63.75">
      <c r="A122" t="s">
        <v>58</v>
      </c>
      <c r="E122" s="35" t="s">
        <v>205</v>
      </c>
    </row>
    <row r="123" spans="1:18" ht="12.75" customHeight="1">
      <c r="A123" s="6" t="s">
        <v>45</v>
      </c>
      <c s="6"/>
      <c s="39" t="s">
        <v>35</v>
      </c>
      <c s="6"/>
      <c s="27" t="s">
        <v>206</v>
      </c>
      <c s="6"/>
      <c s="6"/>
      <c s="6"/>
      <c s="40">
        <f>0+Q123</f>
      </c>
      <c s="6"/>
      <c r="O123">
        <f>0+R123</f>
      </c>
      <c r="Q123">
        <f>0+I124+I128+I132+I136+I140+I144+I148+I152+I156+I160+I164</f>
      </c>
      <c>
        <f>0+O124+O128+O132+O136+O140+O144+O148+O152+O156+O160+O164</f>
      </c>
    </row>
    <row r="124" spans="1:16" ht="12.75">
      <c r="A124" s="25" t="s">
        <v>47</v>
      </c>
      <c s="29" t="s">
        <v>207</v>
      </c>
      <c s="29" t="s">
        <v>208</v>
      </c>
      <c s="25" t="s">
        <v>70</v>
      </c>
      <c s="30" t="s">
        <v>209</v>
      </c>
      <c s="31" t="s">
        <v>85</v>
      </c>
      <c s="32">
        <v>67.41</v>
      </c>
      <c s="33">
        <v>0</v>
      </c>
      <c s="33">
        <f>ROUND(ROUND(H124,2)*ROUND(G124,3),2)</f>
      </c>
      <c s="31" t="s">
        <v>78</v>
      </c>
      <c r="O124">
        <f>(I124*21)/100</f>
      </c>
      <c t="s">
        <v>23</v>
      </c>
    </row>
    <row r="125" spans="1:5" ht="51">
      <c r="A125" s="34" t="s">
        <v>54</v>
      </c>
      <c r="E125" s="35" t="s">
        <v>210</v>
      </c>
    </row>
    <row r="126" spans="1:5" ht="12.75">
      <c r="A126" s="36" t="s">
        <v>56</v>
      </c>
      <c r="E126" s="37" t="s">
        <v>211</v>
      </c>
    </row>
    <row r="127" spans="1:5" ht="51">
      <c r="A127" t="s">
        <v>58</v>
      </c>
      <c r="E127" s="35" t="s">
        <v>212</v>
      </c>
    </row>
    <row r="128" spans="1:16" ht="12.75">
      <c r="A128" s="25" t="s">
        <v>47</v>
      </c>
      <c s="29" t="s">
        <v>213</v>
      </c>
      <c s="29" t="s">
        <v>214</v>
      </c>
      <c s="25" t="s">
        <v>70</v>
      </c>
      <c s="30" t="s">
        <v>215</v>
      </c>
      <c s="31" t="s">
        <v>77</v>
      </c>
      <c s="32">
        <v>11.67</v>
      </c>
      <c s="33">
        <v>0</v>
      </c>
      <c s="33">
        <f>ROUND(ROUND(H128,2)*ROUND(G128,3),2)</f>
      </c>
      <c s="31" t="s">
        <v>78</v>
      </c>
      <c r="O128">
        <f>(I128*21)/100</f>
      </c>
      <c t="s">
        <v>23</v>
      </c>
    </row>
    <row r="129" spans="1:5" ht="51">
      <c r="A129" s="34" t="s">
        <v>54</v>
      </c>
      <c r="E129" s="35" t="s">
        <v>216</v>
      </c>
    </row>
    <row r="130" spans="1:5" ht="12.75">
      <c r="A130" s="36" t="s">
        <v>56</v>
      </c>
      <c r="E130" s="37" t="s">
        <v>217</v>
      </c>
    </row>
    <row r="131" spans="1:5" ht="51">
      <c r="A131" t="s">
        <v>58</v>
      </c>
      <c r="E131" s="35" t="s">
        <v>212</v>
      </c>
    </row>
    <row r="132" spans="1:16" ht="12.75">
      <c r="A132" s="25" t="s">
        <v>47</v>
      </c>
      <c s="29" t="s">
        <v>218</v>
      </c>
      <c s="29" t="s">
        <v>219</v>
      </c>
      <c s="25" t="s">
        <v>70</v>
      </c>
      <c s="30" t="s">
        <v>220</v>
      </c>
      <c s="31" t="s">
        <v>77</v>
      </c>
      <c s="32">
        <v>21</v>
      </c>
      <c s="33">
        <v>0</v>
      </c>
      <c s="33">
        <f>ROUND(ROUND(H132,2)*ROUND(G132,3),2)</f>
      </c>
      <c s="31" t="s">
        <v>78</v>
      </c>
      <c r="O132">
        <f>(I132*21)/100</f>
      </c>
      <c t="s">
        <v>23</v>
      </c>
    </row>
    <row r="133" spans="1:5" ht="38.25">
      <c r="A133" s="34" t="s">
        <v>54</v>
      </c>
      <c r="E133" s="35" t="s">
        <v>221</v>
      </c>
    </row>
    <row r="134" spans="1:5" ht="12.75">
      <c r="A134" s="36" t="s">
        <v>56</v>
      </c>
      <c r="E134" s="37" t="s">
        <v>222</v>
      </c>
    </row>
    <row r="135" spans="1:5" ht="38.25">
      <c r="A135" t="s">
        <v>58</v>
      </c>
      <c r="E135" s="35" t="s">
        <v>223</v>
      </c>
    </row>
    <row r="136" spans="1:16" ht="12.75">
      <c r="A136" s="25" t="s">
        <v>47</v>
      </c>
      <c s="29" t="s">
        <v>224</v>
      </c>
      <c s="29" t="s">
        <v>225</v>
      </c>
      <c s="25" t="s">
        <v>70</v>
      </c>
      <c s="30" t="s">
        <v>226</v>
      </c>
      <c s="31" t="s">
        <v>77</v>
      </c>
      <c s="32">
        <v>205.57</v>
      </c>
      <c s="33">
        <v>0</v>
      </c>
      <c s="33">
        <f>ROUND(ROUND(H136,2)*ROUND(G136,3),2)</f>
      </c>
      <c s="31" t="s">
        <v>78</v>
      </c>
      <c r="O136">
        <f>(I136*21)/100</f>
      </c>
      <c t="s">
        <v>23</v>
      </c>
    </row>
    <row r="137" spans="1:5" ht="51">
      <c r="A137" s="34" t="s">
        <v>54</v>
      </c>
      <c r="E137" s="35" t="s">
        <v>227</v>
      </c>
    </row>
    <row r="138" spans="1:5" ht="12.75">
      <c r="A138" s="36" t="s">
        <v>56</v>
      </c>
      <c r="E138" s="37" t="s">
        <v>228</v>
      </c>
    </row>
    <row r="139" spans="1:5" ht="51">
      <c r="A139" t="s">
        <v>58</v>
      </c>
      <c r="E139" s="35" t="s">
        <v>229</v>
      </c>
    </row>
    <row r="140" spans="1:16" ht="12.75">
      <c r="A140" s="25" t="s">
        <v>47</v>
      </c>
      <c s="29" t="s">
        <v>230</v>
      </c>
      <c s="29" t="s">
        <v>231</v>
      </c>
      <c s="25" t="s">
        <v>70</v>
      </c>
      <c s="30" t="s">
        <v>232</v>
      </c>
      <c s="31" t="s">
        <v>77</v>
      </c>
      <c s="32">
        <v>475.58</v>
      </c>
      <c s="33">
        <v>0</v>
      </c>
      <c s="33">
        <f>ROUND(ROUND(H140,2)*ROUND(G140,3),2)</f>
      </c>
      <c s="31" t="s">
        <v>78</v>
      </c>
      <c r="O140">
        <f>(I140*21)/100</f>
      </c>
      <c t="s">
        <v>23</v>
      </c>
    </row>
    <row r="141" spans="1:5" ht="76.5">
      <c r="A141" s="34" t="s">
        <v>54</v>
      </c>
      <c r="E141" s="35" t="s">
        <v>233</v>
      </c>
    </row>
    <row r="142" spans="1:5" ht="25.5">
      <c r="A142" s="36" t="s">
        <v>56</v>
      </c>
      <c r="E142" s="37" t="s">
        <v>234</v>
      </c>
    </row>
    <row r="143" spans="1:5" ht="51">
      <c r="A143" t="s">
        <v>58</v>
      </c>
      <c r="E143" s="35" t="s">
        <v>229</v>
      </c>
    </row>
    <row r="144" spans="1:16" ht="12.75">
      <c r="A144" s="25" t="s">
        <v>47</v>
      </c>
      <c s="29" t="s">
        <v>235</v>
      </c>
      <c s="29" t="s">
        <v>236</v>
      </c>
      <c s="25" t="s">
        <v>70</v>
      </c>
      <c s="30" t="s">
        <v>237</v>
      </c>
      <c s="31" t="s">
        <v>77</v>
      </c>
      <c s="32">
        <v>199.92</v>
      </c>
      <c s="33">
        <v>0</v>
      </c>
      <c s="33">
        <f>ROUND(ROUND(H144,2)*ROUND(G144,3),2)</f>
      </c>
      <c s="31" t="s">
        <v>78</v>
      </c>
      <c r="O144">
        <f>(I144*21)/100</f>
      </c>
      <c t="s">
        <v>23</v>
      </c>
    </row>
    <row r="145" spans="1:5" ht="63.75">
      <c r="A145" s="34" t="s">
        <v>54</v>
      </c>
      <c r="E145" s="35" t="s">
        <v>238</v>
      </c>
    </row>
    <row r="146" spans="1:5" ht="12.75">
      <c r="A146" s="36" t="s">
        <v>56</v>
      </c>
      <c r="E146" s="37" t="s">
        <v>239</v>
      </c>
    </row>
    <row r="147" spans="1:5" ht="51">
      <c r="A147" t="s">
        <v>58</v>
      </c>
      <c r="E147" s="35" t="s">
        <v>240</v>
      </c>
    </row>
    <row r="148" spans="1:16" ht="12.75">
      <c r="A148" s="25" t="s">
        <v>47</v>
      </c>
      <c s="29" t="s">
        <v>241</v>
      </c>
      <c s="29" t="s">
        <v>242</v>
      </c>
      <c s="25" t="s">
        <v>70</v>
      </c>
      <c s="30" t="s">
        <v>243</v>
      </c>
      <c s="31" t="s">
        <v>77</v>
      </c>
      <c s="32">
        <v>261.45</v>
      </c>
      <c s="33">
        <v>0</v>
      </c>
      <c s="33">
        <f>ROUND(ROUND(H148,2)*ROUND(G148,3),2)</f>
      </c>
      <c s="31" t="s">
        <v>78</v>
      </c>
      <c r="O148">
        <f>(I148*21)/100</f>
      </c>
      <c t="s">
        <v>23</v>
      </c>
    </row>
    <row r="149" spans="1:5" ht="51">
      <c r="A149" s="34" t="s">
        <v>54</v>
      </c>
      <c r="E149" s="35" t="s">
        <v>244</v>
      </c>
    </row>
    <row r="150" spans="1:5" ht="12.75">
      <c r="A150" s="36" t="s">
        <v>56</v>
      </c>
      <c r="E150" s="37" t="s">
        <v>245</v>
      </c>
    </row>
    <row r="151" spans="1:5" ht="140.25">
      <c r="A151" t="s">
        <v>58</v>
      </c>
      <c r="E151" s="35" t="s">
        <v>246</v>
      </c>
    </row>
    <row r="152" spans="1:16" ht="12.75">
      <c r="A152" s="25" t="s">
        <v>47</v>
      </c>
      <c s="29" t="s">
        <v>247</v>
      </c>
      <c s="29" t="s">
        <v>248</v>
      </c>
      <c s="25" t="s">
        <v>70</v>
      </c>
      <c s="30" t="s">
        <v>249</v>
      </c>
      <c s="31" t="s">
        <v>77</v>
      </c>
      <c s="32">
        <v>214.34</v>
      </c>
      <c s="33">
        <v>0</v>
      </c>
      <c s="33">
        <f>ROUND(ROUND(H152,2)*ROUND(G152,3),2)</f>
      </c>
      <c s="31" t="s">
        <v>78</v>
      </c>
      <c r="O152">
        <f>(I152*21)/100</f>
      </c>
      <c t="s">
        <v>23</v>
      </c>
    </row>
    <row r="153" spans="1:5" ht="51">
      <c r="A153" s="34" t="s">
        <v>54</v>
      </c>
      <c r="E153" s="35" t="s">
        <v>250</v>
      </c>
    </row>
    <row r="154" spans="1:5" ht="12.75">
      <c r="A154" s="36" t="s">
        <v>56</v>
      </c>
      <c r="E154" s="37" t="s">
        <v>251</v>
      </c>
    </row>
    <row r="155" spans="1:5" ht="140.25">
      <c r="A155" t="s">
        <v>58</v>
      </c>
      <c r="E155" s="35" t="s">
        <v>246</v>
      </c>
    </row>
    <row r="156" spans="1:16" ht="12.75">
      <c r="A156" s="25" t="s">
        <v>47</v>
      </c>
      <c s="29" t="s">
        <v>252</v>
      </c>
      <c s="29" t="s">
        <v>253</v>
      </c>
      <c s="25" t="s">
        <v>70</v>
      </c>
      <c s="30" t="s">
        <v>254</v>
      </c>
      <c s="31" t="s">
        <v>77</v>
      </c>
      <c s="32">
        <v>205.17</v>
      </c>
      <c s="33">
        <v>0</v>
      </c>
      <c s="33">
        <f>ROUND(ROUND(H156,2)*ROUND(G156,3),2)</f>
      </c>
      <c s="31" t="s">
        <v>78</v>
      </c>
      <c r="O156">
        <f>(I156*21)/100</f>
      </c>
      <c t="s">
        <v>23</v>
      </c>
    </row>
    <row r="157" spans="1:5" ht="51">
      <c r="A157" s="34" t="s">
        <v>54</v>
      </c>
      <c r="E157" s="35" t="s">
        <v>255</v>
      </c>
    </row>
    <row r="158" spans="1:5" ht="12.75">
      <c r="A158" s="36" t="s">
        <v>56</v>
      </c>
      <c r="E158" s="37" t="s">
        <v>256</v>
      </c>
    </row>
    <row r="159" spans="1:5" ht="140.25">
      <c r="A159" t="s">
        <v>58</v>
      </c>
      <c r="E159" s="35" t="s">
        <v>246</v>
      </c>
    </row>
    <row r="160" spans="1:16" ht="12.75">
      <c r="A160" s="25" t="s">
        <v>47</v>
      </c>
      <c s="29" t="s">
        <v>257</v>
      </c>
      <c s="29" t="s">
        <v>258</v>
      </c>
      <c s="25" t="s">
        <v>70</v>
      </c>
      <c s="30" t="s">
        <v>259</v>
      </c>
      <c s="31" t="s">
        <v>77</v>
      </c>
      <c s="32">
        <v>10.35</v>
      </c>
      <c s="33">
        <v>0</v>
      </c>
      <c s="33">
        <f>ROUND(ROUND(H160,2)*ROUND(G160,3),2)</f>
      </c>
      <c s="31" t="s">
        <v>78</v>
      </c>
      <c r="O160">
        <f>(I160*21)/100</f>
      </c>
      <c t="s">
        <v>23</v>
      </c>
    </row>
    <row r="161" spans="1:5" ht="63.75">
      <c r="A161" s="34" t="s">
        <v>54</v>
      </c>
      <c r="E161" s="35" t="s">
        <v>260</v>
      </c>
    </row>
    <row r="162" spans="1:5" ht="12.75">
      <c r="A162" s="36" t="s">
        <v>56</v>
      </c>
      <c r="E162" s="37" t="s">
        <v>261</v>
      </c>
    </row>
    <row r="163" spans="1:5" ht="153">
      <c r="A163" t="s">
        <v>58</v>
      </c>
      <c r="E163" s="35" t="s">
        <v>262</v>
      </c>
    </row>
    <row r="164" spans="1:16" ht="25.5">
      <c r="A164" s="25" t="s">
        <v>47</v>
      </c>
      <c s="29" t="s">
        <v>263</v>
      </c>
      <c s="29" t="s">
        <v>264</v>
      </c>
      <c s="25" t="s">
        <v>70</v>
      </c>
      <c s="30" t="s">
        <v>265</v>
      </c>
      <c s="31" t="s">
        <v>77</v>
      </c>
      <c s="32">
        <v>1.32</v>
      </c>
      <c s="33">
        <v>0</v>
      </c>
      <c s="33">
        <f>ROUND(ROUND(H164,2)*ROUND(G164,3),2)</f>
      </c>
      <c s="31" t="s">
        <v>78</v>
      </c>
      <c r="O164">
        <f>(I164*21)/100</f>
      </c>
      <c t="s">
        <v>23</v>
      </c>
    </row>
    <row r="165" spans="1:5" ht="76.5">
      <c r="A165" s="34" t="s">
        <v>54</v>
      </c>
      <c r="E165" s="35" t="s">
        <v>266</v>
      </c>
    </row>
    <row r="166" spans="1:5" ht="12.75">
      <c r="A166" s="36" t="s">
        <v>56</v>
      </c>
      <c r="E166" s="37" t="s">
        <v>267</v>
      </c>
    </row>
    <row r="167" spans="1:5" ht="153">
      <c r="A167" t="s">
        <v>58</v>
      </c>
      <c r="E167" s="35" t="s">
        <v>262</v>
      </c>
    </row>
    <row r="168" spans="1:18" ht="12.75" customHeight="1">
      <c r="A168" s="6" t="s">
        <v>45</v>
      </c>
      <c s="6"/>
      <c s="39" t="s">
        <v>268</v>
      </c>
      <c s="6"/>
      <c s="27" t="s">
        <v>269</v>
      </c>
      <c s="6"/>
      <c s="6"/>
      <c s="6"/>
      <c s="40">
        <f>0+Q168</f>
      </c>
      <c s="6"/>
      <c r="O168">
        <f>0+R168</f>
      </c>
      <c r="Q168">
        <f>0+I169+I173+I177</f>
      </c>
      <c>
        <f>0+O169+O173+O177</f>
      </c>
    </row>
    <row r="169" spans="1:16" ht="12.75">
      <c r="A169" s="25" t="s">
        <v>47</v>
      </c>
      <c s="29" t="s">
        <v>270</v>
      </c>
      <c s="29" t="s">
        <v>271</v>
      </c>
      <c s="25" t="s">
        <v>70</v>
      </c>
      <c s="30" t="s">
        <v>272</v>
      </c>
      <c s="31" t="s">
        <v>112</v>
      </c>
      <c s="32">
        <v>2</v>
      </c>
      <c s="33">
        <v>0</v>
      </c>
      <c s="33">
        <f>ROUND(ROUND(H169,2)*ROUND(G169,3),2)</f>
      </c>
      <c s="31" t="s">
        <v>78</v>
      </c>
      <c r="O169">
        <f>(I169*21)/100</f>
      </c>
      <c t="s">
        <v>23</v>
      </c>
    </row>
    <row r="170" spans="1:5" ht="51">
      <c r="A170" s="34" t="s">
        <v>54</v>
      </c>
      <c r="E170" s="35" t="s">
        <v>273</v>
      </c>
    </row>
    <row r="171" spans="1:5" ht="12.75">
      <c r="A171" s="36" t="s">
        <v>56</v>
      </c>
      <c r="E171" s="37" t="s">
        <v>274</v>
      </c>
    </row>
    <row r="172" spans="1:5" ht="255">
      <c r="A172" t="s">
        <v>58</v>
      </c>
      <c r="E172" s="35" t="s">
        <v>275</v>
      </c>
    </row>
    <row r="173" spans="1:16" ht="12.75">
      <c r="A173" s="25" t="s">
        <v>47</v>
      </c>
      <c s="29" t="s">
        <v>276</v>
      </c>
      <c s="29" t="s">
        <v>277</v>
      </c>
      <c s="25" t="s">
        <v>70</v>
      </c>
      <c s="30" t="s">
        <v>278</v>
      </c>
      <c s="31" t="s">
        <v>279</v>
      </c>
      <c s="32">
        <v>1</v>
      </c>
      <c s="33">
        <v>0</v>
      </c>
      <c s="33">
        <f>ROUND(ROUND(H173,2)*ROUND(G173,3),2)</f>
      </c>
      <c s="31" t="s">
        <v>78</v>
      </c>
      <c r="O173">
        <f>(I173*21)/100</f>
      </c>
      <c t="s">
        <v>23</v>
      </c>
    </row>
    <row r="174" spans="1:5" ht="63.75">
      <c r="A174" s="34" t="s">
        <v>54</v>
      </c>
      <c r="E174" s="35" t="s">
        <v>280</v>
      </c>
    </row>
    <row r="175" spans="1:5" ht="12.75">
      <c r="A175" s="36" t="s">
        <v>56</v>
      </c>
      <c r="E175" s="37" t="s">
        <v>281</v>
      </c>
    </row>
    <row r="176" spans="1:5" ht="89.25">
      <c r="A176" t="s">
        <v>58</v>
      </c>
      <c r="E176" s="35" t="s">
        <v>282</v>
      </c>
    </row>
    <row r="177" spans="1:16" ht="12.75">
      <c r="A177" s="25" t="s">
        <v>47</v>
      </c>
      <c s="29" t="s">
        <v>283</v>
      </c>
      <c s="29" t="s">
        <v>284</v>
      </c>
      <c s="25" t="s">
        <v>70</v>
      </c>
      <c s="30" t="s">
        <v>285</v>
      </c>
      <c s="31" t="s">
        <v>279</v>
      </c>
      <c s="32">
        <v>3</v>
      </c>
      <c s="33">
        <v>0</v>
      </c>
      <c s="33">
        <f>ROUND(ROUND(H177,2)*ROUND(G177,3),2)</f>
      </c>
      <c s="31" t="s">
        <v>78</v>
      </c>
      <c r="O177">
        <f>(I177*21)/100</f>
      </c>
      <c t="s">
        <v>23</v>
      </c>
    </row>
    <row r="178" spans="1:5" ht="38.25">
      <c r="A178" s="34" t="s">
        <v>54</v>
      </c>
      <c r="E178" s="35" t="s">
        <v>286</v>
      </c>
    </row>
    <row r="179" spans="1:5" ht="12.75">
      <c r="A179" s="36" t="s">
        <v>56</v>
      </c>
      <c r="E179" s="37" t="s">
        <v>287</v>
      </c>
    </row>
    <row r="180" spans="1:5" ht="25.5">
      <c r="A180" t="s">
        <v>58</v>
      </c>
      <c r="E180" s="35" t="s">
        <v>288</v>
      </c>
    </row>
    <row r="181" spans="1:18" ht="12.75" customHeight="1">
      <c r="A181" s="6" t="s">
        <v>45</v>
      </c>
      <c s="6"/>
      <c s="39" t="s">
        <v>40</v>
      </c>
      <c s="6"/>
      <c s="27" t="s">
        <v>289</v>
      </c>
      <c s="6"/>
      <c s="6"/>
      <c s="6"/>
      <c s="40">
        <f>0+Q181</f>
      </c>
      <c s="6"/>
      <c r="O181">
        <f>0+R181</f>
      </c>
      <c r="Q181">
        <f>0+I182+I186+I190+I194+I198+I202+I206+I210+I214+I218+I222+I226+I230+I234+I238</f>
      </c>
      <c>
        <f>0+O182+O186+O190+O194+O198+O202+O206+O210+O214+O218+O222+O226+O230+O234+O238</f>
      </c>
    </row>
    <row r="182" spans="1:16" ht="25.5">
      <c r="A182" s="25" t="s">
        <v>47</v>
      </c>
      <c s="29" t="s">
        <v>268</v>
      </c>
      <c s="29" t="s">
        <v>290</v>
      </c>
      <c s="25" t="s">
        <v>50</v>
      </c>
      <c s="30" t="s">
        <v>291</v>
      </c>
      <c s="31" t="s">
        <v>279</v>
      </c>
      <c s="32">
        <v>6</v>
      </c>
      <c s="33">
        <v>0</v>
      </c>
      <c s="33">
        <f>ROUND(ROUND(H182,2)*ROUND(G182,3),2)</f>
      </c>
      <c s="31" t="s">
        <v>78</v>
      </c>
      <c r="O182">
        <f>(I182*21)/100</f>
      </c>
      <c t="s">
        <v>23</v>
      </c>
    </row>
    <row r="183" spans="1:5" ht="89.25">
      <c r="A183" s="34" t="s">
        <v>54</v>
      </c>
      <c r="E183" s="35" t="s">
        <v>292</v>
      </c>
    </row>
    <row r="184" spans="1:5" ht="12.75">
      <c r="A184" s="36" t="s">
        <v>56</v>
      </c>
      <c r="E184" s="37" t="s">
        <v>293</v>
      </c>
    </row>
    <row r="185" spans="1:5" ht="38.25">
      <c r="A185" t="s">
        <v>58</v>
      </c>
      <c r="E185" s="35" t="s">
        <v>294</v>
      </c>
    </row>
    <row r="186" spans="1:16" ht="25.5">
      <c r="A186" s="25" t="s">
        <v>47</v>
      </c>
      <c s="29" t="s">
        <v>40</v>
      </c>
      <c s="29" t="s">
        <v>290</v>
      </c>
      <c s="25" t="s">
        <v>61</v>
      </c>
      <c s="30" t="s">
        <v>291</v>
      </c>
      <c s="31" t="s">
        <v>279</v>
      </c>
      <c s="32">
        <v>3</v>
      </c>
      <c s="33">
        <v>0</v>
      </c>
      <c s="33">
        <f>ROUND(ROUND(H186,2)*ROUND(G186,3),2)</f>
      </c>
      <c s="31" t="s">
        <v>78</v>
      </c>
      <c r="O186">
        <f>(I186*21)/100</f>
      </c>
      <c t="s">
        <v>23</v>
      </c>
    </row>
    <row r="187" spans="1:5" ht="76.5">
      <c r="A187" s="34" t="s">
        <v>54</v>
      </c>
      <c r="E187" s="35" t="s">
        <v>295</v>
      </c>
    </row>
    <row r="188" spans="1:5" ht="12.75">
      <c r="A188" s="36" t="s">
        <v>56</v>
      </c>
      <c r="E188" s="37" t="s">
        <v>296</v>
      </c>
    </row>
    <row r="189" spans="1:5" ht="38.25">
      <c r="A189" t="s">
        <v>58</v>
      </c>
      <c r="E189" s="35" t="s">
        <v>294</v>
      </c>
    </row>
    <row r="190" spans="1:16" ht="25.5">
      <c r="A190" s="25" t="s">
        <v>47</v>
      </c>
      <c s="29" t="s">
        <v>297</v>
      </c>
      <c s="29" t="s">
        <v>298</v>
      </c>
      <c s="25" t="s">
        <v>70</v>
      </c>
      <c s="30" t="s">
        <v>299</v>
      </c>
      <c s="31" t="s">
        <v>279</v>
      </c>
      <c s="32">
        <v>3</v>
      </c>
      <c s="33">
        <v>0</v>
      </c>
      <c s="33">
        <f>ROUND(ROUND(H190,2)*ROUND(G190,3),2)</f>
      </c>
      <c s="31" t="s">
        <v>78</v>
      </c>
      <c r="O190">
        <f>(I190*21)/100</f>
      </c>
      <c t="s">
        <v>23</v>
      </c>
    </row>
    <row r="191" spans="1:5" ht="76.5">
      <c r="A191" s="34" t="s">
        <v>54</v>
      </c>
      <c r="E191" s="35" t="s">
        <v>300</v>
      </c>
    </row>
    <row r="192" spans="1:5" ht="12.75">
      <c r="A192" s="36" t="s">
        <v>56</v>
      </c>
      <c r="E192" s="37" t="s">
        <v>296</v>
      </c>
    </row>
    <row r="193" spans="1:5" ht="51">
      <c r="A193" t="s">
        <v>58</v>
      </c>
      <c r="E193" s="35" t="s">
        <v>301</v>
      </c>
    </row>
    <row r="194" spans="1:16" ht="38.25">
      <c r="A194" s="25" t="s">
        <v>47</v>
      </c>
      <c s="29" t="s">
        <v>302</v>
      </c>
      <c s="29" t="s">
        <v>303</v>
      </c>
      <c s="25" t="s">
        <v>70</v>
      </c>
      <c s="30" t="s">
        <v>304</v>
      </c>
      <c s="31" t="s">
        <v>279</v>
      </c>
      <c s="32">
        <v>1</v>
      </c>
      <c s="33">
        <v>0</v>
      </c>
      <c s="33">
        <f>ROUND(ROUND(H194,2)*ROUND(G194,3),2)</f>
      </c>
      <c s="31" t="s">
        <v>78</v>
      </c>
      <c r="O194">
        <f>(I194*21)/100</f>
      </c>
      <c t="s">
        <v>23</v>
      </c>
    </row>
    <row r="195" spans="1:5" ht="51">
      <c r="A195" s="34" t="s">
        <v>54</v>
      </c>
      <c r="E195" s="35" t="s">
        <v>305</v>
      </c>
    </row>
    <row r="196" spans="1:5" ht="12.75">
      <c r="A196" s="36" t="s">
        <v>56</v>
      </c>
      <c r="E196" s="37" t="s">
        <v>281</v>
      </c>
    </row>
    <row r="197" spans="1:5" ht="25.5">
      <c r="A197" t="s">
        <v>58</v>
      </c>
      <c r="E197" s="35" t="s">
        <v>306</v>
      </c>
    </row>
    <row r="198" spans="1:16" ht="12.75">
      <c r="A198" s="25" t="s">
        <v>47</v>
      </c>
      <c s="29" t="s">
        <v>42</v>
      </c>
      <c s="29" t="s">
        <v>307</v>
      </c>
      <c s="25" t="s">
        <v>70</v>
      </c>
      <c s="30" t="s">
        <v>308</v>
      </c>
      <c s="31" t="s">
        <v>279</v>
      </c>
      <c s="32">
        <v>3</v>
      </c>
      <c s="33">
        <v>0</v>
      </c>
      <c s="33">
        <f>ROUND(ROUND(H198,2)*ROUND(G198,3),2)</f>
      </c>
      <c s="31" t="s">
        <v>78</v>
      </c>
      <c r="O198">
        <f>(I198*21)/100</f>
      </c>
      <c t="s">
        <v>23</v>
      </c>
    </row>
    <row r="199" spans="1:5" ht="51">
      <c r="A199" s="34" t="s">
        <v>54</v>
      </c>
      <c r="E199" s="35" t="s">
        <v>309</v>
      </c>
    </row>
    <row r="200" spans="1:5" ht="12.75">
      <c r="A200" s="36" t="s">
        <v>56</v>
      </c>
      <c r="E200" s="37" t="s">
        <v>287</v>
      </c>
    </row>
    <row r="201" spans="1:5" ht="38.25">
      <c r="A201" t="s">
        <v>58</v>
      </c>
      <c r="E201" s="35" t="s">
        <v>294</v>
      </c>
    </row>
    <row r="202" spans="1:16" ht="25.5">
      <c r="A202" s="25" t="s">
        <v>47</v>
      </c>
      <c s="29" t="s">
        <v>310</v>
      </c>
      <c s="29" t="s">
        <v>311</v>
      </c>
      <c s="25" t="s">
        <v>70</v>
      </c>
      <c s="30" t="s">
        <v>312</v>
      </c>
      <c s="31" t="s">
        <v>77</v>
      </c>
      <c s="32">
        <v>10.263</v>
      </c>
      <c s="33">
        <v>0</v>
      </c>
      <c s="33">
        <f>ROUND(ROUND(H202,2)*ROUND(G202,3),2)</f>
      </c>
      <c s="31" t="s">
        <v>78</v>
      </c>
      <c r="O202">
        <f>(I202*21)/100</f>
      </c>
      <c t="s">
        <v>23</v>
      </c>
    </row>
    <row r="203" spans="1:5" ht="51">
      <c r="A203" s="34" t="s">
        <v>54</v>
      </c>
      <c r="E203" s="35" t="s">
        <v>313</v>
      </c>
    </row>
    <row r="204" spans="1:5" ht="12.75">
      <c r="A204" s="36" t="s">
        <v>56</v>
      </c>
      <c r="E204" s="37" t="s">
        <v>314</v>
      </c>
    </row>
    <row r="205" spans="1:5" ht="38.25">
      <c r="A205" t="s">
        <v>58</v>
      </c>
      <c r="E205" s="35" t="s">
        <v>315</v>
      </c>
    </row>
    <row r="206" spans="1:16" ht="25.5">
      <c r="A206" s="25" t="s">
        <v>47</v>
      </c>
      <c s="29" t="s">
        <v>316</v>
      </c>
      <c s="29" t="s">
        <v>317</v>
      </c>
      <c s="25" t="s">
        <v>70</v>
      </c>
      <c s="30" t="s">
        <v>318</v>
      </c>
      <c s="31" t="s">
        <v>77</v>
      </c>
      <c s="32">
        <v>10.263</v>
      </c>
      <c s="33">
        <v>0</v>
      </c>
      <c s="33">
        <f>ROUND(ROUND(H206,2)*ROUND(G206,3),2)</f>
      </c>
      <c s="31" t="s">
        <v>78</v>
      </c>
      <c r="O206">
        <f>(I206*21)/100</f>
      </c>
      <c t="s">
        <v>23</v>
      </c>
    </row>
    <row r="207" spans="1:5" ht="63.75">
      <c r="A207" s="34" t="s">
        <v>54</v>
      </c>
      <c r="E207" s="35" t="s">
        <v>319</v>
      </c>
    </row>
    <row r="208" spans="1:5" ht="12.75">
      <c r="A208" s="36" t="s">
        <v>56</v>
      </c>
      <c r="E208" s="37" t="s">
        <v>314</v>
      </c>
    </row>
    <row r="209" spans="1:5" ht="38.25">
      <c r="A209" t="s">
        <v>58</v>
      </c>
      <c r="E209" s="35" t="s">
        <v>315</v>
      </c>
    </row>
    <row r="210" spans="1:16" ht="12.75">
      <c r="A210" s="25" t="s">
        <v>47</v>
      </c>
      <c s="29" t="s">
        <v>44</v>
      </c>
      <c s="29" t="s">
        <v>320</v>
      </c>
      <c s="25" t="s">
        <v>70</v>
      </c>
      <c s="30" t="s">
        <v>321</v>
      </c>
      <c s="31" t="s">
        <v>112</v>
      </c>
      <c s="32">
        <v>8</v>
      </c>
      <c s="33">
        <v>0</v>
      </c>
      <c s="33">
        <f>ROUND(ROUND(H210,2)*ROUND(G210,3),2)</f>
      </c>
      <c s="31" t="s">
        <v>78</v>
      </c>
      <c r="O210">
        <f>(I210*21)/100</f>
      </c>
      <c t="s">
        <v>23</v>
      </c>
    </row>
    <row r="211" spans="1:5" ht="51">
      <c r="A211" s="34" t="s">
        <v>54</v>
      </c>
      <c r="E211" s="35" t="s">
        <v>322</v>
      </c>
    </row>
    <row r="212" spans="1:5" ht="12.75">
      <c r="A212" s="36" t="s">
        <v>56</v>
      </c>
      <c r="E212" s="37" t="s">
        <v>323</v>
      </c>
    </row>
    <row r="213" spans="1:5" ht="63.75">
      <c r="A213" t="s">
        <v>58</v>
      </c>
      <c r="E213" s="35" t="s">
        <v>324</v>
      </c>
    </row>
    <row r="214" spans="1:16" ht="12.75">
      <c r="A214" s="25" t="s">
        <v>47</v>
      </c>
      <c s="29" t="s">
        <v>325</v>
      </c>
      <c s="29" t="s">
        <v>326</v>
      </c>
      <c s="25" t="s">
        <v>50</v>
      </c>
      <c s="30" t="s">
        <v>327</v>
      </c>
      <c s="31" t="s">
        <v>112</v>
      </c>
      <c s="32">
        <v>28.5</v>
      </c>
      <c s="33">
        <v>0</v>
      </c>
      <c s="33">
        <f>ROUND(ROUND(H214,2)*ROUND(G214,3),2)</f>
      </c>
      <c s="31" t="s">
        <v>78</v>
      </c>
      <c r="O214">
        <f>(I214*21)/100</f>
      </c>
      <c t="s">
        <v>23</v>
      </c>
    </row>
    <row r="215" spans="1:5" ht="63.75">
      <c r="A215" s="34" t="s">
        <v>54</v>
      </c>
      <c r="E215" s="35" t="s">
        <v>328</v>
      </c>
    </row>
    <row r="216" spans="1:5" ht="12.75">
      <c r="A216" s="36" t="s">
        <v>56</v>
      </c>
      <c r="E216" s="37" t="s">
        <v>329</v>
      </c>
    </row>
    <row r="217" spans="1:5" ht="38.25">
      <c r="A217" t="s">
        <v>58</v>
      </c>
      <c r="E217" s="35" t="s">
        <v>330</v>
      </c>
    </row>
    <row r="218" spans="1:16" ht="12.75">
      <c r="A218" s="25" t="s">
        <v>47</v>
      </c>
      <c s="29" t="s">
        <v>331</v>
      </c>
      <c s="29" t="s">
        <v>326</v>
      </c>
      <c s="25" t="s">
        <v>61</v>
      </c>
      <c s="30" t="s">
        <v>327</v>
      </c>
      <c s="31" t="s">
        <v>112</v>
      </c>
      <c s="32">
        <v>4.5</v>
      </c>
      <c s="33">
        <v>0</v>
      </c>
      <c s="33">
        <f>ROUND(ROUND(H218,2)*ROUND(G218,3),2)</f>
      </c>
      <c s="31" t="s">
        <v>78</v>
      </c>
      <c r="O218">
        <f>(I218*21)/100</f>
      </c>
      <c t="s">
        <v>23</v>
      </c>
    </row>
    <row r="219" spans="1:5" ht="63.75">
      <c r="A219" s="34" t="s">
        <v>54</v>
      </c>
      <c r="E219" s="35" t="s">
        <v>332</v>
      </c>
    </row>
    <row r="220" spans="1:5" ht="12.75">
      <c r="A220" s="36" t="s">
        <v>56</v>
      </c>
      <c r="E220" s="37" t="s">
        <v>333</v>
      </c>
    </row>
    <row r="221" spans="1:5" ht="38.25">
      <c r="A221" t="s">
        <v>58</v>
      </c>
      <c r="E221" s="35" t="s">
        <v>330</v>
      </c>
    </row>
    <row r="222" spans="1:16" ht="12.75">
      <c r="A222" s="25" t="s">
        <v>47</v>
      </c>
      <c s="29" t="s">
        <v>334</v>
      </c>
      <c s="29" t="s">
        <v>335</v>
      </c>
      <c s="25" t="s">
        <v>70</v>
      </c>
      <c s="30" t="s">
        <v>336</v>
      </c>
      <c s="31" t="s">
        <v>112</v>
      </c>
      <c s="32">
        <v>21.1</v>
      </c>
      <c s="33">
        <v>0</v>
      </c>
      <c s="33">
        <f>ROUND(ROUND(H222,2)*ROUND(G222,3),2)</f>
      </c>
      <c s="31" t="s">
        <v>78</v>
      </c>
      <c r="O222">
        <f>(I222*21)/100</f>
      </c>
      <c t="s">
        <v>23</v>
      </c>
    </row>
    <row r="223" spans="1:5" ht="38.25">
      <c r="A223" s="34" t="s">
        <v>54</v>
      </c>
      <c r="E223" s="35" t="s">
        <v>337</v>
      </c>
    </row>
    <row r="224" spans="1:5" ht="12.75">
      <c r="A224" s="36" t="s">
        <v>56</v>
      </c>
      <c r="E224" s="37" t="s">
        <v>128</v>
      </c>
    </row>
    <row r="225" spans="1:5" ht="25.5">
      <c r="A225" t="s">
        <v>58</v>
      </c>
      <c r="E225" s="35" t="s">
        <v>338</v>
      </c>
    </row>
    <row r="226" spans="1:16" ht="12.75">
      <c r="A226" s="25" t="s">
        <v>47</v>
      </c>
      <c s="29" t="s">
        <v>339</v>
      </c>
      <c s="29" t="s">
        <v>340</v>
      </c>
      <c s="25" t="s">
        <v>70</v>
      </c>
      <c s="30" t="s">
        <v>341</v>
      </c>
      <c s="31" t="s">
        <v>112</v>
      </c>
      <c s="32">
        <v>21.1</v>
      </c>
      <c s="33">
        <v>0</v>
      </c>
      <c s="33">
        <f>ROUND(ROUND(H226,2)*ROUND(G226,3),2)</f>
      </c>
      <c s="31" t="s">
        <v>78</v>
      </c>
      <c r="O226">
        <f>(I226*21)/100</f>
      </c>
      <c t="s">
        <v>23</v>
      </c>
    </row>
    <row r="227" spans="1:5" ht="63.75">
      <c r="A227" s="34" t="s">
        <v>54</v>
      </c>
      <c r="E227" s="35" t="s">
        <v>342</v>
      </c>
    </row>
    <row r="228" spans="1:5" ht="12.75">
      <c r="A228" s="36" t="s">
        <v>56</v>
      </c>
      <c r="E228" s="37" t="s">
        <v>128</v>
      </c>
    </row>
    <row r="229" spans="1:5" ht="38.25">
      <c r="A229" t="s">
        <v>58</v>
      </c>
      <c r="E229" s="35" t="s">
        <v>343</v>
      </c>
    </row>
    <row r="230" spans="1:16" ht="12.75">
      <c r="A230" s="25" t="s">
        <v>47</v>
      </c>
      <c s="29" t="s">
        <v>344</v>
      </c>
      <c s="29" t="s">
        <v>345</v>
      </c>
      <c s="25" t="s">
        <v>70</v>
      </c>
      <c s="30" t="s">
        <v>346</v>
      </c>
      <c s="31" t="s">
        <v>347</v>
      </c>
      <c s="32">
        <v>8.22</v>
      </c>
      <c s="33">
        <v>0</v>
      </c>
      <c s="33">
        <f>ROUND(ROUND(H230,2)*ROUND(G230,3),2)</f>
      </c>
      <c s="31" t="s">
        <v>78</v>
      </c>
      <c r="O230">
        <f>(I230*21)/100</f>
      </c>
      <c t="s">
        <v>23</v>
      </c>
    </row>
    <row r="231" spans="1:5" ht="51">
      <c r="A231" s="34" t="s">
        <v>54</v>
      </c>
      <c r="E231" s="35" t="s">
        <v>348</v>
      </c>
    </row>
    <row r="232" spans="1:5" ht="12.75">
      <c r="A232" s="36" t="s">
        <v>56</v>
      </c>
      <c r="E232" s="37" t="s">
        <v>349</v>
      </c>
    </row>
    <row r="233" spans="1:5" ht="382.5">
      <c r="A233" t="s">
        <v>58</v>
      </c>
      <c r="E233" s="35" t="s">
        <v>350</v>
      </c>
    </row>
    <row r="234" spans="1:16" ht="12.75">
      <c r="A234" s="25" t="s">
        <v>47</v>
      </c>
      <c s="29" t="s">
        <v>351</v>
      </c>
      <c s="29" t="s">
        <v>352</v>
      </c>
      <c s="25" t="s">
        <v>70</v>
      </c>
      <c s="30" t="s">
        <v>353</v>
      </c>
      <c s="31" t="s">
        <v>77</v>
      </c>
      <c s="32">
        <v>261.45</v>
      </c>
      <c s="33">
        <v>0</v>
      </c>
      <c s="33">
        <f>ROUND(ROUND(H234,2)*ROUND(G234,3),2)</f>
      </c>
      <c s="31" t="s">
        <v>78</v>
      </c>
      <c r="O234">
        <f>(I234*21)/100</f>
      </c>
      <c t="s">
        <v>23</v>
      </c>
    </row>
    <row r="235" spans="1:5" ht="51">
      <c r="A235" s="34" t="s">
        <v>54</v>
      </c>
      <c r="E235" s="35" t="s">
        <v>354</v>
      </c>
    </row>
    <row r="236" spans="1:5" ht="12.75">
      <c r="A236" s="36" t="s">
        <v>56</v>
      </c>
      <c r="E236" s="37" t="s">
        <v>355</v>
      </c>
    </row>
    <row r="237" spans="1:5" ht="25.5">
      <c r="A237" t="s">
        <v>58</v>
      </c>
      <c r="E237" s="35" t="s">
        <v>356</v>
      </c>
    </row>
    <row r="238" spans="1:16" ht="12.75">
      <c r="A238" s="25" t="s">
        <v>47</v>
      </c>
      <c s="29" t="s">
        <v>35</v>
      </c>
      <c s="29" t="s">
        <v>357</v>
      </c>
      <c s="25" t="s">
        <v>70</v>
      </c>
      <c s="30" t="s">
        <v>358</v>
      </c>
      <c s="31" t="s">
        <v>52</v>
      </c>
      <c s="32">
        <v>0.688</v>
      </c>
      <c s="33">
        <v>0</v>
      </c>
      <c s="33">
        <f>ROUND(ROUND(H238,2)*ROUND(G238,3),2)</f>
      </c>
      <c s="31" t="s">
        <v>78</v>
      </c>
      <c r="O238">
        <f>(I238*21)/100</f>
      </c>
      <c t="s">
        <v>23</v>
      </c>
    </row>
    <row r="239" spans="1:5" ht="51">
      <c r="A239" s="34" t="s">
        <v>54</v>
      </c>
      <c r="E239" s="35" t="s">
        <v>359</v>
      </c>
    </row>
    <row r="240" spans="1:5" ht="12.75">
      <c r="A240" s="36" t="s">
        <v>56</v>
      </c>
      <c r="E240" s="37" t="s">
        <v>360</v>
      </c>
    </row>
    <row r="241" spans="1:5" ht="76.5">
      <c r="A241" t="s">
        <v>58</v>
      </c>
      <c r="E241" s="35" t="s">
        <v>361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0+O8+O29+O94+O123+O160+O197+O210+O235+O276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362</v>
      </c>
      <c s="41">
        <f>0+I8+I29+I94+I123+I160+I197+I210+I235+I276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362</v>
      </c>
      <c s="6"/>
      <c s="18" t="s">
        <v>363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0+I9+I13+I17+I21+I25</f>
      </c>
      <c>
        <f>0+O9+O13+O17+O21+O25</f>
      </c>
    </row>
    <row r="9" spans="1:16" ht="12.75">
      <c r="A9" s="25" t="s">
        <v>47</v>
      </c>
      <c s="29" t="s">
        <v>268</v>
      </c>
      <c s="29" t="s">
        <v>49</v>
      </c>
      <c s="25" t="s">
        <v>50</v>
      </c>
      <c s="30" t="s">
        <v>51</v>
      </c>
      <c s="31" t="s">
        <v>52</v>
      </c>
      <c s="32">
        <v>68.39</v>
      </c>
      <c s="33">
        <v>0</v>
      </c>
      <c s="33">
        <f>ROUND(ROUND(H9,2)*ROUND(G9,3),2)</f>
      </c>
      <c s="31" t="s">
        <v>53</v>
      </c>
      <c r="O9">
        <f>(I9*21)/100</f>
      </c>
      <c t="s">
        <v>23</v>
      </c>
    </row>
    <row r="10" spans="1:5" ht="38.25">
      <c r="A10" s="34" t="s">
        <v>54</v>
      </c>
      <c r="E10" s="35" t="s">
        <v>364</v>
      </c>
    </row>
    <row r="11" spans="1:5" ht="12.75">
      <c r="A11" s="36" t="s">
        <v>56</v>
      </c>
      <c r="E11" s="37" t="s">
        <v>365</v>
      </c>
    </row>
    <row r="12" spans="1:5" ht="25.5">
      <c r="A12" t="s">
        <v>58</v>
      </c>
      <c r="E12" s="35" t="s">
        <v>59</v>
      </c>
    </row>
    <row r="13" spans="1:16" ht="12.75">
      <c r="A13" s="25" t="s">
        <v>47</v>
      </c>
      <c s="29" t="s">
        <v>235</v>
      </c>
      <c s="29" t="s">
        <v>49</v>
      </c>
      <c s="25" t="s">
        <v>61</v>
      </c>
      <c s="30" t="s">
        <v>51</v>
      </c>
      <c s="31" t="s">
        <v>52</v>
      </c>
      <c s="32">
        <v>342.02</v>
      </c>
      <c s="33">
        <v>0</v>
      </c>
      <c s="33">
        <f>ROUND(ROUND(H13,2)*ROUND(G13,3),2)</f>
      </c>
      <c s="31" t="s">
        <v>53</v>
      </c>
      <c r="O13">
        <f>(I13*21)/100</f>
      </c>
      <c t="s">
        <v>23</v>
      </c>
    </row>
    <row r="14" spans="1:5" ht="38.25">
      <c r="A14" s="34" t="s">
        <v>54</v>
      </c>
      <c r="E14" s="35" t="s">
        <v>366</v>
      </c>
    </row>
    <row r="15" spans="1:5" ht="12.75">
      <c r="A15" s="36" t="s">
        <v>56</v>
      </c>
      <c r="E15" s="37" t="s">
        <v>367</v>
      </c>
    </row>
    <row r="16" spans="1:5" ht="25.5">
      <c r="A16" t="s">
        <v>58</v>
      </c>
      <c r="E16" s="35" t="s">
        <v>59</v>
      </c>
    </row>
    <row r="17" spans="1:16" ht="12.75">
      <c r="A17" s="25" t="s">
        <v>47</v>
      </c>
      <c s="29" t="s">
        <v>42</v>
      </c>
      <c s="29" t="s">
        <v>69</v>
      </c>
      <c s="25" t="s">
        <v>70</v>
      </c>
      <c s="30" t="s">
        <v>71</v>
      </c>
      <c s="31" t="s">
        <v>52</v>
      </c>
      <c s="32">
        <v>0.23</v>
      </c>
      <c s="33">
        <v>0</v>
      </c>
      <c s="33">
        <f>ROUND(ROUND(H17,2)*ROUND(G17,3),2)</f>
      </c>
      <c s="31" t="s">
        <v>53</v>
      </c>
      <c r="O17">
        <f>(I17*21)/100</f>
      </c>
      <c t="s">
        <v>23</v>
      </c>
    </row>
    <row r="18" spans="1:5" ht="38.25">
      <c r="A18" s="34" t="s">
        <v>54</v>
      </c>
      <c r="E18" s="35" t="s">
        <v>368</v>
      </c>
    </row>
    <row r="19" spans="1:5" ht="12.75">
      <c r="A19" s="36" t="s">
        <v>56</v>
      </c>
      <c r="E19" s="37" t="s">
        <v>369</v>
      </c>
    </row>
    <row r="20" spans="1:5" ht="25.5">
      <c r="A20" t="s">
        <v>58</v>
      </c>
      <c r="E20" s="35" t="s">
        <v>59</v>
      </c>
    </row>
    <row r="21" spans="1:16" ht="12.75">
      <c r="A21" s="25" t="s">
        <v>47</v>
      </c>
      <c s="29" t="s">
        <v>370</v>
      </c>
      <c s="29" t="s">
        <v>371</v>
      </c>
      <c s="25" t="s">
        <v>70</v>
      </c>
      <c s="30" t="s">
        <v>372</v>
      </c>
      <c s="31" t="s">
        <v>279</v>
      </c>
      <c s="32">
        <v>1</v>
      </c>
      <c s="33">
        <v>0</v>
      </c>
      <c s="33">
        <f>ROUND(ROUND(H21,2)*ROUND(G21,3),2)</f>
      </c>
      <c s="31" t="s">
        <v>53</v>
      </c>
      <c r="O21">
        <f>(I21*21)/100</f>
      </c>
      <c t="s">
        <v>23</v>
      </c>
    </row>
    <row r="22" spans="1:5" ht="25.5">
      <c r="A22" s="34" t="s">
        <v>54</v>
      </c>
      <c r="E22" s="35" t="s">
        <v>373</v>
      </c>
    </row>
    <row r="23" spans="1:5" ht="12.75">
      <c r="A23" s="36" t="s">
        <v>56</v>
      </c>
      <c r="E23" s="37" t="s">
        <v>281</v>
      </c>
    </row>
    <row r="24" spans="1:5" ht="12.75">
      <c r="A24" t="s">
        <v>58</v>
      </c>
      <c r="E24" s="35" t="s">
        <v>374</v>
      </c>
    </row>
    <row r="25" spans="1:16" ht="12.75">
      <c r="A25" s="25" t="s">
        <v>47</v>
      </c>
      <c s="29" t="s">
        <v>375</v>
      </c>
      <c s="29" t="s">
        <v>376</v>
      </c>
      <c s="25" t="s">
        <v>70</v>
      </c>
      <c s="30" t="s">
        <v>377</v>
      </c>
      <c s="31" t="s">
        <v>279</v>
      </c>
      <c s="32">
        <v>1</v>
      </c>
      <c s="33">
        <v>0</v>
      </c>
      <c s="33">
        <f>ROUND(ROUND(H25,2)*ROUND(G25,3),2)</f>
      </c>
      <c s="31" t="s">
        <v>53</v>
      </c>
      <c r="O25">
        <f>(I25*21)/100</f>
      </c>
      <c t="s">
        <v>23</v>
      </c>
    </row>
    <row r="26" spans="1:5" ht="25.5">
      <c r="A26" s="34" t="s">
        <v>54</v>
      </c>
      <c r="E26" s="35" t="s">
        <v>378</v>
      </c>
    </row>
    <row r="27" spans="1:5" ht="12.75">
      <c r="A27" s="36" t="s">
        <v>56</v>
      </c>
      <c r="E27" s="37" t="s">
        <v>281</v>
      </c>
    </row>
    <row r="28" spans="1:5" ht="51">
      <c r="A28" t="s">
        <v>58</v>
      </c>
      <c r="E28" s="35" t="s">
        <v>379</v>
      </c>
    </row>
    <row r="29" spans="1:18" ht="12.75" customHeight="1">
      <c r="A29" s="6" t="s">
        <v>45</v>
      </c>
      <c s="6"/>
      <c s="39" t="s">
        <v>29</v>
      </c>
      <c s="6"/>
      <c s="27" t="s">
        <v>74</v>
      </c>
      <c s="6"/>
      <c s="6"/>
      <c s="6"/>
      <c s="40">
        <f>0+Q29</f>
      </c>
      <c s="6"/>
      <c r="O29">
        <f>0+R29</f>
      </c>
      <c r="Q29">
        <f>0+I30+I34+I38+I42+I46+I50+I54+I58+I62+I66+I70+I74+I78+I82+I86+I90</f>
      </c>
      <c>
        <f>0+O30+O34+O38+O42+O46+O50+O54+O58+O62+O66+O70+O74+O78+O82+O86+O90</f>
      </c>
    </row>
    <row r="30" spans="1:16" ht="38.25">
      <c r="A30" s="25" t="s">
        <v>47</v>
      </c>
      <c s="29" t="s">
        <v>33</v>
      </c>
      <c s="29" t="s">
        <v>106</v>
      </c>
      <c s="25" t="s">
        <v>70</v>
      </c>
      <c s="30" t="s">
        <v>107</v>
      </c>
      <c s="31" t="s">
        <v>85</v>
      </c>
      <c s="32">
        <v>2.13</v>
      </c>
      <c s="33">
        <v>0</v>
      </c>
      <c s="33">
        <f>ROUND(ROUND(H30,2)*ROUND(G30,3),2)</f>
      </c>
      <c s="31" t="s">
        <v>78</v>
      </c>
      <c r="O30">
        <f>(I30*21)/100</f>
      </c>
      <c t="s">
        <v>23</v>
      </c>
    </row>
    <row r="31" spans="1:5" ht="63.75">
      <c r="A31" s="34" t="s">
        <v>54</v>
      </c>
      <c r="E31" s="35" t="s">
        <v>380</v>
      </c>
    </row>
    <row r="32" spans="1:5" ht="12.75">
      <c r="A32" s="36" t="s">
        <v>56</v>
      </c>
      <c r="E32" s="37" t="s">
        <v>381</v>
      </c>
    </row>
    <row r="33" spans="1:5" ht="63.75">
      <c r="A33" t="s">
        <v>58</v>
      </c>
      <c r="E33" s="35" t="s">
        <v>88</v>
      </c>
    </row>
    <row r="34" spans="1:16" ht="12.75">
      <c r="A34" s="25" t="s">
        <v>47</v>
      </c>
      <c s="29" t="s">
        <v>23</v>
      </c>
      <c s="29" t="s">
        <v>382</v>
      </c>
      <c s="25" t="s">
        <v>70</v>
      </c>
      <c s="30" t="s">
        <v>383</v>
      </c>
      <c s="31" t="s">
        <v>112</v>
      </c>
      <c s="32">
        <v>11.5</v>
      </c>
      <c s="33">
        <v>0</v>
      </c>
      <c s="33">
        <f>ROUND(ROUND(H34,2)*ROUND(G34,3),2)</f>
      </c>
      <c s="31" t="s">
        <v>78</v>
      </c>
      <c r="O34">
        <f>(I34*21)/100</f>
      </c>
      <c t="s">
        <v>23</v>
      </c>
    </row>
    <row r="35" spans="1:5" ht="63.75">
      <c r="A35" s="34" t="s">
        <v>54</v>
      </c>
      <c r="E35" s="35" t="s">
        <v>384</v>
      </c>
    </row>
    <row r="36" spans="1:5" ht="12.75">
      <c r="A36" s="36" t="s">
        <v>56</v>
      </c>
      <c r="E36" s="37" t="s">
        <v>385</v>
      </c>
    </row>
    <row r="37" spans="1:5" ht="63.75">
      <c r="A37" t="s">
        <v>58</v>
      </c>
      <c r="E37" s="35" t="s">
        <v>88</v>
      </c>
    </row>
    <row r="38" spans="1:16" ht="12.75">
      <c r="A38" s="25" t="s">
        <v>47</v>
      </c>
      <c s="29" t="s">
        <v>22</v>
      </c>
      <c s="29" t="s">
        <v>386</v>
      </c>
      <c s="25" t="s">
        <v>70</v>
      </c>
      <c s="30" t="s">
        <v>387</v>
      </c>
      <c s="31" t="s">
        <v>97</v>
      </c>
      <c s="32">
        <v>18.06</v>
      </c>
      <c s="33">
        <v>0</v>
      </c>
      <c s="33">
        <f>ROUND(ROUND(H38,2)*ROUND(G38,3),2)</f>
      </c>
      <c s="31" t="s">
        <v>78</v>
      </c>
      <c r="O38">
        <f>(I38*21)/100</f>
      </c>
      <c t="s">
        <v>23</v>
      </c>
    </row>
    <row r="39" spans="1:5" ht="51">
      <c r="A39" s="34" t="s">
        <v>54</v>
      </c>
      <c r="E39" s="35" t="s">
        <v>388</v>
      </c>
    </row>
    <row r="40" spans="1:5" ht="12.75">
      <c r="A40" s="36" t="s">
        <v>56</v>
      </c>
      <c r="E40" s="37" t="s">
        <v>389</v>
      </c>
    </row>
    <row r="41" spans="1:5" ht="25.5">
      <c r="A41" t="s">
        <v>58</v>
      </c>
      <c r="E41" s="35" t="s">
        <v>100</v>
      </c>
    </row>
    <row r="42" spans="1:16" ht="12.75">
      <c r="A42" s="25" t="s">
        <v>47</v>
      </c>
      <c s="29" t="s">
        <v>276</v>
      </c>
      <c s="29" t="s">
        <v>125</v>
      </c>
      <c s="25" t="s">
        <v>70</v>
      </c>
      <c s="30" t="s">
        <v>126</v>
      </c>
      <c s="31" t="s">
        <v>112</v>
      </c>
      <c s="32">
        <v>15</v>
      </c>
      <c s="33">
        <v>0</v>
      </c>
      <c s="33">
        <f>ROUND(ROUND(H42,2)*ROUND(G42,3),2)</f>
      </c>
      <c s="31" t="s">
        <v>78</v>
      </c>
      <c r="O42">
        <f>(I42*21)/100</f>
      </c>
      <c t="s">
        <v>23</v>
      </c>
    </row>
    <row r="43" spans="1:5" ht="51">
      <c r="A43" s="34" t="s">
        <v>54</v>
      </c>
      <c r="E43" s="35" t="s">
        <v>390</v>
      </c>
    </row>
    <row r="44" spans="1:5" ht="12.75">
      <c r="A44" s="36" t="s">
        <v>56</v>
      </c>
      <c r="E44" s="37" t="s">
        <v>391</v>
      </c>
    </row>
    <row r="45" spans="1:5" ht="25.5">
      <c r="A45" t="s">
        <v>58</v>
      </c>
      <c r="E45" s="35" t="s">
        <v>129</v>
      </c>
    </row>
    <row r="46" spans="1:16" ht="12.75">
      <c r="A46" s="25" t="s">
        <v>47</v>
      </c>
      <c s="29" t="s">
        <v>101</v>
      </c>
      <c s="29" t="s">
        <v>392</v>
      </c>
      <c s="25" t="s">
        <v>50</v>
      </c>
      <c s="30" t="s">
        <v>393</v>
      </c>
      <c s="31" t="s">
        <v>394</v>
      </c>
      <c s="32">
        <v>28</v>
      </c>
      <c s="33">
        <v>0</v>
      </c>
      <c s="33">
        <f>ROUND(ROUND(H46,2)*ROUND(G46,3),2)</f>
      </c>
      <c s="31" t="s">
        <v>78</v>
      </c>
      <c r="O46">
        <f>(I46*21)/100</f>
      </c>
      <c t="s">
        <v>23</v>
      </c>
    </row>
    <row r="47" spans="1:5" ht="38.25">
      <c r="A47" s="34" t="s">
        <v>54</v>
      </c>
      <c r="E47" s="35" t="s">
        <v>395</v>
      </c>
    </row>
    <row r="48" spans="1:5" ht="12.75">
      <c r="A48" s="36" t="s">
        <v>56</v>
      </c>
      <c r="E48" s="37" t="s">
        <v>396</v>
      </c>
    </row>
    <row r="49" spans="1:5" ht="38.25">
      <c r="A49" t="s">
        <v>58</v>
      </c>
      <c r="E49" s="35" t="s">
        <v>397</v>
      </c>
    </row>
    <row r="50" spans="1:16" ht="12.75">
      <c r="A50" s="25" t="s">
        <v>47</v>
      </c>
      <c s="29" t="s">
        <v>159</v>
      </c>
      <c s="29" t="s">
        <v>392</v>
      </c>
      <c s="25" t="s">
        <v>61</v>
      </c>
      <c s="30" t="s">
        <v>393</v>
      </c>
      <c s="31" t="s">
        <v>394</v>
      </c>
      <c s="32">
        <v>56</v>
      </c>
      <c s="33">
        <v>0</v>
      </c>
      <c s="33">
        <f>ROUND(ROUND(H50,2)*ROUND(G50,3),2)</f>
      </c>
      <c s="31" t="s">
        <v>78</v>
      </c>
      <c r="O50">
        <f>(I50*21)/100</f>
      </c>
      <c t="s">
        <v>23</v>
      </c>
    </row>
    <row r="51" spans="1:5" ht="38.25">
      <c r="A51" s="34" t="s">
        <v>54</v>
      </c>
      <c r="E51" s="35" t="s">
        <v>398</v>
      </c>
    </row>
    <row r="52" spans="1:5" ht="12.75">
      <c r="A52" s="36" t="s">
        <v>56</v>
      </c>
      <c r="E52" s="37" t="s">
        <v>399</v>
      </c>
    </row>
    <row r="53" spans="1:5" ht="38.25">
      <c r="A53" t="s">
        <v>58</v>
      </c>
      <c r="E53" s="35" t="s">
        <v>397</v>
      </c>
    </row>
    <row r="54" spans="1:16" ht="12.75">
      <c r="A54" s="25" t="s">
        <v>47</v>
      </c>
      <c s="29" t="s">
        <v>44</v>
      </c>
      <c s="29" t="s">
        <v>400</v>
      </c>
      <c s="25" t="s">
        <v>70</v>
      </c>
      <c s="30" t="s">
        <v>401</v>
      </c>
      <c s="31" t="s">
        <v>85</v>
      </c>
      <c s="32">
        <v>171.01</v>
      </c>
      <c s="33">
        <v>0</v>
      </c>
      <c s="33">
        <f>ROUND(ROUND(H54,2)*ROUND(G54,3),2)</f>
      </c>
      <c s="31" t="s">
        <v>78</v>
      </c>
      <c r="O54">
        <f>(I54*21)/100</f>
      </c>
      <c t="s">
        <v>23</v>
      </c>
    </row>
    <row r="55" spans="1:5" ht="102">
      <c r="A55" s="34" t="s">
        <v>54</v>
      </c>
      <c r="E55" s="35" t="s">
        <v>402</v>
      </c>
    </row>
    <row r="56" spans="1:5" ht="25.5">
      <c r="A56" s="36" t="s">
        <v>56</v>
      </c>
      <c r="E56" s="37" t="s">
        <v>403</v>
      </c>
    </row>
    <row r="57" spans="1:5" ht="344.25">
      <c r="A57" t="s">
        <v>58</v>
      </c>
      <c r="E57" s="35" t="s">
        <v>404</v>
      </c>
    </row>
    <row r="58" spans="1:16" ht="12.75">
      <c r="A58" s="25" t="s">
        <v>47</v>
      </c>
      <c s="29" t="s">
        <v>165</v>
      </c>
      <c s="29" t="s">
        <v>405</v>
      </c>
      <c s="25" t="s">
        <v>70</v>
      </c>
      <c s="30" t="s">
        <v>406</v>
      </c>
      <c s="31" t="s">
        <v>85</v>
      </c>
      <c s="32">
        <v>46</v>
      </c>
      <c s="33">
        <v>0</v>
      </c>
      <c s="33">
        <f>ROUND(ROUND(H58,2)*ROUND(G58,3),2)</f>
      </c>
      <c s="31" t="s">
        <v>78</v>
      </c>
      <c r="O58">
        <f>(I58*21)/100</f>
      </c>
      <c t="s">
        <v>23</v>
      </c>
    </row>
    <row r="59" spans="1:5" ht="38.25">
      <c r="A59" s="34" t="s">
        <v>54</v>
      </c>
      <c r="E59" s="35" t="s">
        <v>407</v>
      </c>
    </row>
    <row r="60" spans="1:5" ht="12.75">
      <c r="A60" s="36" t="s">
        <v>56</v>
      </c>
      <c r="E60" s="37" t="s">
        <v>408</v>
      </c>
    </row>
    <row r="61" spans="1:5" ht="293.25">
      <c r="A61" t="s">
        <v>58</v>
      </c>
      <c r="E61" s="35" t="s">
        <v>409</v>
      </c>
    </row>
    <row r="62" spans="1:16" ht="12.75">
      <c r="A62" s="25" t="s">
        <v>47</v>
      </c>
      <c s="29" t="s">
        <v>64</v>
      </c>
      <c s="29" t="s">
        <v>410</v>
      </c>
      <c s="25" t="s">
        <v>50</v>
      </c>
      <c s="30" t="s">
        <v>411</v>
      </c>
      <c s="31" t="s">
        <v>85</v>
      </c>
      <c s="32">
        <v>2</v>
      </c>
      <c s="33">
        <v>0</v>
      </c>
      <c s="33">
        <f>ROUND(ROUND(H62,2)*ROUND(G62,3),2)</f>
      </c>
      <c s="31" t="s">
        <v>78</v>
      </c>
      <c r="O62">
        <f>(I62*21)/100</f>
      </c>
      <c t="s">
        <v>23</v>
      </c>
    </row>
    <row r="63" spans="1:5" ht="38.25">
      <c r="A63" s="34" t="s">
        <v>54</v>
      </c>
      <c r="E63" s="35" t="s">
        <v>412</v>
      </c>
    </row>
    <row r="64" spans="1:5" ht="12.75">
      <c r="A64" s="36" t="s">
        <v>56</v>
      </c>
      <c r="E64" s="37" t="s">
        <v>413</v>
      </c>
    </row>
    <row r="65" spans="1:5" ht="242.25">
      <c r="A65" t="s">
        <v>58</v>
      </c>
      <c r="E65" s="35" t="s">
        <v>414</v>
      </c>
    </row>
    <row r="66" spans="1:16" ht="12.75">
      <c r="A66" s="25" t="s">
        <v>47</v>
      </c>
      <c s="29" t="s">
        <v>270</v>
      </c>
      <c s="29" t="s">
        <v>410</v>
      </c>
      <c s="25" t="s">
        <v>61</v>
      </c>
      <c s="30" t="s">
        <v>411</v>
      </c>
      <c s="31" t="s">
        <v>85</v>
      </c>
      <c s="32">
        <v>88.296</v>
      </c>
      <c s="33">
        <v>0</v>
      </c>
      <c s="33">
        <f>ROUND(ROUND(H66,2)*ROUND(G66,3),2)</f>
      </c>
      <c s="31" t="s">
        <v>78</v>
      </c>
      <c r="O66">
        <f>(I66*21)/100</f>
      </c>
      <c t="s">
        <v>23</v>
      </c>
    </row>
    <row r="67" spans="1:5" ht="76.5">
      <c r="A67" s="34" t="s">
        <v>54</v>
      </c>
      <c r="E67" s="35" t="s">
        <v>415</v>
      </c>
    </row>
    <row r="68" spans="1:5" ht="25.5">
      <c r="A68" s="36" t="s">
        <v>56</v>
      </c>
      <c r="E68" s="37" t="s">
        <v>416</v>
      </c>
    </row>
    <row r="69" spans="1:5" ht="242.25">
      <c r="A69" t="s">
        <v>58</v>
      </c>
      <c r="E69" s="35" t="s">
        <v>414</v>
      </c>
    </row>
    <row r="70" spans="1:16" ht="12.75">
      <c r="A70" s="25" t="s">
        <v>47</v>
      </c>
      <c s="29" t="s">
        <v>150</v>
      </c>
      <c s="29" t="s">
        <v>410</v>
      </c>
      <c s="25" t="s">
        <v>65</v>
      </c>
      <c s="30" t="s">
        <v>411</v>
      </c>
      <c s="31" t="s">
        <v>85</v>
      </c>
      <c s="32">
        <v>12.3</v>
      </c>
      <c s="33">
        <v>0</v>
      </c>
      <c s="33">
        <f>ROUND(ROUND(H70,2)*ROUND(G70,3),2)</f>
      </c>
      <c s="31" t="s">
        <v>78</v>
      </c>
      <c r="O70">
        <f>(I70*21)/100</f>
      </c>
      <c t="s">
        <v>23</v>
      </c>
    </row>
    <row r="71" spans="1:5" ht="51">
      <c r="A71" s="34" t="s">
        <v>54</v>
      </c>
      <c r="E71" s="35" t="s">
        <v>417</v>
      </c>
    </row>
    <row r="72" spans="1:5" ht="12.75">
      <c r="A72" s="36" t="s">
        <v>56</v>
      </c>
      <c r="E72" s="37" t="s">
        <v>418</v>
      </c>
    </row>
    <row r="73" spans="1:5" ht="242.25">
      <c r="A73" t="s">
        <v>58</v>
      </c>
      <c r="E73" s="35" t="s">
        <v>414</v>
      </c>
    </row>
    <row r="74" spans="1:16" ht="12.75">
      <c r="A74" s="25" t="s">
        <v>47</v>
      </c>
      <c s="29" t="s">
        <v>419</v>
      </c>
      <c s="29" t="s">
        <v>151</v>
      </c>
      <c s="25" t="s">
        <v>50</v>
      </c>
      <c s="30" t="s">
        <v>152</v>
      </c>
      <c s="31" t="s">
        <v>85</v>
      </c>
      <c s="32">
        <v>2.7</v>
      </c>
      <c s="33">
        <v>0</v>
      </c>
      <c s="33">
        <f>ROUND(ROUND(H74,2)*ROUND(G74,3),2)</f>
      </c>
      <c s="31" t="s">
        <v>78</v>
      </c>
      <c r="O74">
        <f>(I74*21)/100</f>
      </c>
      <c t="s">
        <v>23</v>
      </c>
    </row>
    <row r="75" spans="1:5" ht="51">
      <c r="A75" s="34" t="s">
        <v>54</v>
      </c>
      <c r="E75" s="35" t="s">
        <v>420</v>
      </c>
    </row>
    <row r="76" spans="1:5" ht="12.75">
      <c r="A76" s="36" t="s">
        <v>56</v>
      </c>
      <c r="E76" s="37" t="s">
        <v>421</v>
      </c>
    </row>
    <row r="77" spans="1:5" ht="306">
      <c r="A77" t="s">
        <v>58</v>
      </c>
      <c r="E77" s="35" t="s">
        <v>155</v>
      </c>
    </row>
    <row r="78" spans="1:16" ht="12.75">
      <c r="A78" s="25" t="s">
        <v>47</v>
      </c>
      <c s="29" t="s">
        <v>422</v>
      </c>
      <c s="29" t="s">
        <v>151</v>
      </c>
      <c s="25" t="s">
        <v>61</v>
      </c>
      <c s="30" t="s">
        <v>152</v>
      </c>
      <c s="31" t="s">
        <v>85</v>
      </c>
      <c s="32">
        <v>0.24</v>
      </c>
      <c s="33">
        <v>0</v>
      </c>
      <c s="33">
        <f>ROUND(ROUND(H78,2)*ROUND(G78,3),2)</f>
      </c>
      <c s="31" t="s">
        <v>78</v>
      </c>
      <c r="O78">
        <f>(I78*21)/100</f>
      </c>
      <c t="s">
        <v>23</v>
      </c>
    </row>
    <row r="79" spans="1:5" ht="51">
      <c r="A79" s="34" t="s">
        <v>54</v>
      </c>
      <c r="E79" s="35" t="s">
        <v>423</v>
      </c>
    </row>
    <row r="80" spans="1:5" ht="12.75">
      <c r="A80" s="36" t="s">
        <v>56</v>
      </c>
      <c r="E80" s="37" t="s">
        <v>424</v>
      </c>
    </row>
    <row r="81" spans="1:5" ht="306">
      <c r="A81" t="s">
        <v>58</v>
      </c>
      <c r="E81" s="35" t="s">
        <v>155</v>
      </c>
    </row>
    <row r="82" spans="1:16" ht="12.75">
      <c r="A82" s="25" t="s">
        <v>47</v>
      </c>
      <c s="29" t="s">
        <v>194</v>
      </c>
      <c s="29" t="s">
        <v>160</v>
      </c>
      <c s="25" t="s">
        <v>50</v>
      </c>
      <c s="30" t="s">
        <v>161</v>
      </c>
      <c s="31" t="s">
        <v>77</v>
      </c>
      <c s="32">
        <v>50.22</v>
      </c>
      <c s="33">
        <v>0</v>
      </c>
      <c s="33">
        <f>ROUND(ROUND(H82,2)*ROUND(G82,3),2)</f>
      </c>
      <c s="31" t="s">
        <v>78</v>
      </c>
      <c r="O82">
        <f>(I82*21)/100</f>
      </c>
      <c t="s">
        <v>23</v>
      </c>
    </row>
    <row r="83" spans="1:5" ht="38.25">
      <c r="A83" s="34" t="s">
        <v>54</v>
      </c>
      <c r="E83" s="35" t="s">
        <v>425</v>
      </c>
    </row>
    <row r="84" spans="1:5" ht="12.75">
      <c r="A84" s="36" t="s">
        <v>56</v>
      </c>
      <c r="E84" s="37" t="s">
        <v>426</v>
      </c>
    </row>
    <row r="85" spans="1:5" ht="38.25">
      <c r="A85" t="s">
        <v>58</v>
      </c>
      <c r="E85" s="35" t="s">
        <v>164</v>
      </c>
    </row>
    <row r="86" spans="1:16" ht="12.75">
      <c r="A86" s="25" t="s">
        <v>47</v>
      </c>
      <c s="29" t="s">
        <v>94</v>
      </c>
      <c s="29" t="s">
        <v>160</v>
      </c>
      <c s="25" t="s">
        <v>61</v>
      </c>
      <c s="30" t="s">
        <v>161</v>
      </c>
      <c s="31" t="s">
        <v>77</v>
      </c>
      <c s="32">
        <v>38.9</v>
      </c>
      <c s="33">
        <v>0</v>
      </c>
      <c s="33">
        <f>ROUND(ROUND(H86,2)*ROUND(G86,3),2)</f>
      </c>
      <c s="31" t="s">
        <v>78</v>
      </c>
      <c r="O86">
        <f>(I86*21)/100</f>
      </c>
      <c t="s">
        <v>23</v>
      </c>
    </row>
    <row r="87" spans="1:5" ht="38.25">
      <c r="A87" s="34" t="s">
        <v>54</v>
      </c>
      <c r="E87" s="35" t="s">
        <v>427</v>
      </c>
    </row>
    <row r="88" spans="1:5" ht="12.75">
      <c r="A88" s="36" t="s">
        <v>56</v>
      </c>
      <c r="E88" s="37" t="s">
        <v>428</v>
      </c>
    </row>
    <row r="89" spans="1:5" ht="38.25">
      <c r="A89" t="s">
        <v>58</v>
      </c>
      <c r="E89" s="35" t="s">
        <v>164</v>
      </c>
    </row>
    <row r="90" spans="1:16" ht="12.75">
      <c r="A90" s="25" t="s">
        <v>47</v>
      </c>
      <c s="29" t="s">
        <v>207</v>
      </c>
      <c s="29" t="s">
        <v>166</v>
      </c>
      <c s="25" t="s">
        <v>70</v>
      </c>
      <c s="30" t="s">
        <v>167</v>
      </c>
      <c s="31" t="s">
        <v>77</v>
      </c>
      <c s="32">
        <v>50.22</v>
      </c>
      <c s="33">
        <v>0</v>
      </c>
      <c s="33">
        <f>ROUND(ROUND(H90,2)*ROUND(G90,3),2)</f>
      </c>
      <c s="31" t="s">
        <v>78</v>
      </c>
      <c r="O90">
        <f>(I90*21)/100</f>
      </c>
      <c t="s">
        <v>23</v>
      </c>
    </row>
    <row r="91" spans="1:5" ht="38.25">
      <c r="A91" s="34" t="s">
        <v>54</v>
      </c>
      <c r="E91" s="35" t="s">
        <v>429</v>
      </c>
    </row>
    <row r="92" spans="1:5" ht="12.75">
      <c r="A92" s="36" t="s">
        <v>56</v>
      </c>
      <c r="E92" s="37" t="s">
        <v>426</v>
      </c>
    </row>
    <row r="93" spans="1:5" ht="38.25">
      <c r="A93" t="s">
        <v>58</v>
      </c>
      <c r="E93" s="35" t="s">
        <v>164</v>
      </c>
    </row>
    <row r="94" spans="1:18" ht="12.75" customHeight="1">
      <c r="A94" s="6" t="s">
        <v>45</v>
      </c>
      <c s="6"/>
      <c s="39" t="s">
        <v>23</v>
      </c>
      <c s="6"/>
      <c s="27" t="s">
        <v>193</v>
      </c>
      <c s="6"/>
      <c s="6"/>
      <c s="6"/>
      <c s="40">
        <f>0+Q94</f>
      </c>
      <c s="6"/>
      <c r="O94">
        <f>0+R94</f>
      </c>
      <c r="Q94">
        <f>0+I95+I99+I103+I107+I111+I115+I119</f>
      </c>
      <c>
        <f>0+O95+O99+O103+O107+O111+O115+O119</f>
      </c>
    </row>
    <row r="95" spans="1:16" ht="12.75">
      <c r="A95" s="25" t="s">
        <v>47</v>
      </c>
      <c s="29" t="s">
        <v>147</v>
      </c>
      <c s="29" t="s">
        <v>430</v>
      </c>
      <c s="25" t="s">
        <v>70</v>
      </c>
      <c s="30" t="s">
        <v>431</v>
      </c>
      <c s="31" t="s">
        <v>85</v>
      </c>
      <c s="32">
        <v>3.15</v>
      </c>
      <c s="33">
        <v>0</v>
      </c>
      <c s="33">
        <f>ROUND(ROUND(H95,2)*ROUND(G95,3),2)</f>
      </c>
      <c s="31" t="s">
        <v>78</v>
      </c>
      <c r="O95">
        <f>(I95*21)/100</f>
      </c>
      <c t="s">
        <v>23</v>
      </c>
    </row>
    <row r="96" spans="1:5" ht="38.25">
      <c r="A96" s="34" t="s">
        <v>54</v>
      </c>
      <c r="E96" s="35" t="s">
        <v>432</v>
      </c>
    </row>
    <row r="97" spans="1:5" ht="12.75">
      <c r="A97" s="36" t="s">
        <v>56</v>
      </c>
      <c r="E97" s="37" t="s">
        <v>433</v>
      </c>
    </row>
    <row r="98" spans="1:5" ht="51">
      <c r="A98" t="s">
        <v>58</v>
      </c>
      <c r="E98" s="35" t="s">
        <v>434</v>
      </c>
    </row>
    <row r="99" spans="1:16" ht="12.75">
      <c r="A99" s="25" t="s">
        <v>47</v>
      </c>
      <c s="29" t="s">
        <v>176</v>
      </c>
      <c s="29" t="s">
        <v>435</v>
      </c>
      <c s="25" t="s">
        <v>70</v>
      </c>
      <c s="30" t="s">
        <v>436</v>
      </c>
      <c s="31" t="s">
        <v>77</v>
      </c>
      <c s="32">
        <v>19.25</v>
      </c>
      <c s="33">
        <v>0</v>
      </c>
      <c s="33">
        <f>ROUND(ROUND(H99,2)*ROUND(G99,3),2)</f>
      </c>
      <c s="31" t="s">
        <v>78</v>
      </c>
      <c r="O99">
        <f>(I99*21)/100</f>
      </c>
      <c t="s">
        <v>23</v>
      </c>
    </row>
    <row r="100" spans="1:5" ht="38.25">
      <c r="A100" s="34" t="s">
        <v>54</v>
      </c>
      <c r="E100" s="35" t="s">
        <v>437</v>
      </c>
    </row>
    <row r="101" spans="1:5" ht="12.75">
      <c r="A101" s="36" t="s">
        <v>56</v>
      </c>
      <c r="E101" s="37" t="s">
        <v>438</v>
      </c>
    </row>
    <row r="102" spans="1:5" ht="51">
      <c r="A102" t="s">
        <v>58</v>
      </c>
      <c r="E102" s="35" t="s">
        <v>439</v>
      </c>
    </row>
    <row r="103" spans="1:16" ht="12.75">
      <c r="A103" s="25" t="s">
        <v>47</v>
      </c>
      <c s="29" t="s">
        <v>440</v>
      </c>
      <c s="29" t="s">
        <v>441</v>
      </c>
      <c s="25" t="s">
        <v>70</v>
      </c>
      <c s="30" t="s">
        <v>442</v>
      </c>
      <c s="31" t="s">
        <v>112</v>
      </c>
      <c s="32">
        <v>13.35</v>
      </c>
      <c s="33">
        <v>0</v>
      </c>
      <c s="33">
        <f>ROUND(ROUND(H103,2)*ROUND(G103,3),2)</f>
      </c>
      <c s="31" t="s">
        <v>78</v>
      </c>
      <c r="O103">
        <f>(I103*21)/100</f>
      </c>
      <c t="s">
        <v>23</v>
      </c>
    </row>
    <row r="104" spans="1:5" ht="51">
      <c r="A104" s="34" t="s">
        <v>54</v>
      </c>
      <c r="E104" s="35" t="s">
        <v>443</v>
      </c>
    </row>
    <row r="105" spans="1:5" ht="12.75">
      <c r="A105" s="36" t="s">
        <v>56</v>
      </c>
      <c r="E105" s="37" t="s">
        <v>444</v>
      </c>
    </row>
    <row r="106" spans="1:5" ht="63.75">
      <c r="A106" t="s">
        <v>58</v>
      </c>
      <c r="E106" s="35" t="s">
        <v>205</v>
      </c>
    </row>
    <row r="107" spans="1:16" ht="12.75">
      <c r="A107" s="25" t="s">
        <v>47</v>
      </c>
      <c s="29" t="s">
        <v>141</v>
      </c>
      <c s="29" t="s">
        <v>441</v>
      </c>
      <c s="25" t="s">
        <v>50</v>
      </c>
      <c s="30" t="s">
        <v>442</v>
      </c>
      <c s="31" t="s">
        <v>112</v>
      </c>
      <c s="32">
        <v>47.738</v>
      </c>
      <c s="33">
        <v>0</v>
      </c>
      <c s="33">
        <f>ROUND(ROUND(H107,2)*ROUND(G107,3),2)</f>
      </c>
      <c s="31" t="s">
        <v>78</v>
      </c>
      <c r="O107">
        <f>(I107*21)/100</f>
      </c>
      <c t="s">
        <v>23</v>
      </c>
    </row>
    <row r="108" spans="1:5" ht="38.25">
      <c r="A108" s="34" t="s">
        <v>54</v>
      </c>
      <c r="E108" s="35" t="s">
        <v>445</v>
      </c>
    </row>
    <row r="109" spans="1:5" ht="12.75">
      <c r="A109" s="36" t="s">
        <v>56</v>
      </c>
      <c r="E109" s="37" t="s">
        <v>446</v>
      </c>
    </row>
    <row r="110" spans="1:5" ht="63.75">
      <c r="A110" t="s">
        <v>58</v>
      </c>
      <c r="E110" s="35" t="s">
        <v>205</v>
      </c>
    </row>
    <row r="111" spans="1:16" ht="12.75">
      <c r="A111" s="25" t="s">
        <v>47</v>
      </c>
      <c s="29" t="s">
        <v>252</v>
      </c>
      <c s="29" t="s">
        <v>447</v>
      </c>
      <c s="25" t="s">
        <v>70</v>
      </c>
      <c s="30" t="s">
        <v>448</v>
      </c>
      <c s="31" t="s">
        <v>85</v>
      </c>
      <c s="32">
        <v>22.8</v>
      </c>
      <c s="33">
        <v>0</v>
      </c>
      <c s="33">
        <f>ROUND(ROUND(H111,2)*ROUND(G111,3),2)</f>
      </c>
      <c s="31" t="s">
        <v>78</v>
      </c>
      <c r="O111">
        <f>(I111*21)/100</f>
      </c>
      <c t="s">
        <v>23</v>
      </c>
    </row>
    <row r="112" spans="1:5" ht="76.5">
      <c r="A112" s="34" t="s">
        <v>54</v>
      </c>
      <c r="E112" s="35" t="s">
        <v>449</v>
      </c>
    </row>
    <row r="113" spans="1:5" ht="12.75">
      <c r="A113" s="36" t="s">
        <v>56</v>
      </c>
      <c r="E113" s="37" t="s">
        <v>450</v>
      </c>
    </row>
    <row r="114" spans="1:5" ht="395.25">
      <c r="A114" t="s">
        <v>58</v>
      </c>
      <c r="E114" s="35" t="s">
        <v>451</v>
      </c>
    </row>
    <row r="115" spans="1:16" ht="12.75">
      <c r="A115" s="25" t="s">
        <v>47</v>
      </c>
      <c s="29" t="s">
        <v>230</v>
      </c>
      <c s="29" t="s">
        <v>452</v>
      </c>
      <c s="25" t="s">
        <v>70</v>
      </c>
      <c s="30" t="s">
        <v>453</v>
      </c>
      <c s="31" t="s">
        <v>52</v>
      </c>
      <c s="32">
        <v>4.475</v>
      </c>
      <c s="33">
        <v>0</v>
      </c>
      <c s="33">
        <f>ROUND(ROUND(H115,2)*ROUND(G115,3),2)</f>
      </c>
      <c s="31" t="s">
        <v>78</v>
      </c>
      <c r="O115">
        <f>(I115*21)/100</f>
      </c>
      <c t="s">
        <v>23</v>
      </c>
    </row>
    <row r="116" spans="1:5" ht="38.25">
      <c r="A116" s="34" t="s">
        <v>54</v>
      </c>
      <c r="E116" s="35" t="s">
        <v>454</v>
      </c>
    </row>
    <row r="117" spans="1:5" ht="12.75">
      <c r="A117" s="36" t="s">
        <v>56</v>
      </c>
      <c r="E117" s="37" t="s">
        <v>455</v>
      </c>
    </row>
    <row r="118" spans="1:5" ht="267.75">
      <c r="A118" t="s">
        <v>58</v>
      </c>
      <c r="E118" s="35" t="s">
        <v>456</v>
      </c>
    </row>
    <row r="119" spans="1:16" ht="12.75">
      <c r="A119" s="25" t="s">
        <v>47</v>
      </c>
      <c s="29" t="s">
        <v>310</v>
      </c>
      <c s="29" t="s">
        <v>457</v>
      </c>
      <c s="25" t="s">
        <v>70</v>
      </c>
      <c s="30" t="s">
        <v>458</v>
      </c>
      <c s="31" t="s">
        <v>77</v>
      </c>
      <c s="32">
        <v>4</v>
      </c>
      <c s="33">
        <v>0</v>
      </c>
      <c s="33">
        <f>ROUND(ROUND(H119,2)*ROUND(G119,3),2)</f>
      </c>
      <c s="31" t="s">
        <v>78</v>
      </c>
      <c r="O119">
        <f>(I119*21)/100</f>
      </c>
      <c t="s">
        <v>23</v>
      </c>
    </row>
    <row r="120" spans="1:5" ht="38.25">
      <c r="A120" s="34" t="s">
        <v>54</v>
      </c>
      <c r="E120" s="35" t="s">
        <v>459</v>
      </c>
    </row>
    <row r="121" spans="1:5" ht="12.75">
      <c r="A121" s="36" t="s">
        <v>56</v>
      </c>
      <c r="E121" s="37" t="s">
        <v>460</v>
      </c>
    </row>
    <row r="122" spans="1:5" ht="102">
      <c r="A122" t="s">
        <v>58</v>
      </c>
      <c r="E122" s="35" t="s">
        <v>461</v>
      </c>
    </row>
    <row r="123" spans="1:18" ht="12.75" customHeight="1">
      <c r="A123" s="6" t="s">
        <v>45</v>
      </c>
      <c s="6"/>
      <c s="39" t="s">
        <v>22</v>
      </c>
      <c s="6"/>
      <c s="27" t="s">
        <v>462</v>
      </c>
      <c s="6"/>
      <c s="6"/>
      <c s="6"/>
      <c s="40">
        <f>0+Q123</f>
      </c>
      <c s="6"/>
      <c r="O123">
        <f>0+R123</f>
      </c>
      <c r="Q123">
        <f>0+I124+I128+I132+I136+I140+I144+I148+I152+I156</f>
      </c>
      <c>
        <f>0+O124+O128+O132+O136+O140+O144+O148+O152+O156</f>
      </c>
    </row>
    <row r="124" spans="1:16" ht="12.75">
      <c r="A124" s="25" t="s">
        <v>47</v>
      </c>
      <c s="29" t="s">
        <v>218</v>
      </c>
      <c s="29" t="s">
        <v>463</v>
      </c>
      <c s="25" t="s">
        <v>50</v>
      </c>
      <c s="30" t="s">
        <v>464</v>
      </c>
      <c s="31" t="s">
        <v>85</v>
      </c>
      <c s="32">
        <v>3.683</v>
      </c>
      <c s="33">
        <v>0</v>
      </c>
      <c s="33">
        <f>ROUND(ROUND(H124,2)*ROUND(G124,3),2)</f>
      </c>
      <c s="31" t="s">
        <v>78</v>
      </c>
      <c r="O124">
        <f>(I124*21)/100</f>
      </c>
      <c t="s">
        <v>23</v>
      </c>
    </row>
    <row r="125" spans="1:5" ht="255">
      <c r="A125" s="34" t="s">
        <v>54</v>
      </c>
      <c r="E125" s="35" t="s">
        <v>465</v>
      </c>
    </row>
    <row r="126" spans="1:5" ht="12.75">
      <c r="A126" s="36" t="s">
        <v>56</v>
      </c>
      <c r="E126" s="37" t="s">
        <v>466</v>
      </c>
    </row>
    <row r="127" spans="1:5" ht="408">
      <c r="A127" t="s">
        <v>58</v>
      </c>
      <c r="E127" s="35" t="s">
        <v>467</v>
      </c>
    </row>
    <row r="128" spans="1:16" ht="12.75">
      <c r="A128" s="25" t="s">
        <v>47</v>
      </c>
      <c s="29" t="s">
        <v>468</v>
      </c>
      <c s="29" t="s">
        <v>463</v>
      </c>
      <c s="25" t="s">
        <v>61</v>
      </c>
      <c s="30" t="s">
        <v>464</v>
      </c>
      <c s="31" t="s">
        <v>85</v>
      </c>
      <c s="32">
        <v>1.137</v>
      </c>
      <c s="33">
        <v>0</v>
      </c>
      <c s="33">
        <f>ROUND(ROUND(H128,2)*ROUND(G128,3),2)</f>
      </c>
      <c s="31" t="s">
        <v>78</v>
      </c>
      <c r="O128">
        <f>(I128*21)/100</f>
      </c>
      <c t="s">
        <v>23</v>
      </c>
    </row>
    <row r="129" spans="1:5" ht="153">
      <c r="A129" s="34" t="s">
        <v>54</v>
      </c>
      <c r="E129" s="35" t="s">
        <v>469</v>
      </c>
    </row>
    <row r="130" spans="1:5" ht="12.75">
      <c r="A130" s="36" t="s">
        <v>56</v>
      </c>
      <c r="E130" s="37" t="s">
        <v>470</v>
      </c>
    </row>
    <row r="131" spans="1:5" ht="408">
      <c r="A131" t="s">
        <v>58</v>
      </c>
      <c r="E131" s="35" t="s">
        <v>467</v>
      </c>
    </row>
    <row r="132" spans="1:16" ht="12.75">
      <c r="A132" s="25" t="s">
        <v>47</v>
      </c>
      <c s="29" t="s">
        <v>325</v>
      </c>
      <c s="29" t="s">
        <v>471</v>
      </c>
      <c s="25" t="s">
        <v>50</v>
      </c>
      <c s="30" t="s">
        <v>472</v>
      </c>
      <c s="31" t="s">
        <v>52</v>
      </c>
      <c s="32">
        <v>0.722</v>
      </c>
      <c s="33">
        <v>0</v>
      </c>
      <c s="33">
        <f>ROUND(ROUND(H132,2)*ROUND(G132,3),2)</f>
      </c>
      <c s="31" t="s">
        <v>78</v>
      </c>
      <c r="O132">
        <f>(I132*21)/100</f>
      </c>
      <c t="s">
        <v>23</v>
      </c>
    </row>
    <row r="133" spans="1:5" ht="38.25">
      <c r="A133" s="34" t="s">
        <v>54</v>
      </c>
      <c r="E133" s="35" t="s">
        <v>473</v>
      </c>
    </row>
    <row r="134" spans="1:5" ht="12.75">
      <c r="A134" s="36" t="s">
        <v>56</v>
      </c>
      <c r="E134" s="37" t="s">
        <v>474</v>
      </c>
    </row>
    <row r="135" spans="1:5" ht="242.25">
      <c r="A135" t="s">
        <v>58</v>
      </c>
      <c r="E135" s="35" t="s">
        <v>475</v>
      </c>
    </row>
    <row r="136" spans="1:16" ht="12.75">
      <c r="A136" s="25" t="s">
        <v>47</v>
      </c>
      <c s="29" t="s">
        <v>476</v>
      </c>
      <c s="29" t="s">
        <v>471</v>
      </c>
      <c s="25" t="s">
        <v>61</v>
      </c>
      <c s="30" t="s">
        <v>472</v>
      </c>
      <c s="31" t="s">
        <v>52</v>
      </c>
      <c s="32">
        <v>0.224</v>
      </c>
      <c s="33">
        <v>0</v>
      </c>
      <c s="33">
        <f>ROUND(ROUND(H136,2)*ROUND(G136,3),2)</f>
      </c>
      <c s="31" t="s">
        <v>78</v>
      </c>
      <c r="O136">
        <f>(I136*21)/100</f>
      </c>
      <c t="s">
        <v>23</v>
      </c>
    </row>
    <row r="137" spans="1:5" ht="51">
      <c r="A137" s="34" t="s">
        <v>54</v>
      </c>
      <c r="E137" s="35" t="s">
        <v>477</v>
      </c>
    </row>
    <row r="138" spans="1:5" ht="12.75">
      <c r="A138" s="36" t="s">
        <v>56</v>
      </c>
      <c r="E138" s="37" t="s">
        <v>478</v>
      </c>
    </row>
    <row r="139" spans="1:5" ht="242.25">
      <c r="A139" t="s">
        <v>58</v>
      </c>
      <c r="E139" s="35" t="s">
        <v>475</v>
      </c>
    </row>
    <row r="140" spans="1:16" ht="12.75">
      <c r="A140" s="25" t="s">
        <v>47</v>
      </c>
      <c s="29" t="s">
        <v>479</v>
      </c>
      <c s="29" t="s">
        <v>480</v>
      </c>
      <c s="25" t="s">
        <v>70</v>
      </c>
      <c s="30" t="s">
        <v>481</v>
      </c>
      <c s="31" t="s">
        <v>85</v>
      </c>
      <c s="32">
        <v>1.25</v>
      </c>
      <c s="33">
        <v>0</v>
      </c>
      <c s="33">
        <f>ROUND(ROUND(H140,2)*ROUND(G140,3),2)</f>
      </c>
      <c s="31" t="s">
        <v>78</v>
      </c>
      <c r="O140">
        <f>(I140*21)/100</f>
      </c>
      <c t="s">
        <v>23</v>
      </c>
    </row>
    <row r="141" spans="1:5" ht="51">
      <c r="A141" s="34" t="s">
        <v>54</v>
      </c>
      <c r="E141" s="35" t="s">
        <v>482</v>
      </c>
    </row>
    <row r="142" spans="1:5" ht="12.75">
      <c r="A142" s="36" t="s">
        <v>56</v>
      </c>
      <c r="E142" s="37" t="s">
        <v>483</v>
      </c>
    </row>
    <row r="143" spans="1:5" ht="25.5">
      <c r="A143" t="s">
        <v>58</v>
      </c>
      <c r="E143" s="35" t="s">
        <v>484</v>
      </c>
    </row>
    <row r="144" spans="1:16" ht="12.75">
      <c r="A144" s="25" t="s">
        <v>47</v>
      </c>
      <c s="29" t="s">
        <v>339</v>
      </c>
      <c s="29" t="s">
        <v>485</v>
      </c>
      <c s="25" t="s">
        <v>70</v>
      </c>
      <c s="30" t="s">
        <v>486</v>
      </c>
      <c s="31" t="s">
        <v>85</v>
      </c>
      <c s="32">
        <v>6.365</v>
      </c>
      <c s="33">
        <v>0</v>
      </c>
      <c s="33">
        <f>ROUND(ROUND(H144,2)*ROUND(G144,3),2)</f>
      </c>
      <c s="31" t="s">
        <v>78</v>
      </c>
      <c r="O144">
        <f>(I144*21)/100</f>
      </c>
      <c t="s">
        <v>23</v>
      </c>
    </row>
    <row r="145" spans="1:5" ht="63.75">
      <c r="A145" s="34" t="s">
        <v>54</v>
      </c>
      <c r="E145" s="35" t="s">
        <v>487</v>
      </c>
    </row>
    <row r="146" spans="1:5" ht="12.75">
      <c r="A146" s="36" t="s">
        <v>56</v>
      </c>
      <c r="E146" s="37" t="s">
        <v>488</v>
      </c>
    </row>
    <row r="147" spans="1:5" ht="38.25">
      <c r="A147" t="s">
        <v>58</v>
      </c>
      <c r="E147" s="35" t="s">
        <v>489</v>
      </c>
    </row>
    <row r="148" spans="1:16" ht="12.75">
      <c r="A148" s="25" t="s">
        <v>47</v>
      </c>
      <c s="29" t="s">
        <v>241</v>
      </c>
      <c s="29" t="s">
        <v>490</v>
      </c>
      <c s="25" t="s">
        <v>70</v>
      </c>
      <c s="30" t="s">
        <v>491</v>
      </c>
      <c s="31" t="s">
        <v>85</v>
      </c>
      <c s="32">
        <v>13.733</v>
      </c>
      <c s="33">
        <v>0</v>
      </c>
      <c s="33">
        <f>ROUND(ROUND(H148,2)*ROUND(G148,3),2)</f>
      </c>
      <c s="31" t="s">
        <v>78</v>
      </c>
      <c r="O148">
        <f>(I148*21)/100</f>
      </c>
      <c t="s">
        <v>23</v>
      </c>
    </row>
    <row r="149" spans="1:5" ht="242.25">
      <c r="A149" s="34" t="s">
        <v>54</v>
      </c>
      <c r="E149" s="35" t="s">
        <v>492</v>
      </c>
    </row>
    <row r="150" spans="1:5" ht="12.75">
      <c r="A150" s="36" t="s">
        <v>56</v>
      </c>
      <c r="E150" s="37" t="s">
        <v>493</v>
      </c>
    </row>
    <row r="151" spans="1:5" ht="395.25">
      <c r="A151" t="s">
        <v>58</v>
      </c>
      <c r="E151" s="35" t="s">
        <v>494</v>
      </c>
    </row>
    <row r="152" spans="1:16" ht="12.75">
      <c r="A152" s="25" t="s">
        <v>47</v>
      </c>
      <c s="29" t="s">
        <v>351</v>
      </c>
      <c s="29" t="s">
        <v>495</v>
      </c>
      <c s="25" t="s">
        <v>50</v>
      </c>
      <c s="30" t="s">
        <v>496</v>
      </c>
      <c s="31" t="s">
        <v>52</v>
      </c>
      <c s="32">
        <v>2.695</v>
      </c>
      <c s="33">
        <v>0</v>
      </c>
      <c s="33">
        <f>ROUND(ROUND(H152,2)*ROUND(G152,3),2)</f>
      </c>
      <c s="31" t="s">
        <v>78</v>
      </c>
      <c r="O152">
        <f>(I152*21)/100</f>
      </c>
      <c t="s">
        <v>23</v>
      </c>
    </row>
    <row r="153" spans="1:5" ht="38.25">
      <c r="A153" s="34" t="s">
        <v>54</v>
      </c>
      <c r="E153" s="35" t="s">
        <v>497</v>
      </c>
    </row>
    <row r="154" spans="1:5" ht="12.75">
      <c r="A154" s="36" t="s">
        <v>56</v>
      </c>
      <c r="E154" s="37" t="s">
        <v>498</v>
      </c>
    </row>
    <row r="155" spans="1:5" ht="267.75">
      <c r="A155" t="s">
        <v>58</v>
      </c>
      <c r="E155" s="35" t="s">
        <v>456</v>
      </c>
    </row>
    <row r="156" spans="1:16" ht="12.75">
      <c r="A156" s="25" t="s">
        <v>47</v>
      </c>
      <c s="29" t="s">
        <v>283</v>
      </c>
      <c s="29" t="s">
        <v>495</v>
      </c>
      <c s="25" t="s">
        <v>61</v>
      </c>
      <c s="30" t="s">
        <v>496</v>
      </c>
      <c s="31" t="s">
        <v>52</v>
      </c>
      <c s="32">
        <v>0.138</v>
      </c>
      <c s="33">
        <v>0</v>
      </c>
      <c s="33">
        <f>ROUND(ROUND(H156,2)*ROUND(G156,3),2)</f>
      </c>
      <c s="31" t="s">
        <v>78</v>
      </c>
      <c r="O156">
        <f>(I156*21)/100</f>
      </c>
      <c t="s">
        <v>23</v>
      </c>
    </row>
    <row r="157" spans="1:5" ht="51">
      <c r="A157" s="34" t="s">
        <v>54</v>
      </c>
      <c r="E157" s="35" t="s">
        <v>499</v>
      </c>
    </row>
    <row r="158" spans="1:5" ht="12.75">
      <c r="A158" s="36" t="s">
        <v>56</v>
      </c>
      <c r="E158" s="37" t="s">
        <v>500</v>
      </c>
    </row>
    <row r="159" spans="1:5" ht="267.75">
      <c r="A159" t="s">
        <v>58</v>
      </c>
      <c r="E159" s="35" t="s">
        <v>456</v>
      </c>
    </row>
    <row r="160" spans="1:18" ht="12.75" customHeight="1">
      <c r="A160" s="6" t="s">
        <v>45</v>
      </c>
      <c s="6"/>
      <c s="39" t="s">
        <v>33</v>
      </c>
      <c s="6"/>
      <c s="27" t="s">
        <v>501</v>
      </c>
      <c s="6"/>
      <c s="6"/>
      <c s="6"/>
      <c s="40">
        <f>0+Q160</f>
      </c>
      <c s="6"/>
      <c r="O160">
        <f>0+R160</f>
      </c>
      <c r="Q160">
        <f>0+I161+I165+I169+I173+I177+I181+I185+I189+I193</f>
      </c>
      <c>
        <f>0+O161+O165+O169+O173+O177+O181+O185+O189+O193</f>
      </c>
    </row>
    <row r="161" spans="1:16" ht="12.75">
      <c r="A161" s="25" t="s">
        <v>47</v>
      </c>
      <c s="29" t="s">
        <v>502</v>
      </c>
      <c s="29" t="s">
        <v>503</v>
      </c>
      <c s="25" t="s">
        <v>70</v>
      </c>
      <c s="30" t="s">
        <v>504</v>
      </c>
      <c s="31" t="s">
        <v>85</v>
      </c>
      <c s="32">
        <v>0.3</v>
      </c>
      <c s="33">
        <v>0</v>
      </c>
      <c s="33">
        <f>ROUND(ROUND(H161,2)*ROUND(G161,3),2)</f>
      </c>
      <c s="31" t="s">
        <v>78</v>
      </c>
      <c r="O161">
        <f>(I161*21)/100</f>
      </c>
      <c t="s">
        <v>23</v>
      </c>
    </row>
    <row r="162" spans="1:5" ht="51">
      <c r="A162" s="34" t="s">
        <v>54</v>
      </c>
      <c r="E162" s="35" t="s">
        <v>505</v>
      </c>
    </row>
    <row r="163" spans="1:5" ht="12.75">
      <c r="A163" s="36" t="s">
        <v>56</v>
      </c>
      <c r="E163" s="37" t="s">
        <v>506</v>
      </c>
    </row>
    <row r="164" spans="1:5" ht="395.25">
      <c r="A164" t="s">
        <v>58</v>
      </c>
      <c r="E164" s="35" t="s">
        <v>494</v>
      </c>
    </row>
    <row r="165" spans="1:16" ht="12.75">
      <c r="A165" s="25" t="s">
        <v>47</v>
      </c>
      <c s="29" t="s">
        <v>507</v>
      </c>
      <c s="29" t="s">
        <v>508</v>
      </c>
      <c s="25" t="s">
        <v>70</v>
      </c>
      <c s="30" t="s">
        <v>509</v>
      </c>
      <c s="31" t="s">
        <v>52</v>
      </c>
      <c s="32">
        <v>0.059</v>
      </c>
      <c s="33">
        <v>0</v>
      </c>
      <c s="33">
        <f>ROUND(ROUND(H165,2)*ROUND(G165,3),2)</f>
      </c>
      <c s="31" t="s">
        <v>78</v>
      </c>
      <c r="O165">
        <f>(I165*21)/100</f>
      </c>
      <c t="s">
        <v>23</v>
      </c>
    </row>
    <row r="166" spans="1:5" ht="51">
      <c r="A166" s="34" t="s">
        <v>54</v>
      </c>
      <c r="E166" s="35" t="s">
        <v>510</v>
      </c>
    </row>
    <row r="167" spans="1:5" ht="12.75">
      <c r="A167" s="36" t="s">
        <v>56</v>
      </c>
      <c r="E167" s="37" t="s">
        <v>511</v>
      </c>
    </row>
    <row r="168" spans="1:5" ht="267.75">
      <c r="A168" t="s">
        <v>58</v>
      </c>
      <c r="E168" s="35" t="s">
        <v>456</v>
      </c>
    </row>
    <row r="169" spans="1:16" ht="12.75">
      <c r="A169" s="25" t="s">
        <v>47</v>
      </c>
      <c s="29" t="s">
        <v>224</v>
      </c>
      <c s="29" t="s">
        <v>512</v>
      </c>
      <c s="25" t="s">
        <v>50</v>
      </c>
      <c s="30" t="s">
        <v>513</v>
      </c>
      <c s="31" t="s">
        <v>85</v>
      </c>
      <c s="32">
        <v>7.533</v>
      </c>
      <c s="33">
        <v>0</v>
      </c>
      <c s="33">
        <f>ROUND(ROUND(H169,2)*ROUND(G169,3),2)</f>
      </c>
      <c s="31" t="s">
        <v>78</v>
      </c>
      <c r="O169">
        <f>(I169*21)/100</f>
      </c>
      <c t="s">
        <v>23</v>
      </c>
    </row>
    <row r="170" spans="1:5" ht="38.25">
      <c r="A170" s="34" t="s">
        <v>54</v>
      </c>
      <c r="E170" s="35" t="s">
        <v>514</v>
      </c>
    </row>
    <row r="171" spans="1:5" ht="12.75">
      <c r="A171" s="36" t="s">
        <v>56</v>
      </c>
      <c r="E171" s="37" t="s">
        <v>515</v>
      </c>
    </row>
    <row r="172" spans="1:5" ht="395.25">
      <c r="A172" t="s">
        <v>58</v>
      </c>
      <c r="E172" s="35" t="s">
        <v>494</v>
      </c>
    </row>
    <row r="173" spans="1:16" ht="12.75">
      <c r="A173" s="25" t="s">
        <v>47</v>
      </c>
      <c s="29" t="s">
        <v>200</v>
      </c>
      <c s="29" t="s">
        <v>512</v>
      </c>
      <c s="25" t="s">
        <v>61</v>
      </c>
      <c s="30" t="s">
        <v>513</v>
      </c>
      <c s="31" t="s">
        <v>85</v>
      </c>
      <c s="32">
        <v>3.35</v>
      </c>
      <c s="33">
        <v>0</v>
      </c>
      <c s="33">
        <f>ROUND(ROUND(H173,2)*ROUND(G173,3),2)</f>
      </c>
      <c s="31" t="s">
        <v>78</v>
      </c>
      <c r="O173">
        <f>(I173*21)/100</f>
      </c>
      <c t="s">
        <v>23</v>
      </c>
    </row>
    <row r="174" spans="1:5" ht="38.25">
      <c r="A174" s="34" t="s">
        <v>54</v>
      </c>
      <c r="E174" s="35" t="s">
        <v>516</v>
      </c>
    </row>
    <row r="175" spans="1:5" ht="12.75">
      <c r="A175" s="36" t="s">
        <v>56</v>
      </c>
      <c r="E175" s="37" t="s">
        <v>517</v>
      </c>
    </row>
    <row r="176" spans="1:5" ht="395.25">
      <c r="A176" t="s">
        <v>58</v>
      </c>
      <c r="E176" s="35" t="s">
        <v>494</v>
      </c>
    </row>
    <row r="177" spans="1:16" ht="12.75">
      <c r="A177" s="25" t="s">
        <v>47</v>
      </c>
      <c s="29" t="s">
        <v>297</v>
      </c>
      <c s="29" t="s">
        <v>518</v>
      </c>
      <c s="25" t="s">
        <v>70</v>
      </c>
      <c s="30" t="s">
        <v>519</v>
      </c>
      <c s="31" t="s">
        <v>85</v>
      </c>
      <c s="32">
        <v>0.074</v>
      </c>
      <c s="33">
        <v>0</v>
      </c>
      <c s="33">
        <f>ROUND(ROUND(H177,2)*ROUND(G177,3),2)</f>
      </c>
      <c s="31" t="s">
        <v>78</v>
      </c>
      <c r="O177">
        <f>(I177*21)/100</f>
      </c>
      <c t="s">
        <v>23</v>
      </c>
    </row>
    <row r="178" spans="1:5" ht="51">
      <c r="A178" s="34" t="s">
        <v>54</v>
      </c>
      <c r="E178" s="35" t="s">
        <v>520</v>
      </c>
    </row>
    <row r="179" spans="1:5" ht="12.75">
      <c r="A179" s="36" t="s">
        <v>56</v>
      </c>
      <c r="E179" s="37" t="s">
        <v>521</v>
      </c>
    </row>
    <row r="180" spans="1:5" ht="395.25">
      <c r="A180" t="s">
        <v>58</v>
      </c>
      <c r="E180" s="35" t="s">
        <v>494</v>
      </c>
    </row>
    <row r="181" spans="1:16" ht="12.75">
      <c r="A181" s="25" t="s">
        <v>47</v>
      </c>
      <c s="29" t="s">
        <v>522</v>
      </c>
      <c s="29" t="s">
        <v>518</v>
      </c>
      <c s="25" t="s">
        <v>61</v>
      </c>
      <c s="30" t="s">
        <v>519</v>
      </c>
      <c s="31" t="s">
        <v>85</v>
      </c>
      <c s="32">
        <v>1.53</v>
      </c>
      <c s="33">
        <v>0</v>
      </c>
      <c s="33">
        <f>ROUND(ROUND(H181,2)*ROUND(G181,3),2)</f>
      </c>
      <c s="31" t="s">
        <v>78</v>
      </c>
      <c r="O181">
        <f>(I181*21)/100</f>
      </c>
      <c t="s">
        <v>23</v>
      </c>
    </row>
    <row r="182" spans="1:5" ht="51">
      <c r="A182" s="34" t="s">
        <v>54</v>
      </c>
      <c r="E182" s="35" t="s">
        <v>523</v>
      </c>
    </row>
    <row r="183" spans="1:5" ht="12.75">
      <c r="A183" s="36" t="s">
        <v>56</v>
      </c>
      <c r="E183" s="37" t="s">
        <v>524</v>
      </c>
    </row>
    <row r="184" spans="1:5" ht="395.25">
      <c r="A184" t="s">
        <v>58</v>
      </c>
      <c r="E184" s="35" t="s">
        <v>494</v>
      </c>
    </row>
    <row r="185" spans="1:16" ht="12.75">
      <c r="A185" s="25" t="s">
        <v>47</v>
      </c>
      <c s="29" t="s">
        <v>525</v>
      </c>
      <c s="29" t="s">
        <v>518</v>
      </c>
      <c s="25" t="s">
        <v>65</v>
      </c>
      <c s="30" t="s">
        <v>519</v>
      </c>
      <c s="31" t="s">
        <v>85</v>
      </c>
      <c s="32">
        <v>0.332</v>
      </c>
      <c s="33">
        <v>0</v>
      </c>
      <c s="33">
        <f>ROUND(ROUND(H185,2)*ROUND(G185,3),2)</f>
      </c>
      <c s="31" t="s">
        <v>78</v>
      </c>
      <c r="O185">
        <f>(I185*21)/100</f>
      </c>
      <c t="s">
        <v>23</v>
      </c>
    </row>
    <row r="186" spans="1:5" ht="38.25">
      <c r="A186" s="34" t="s">
        <v>54</v>
      </c>
      <c r="E186" s="35" t="s">
        <v>526</v>
      </c>
    </row>
    <row r="187" spans="1:5" ht="12.75">
      <c r="A187" s="36" t="s">
        <v>56</v>
      </c>
      <c r="E187" s="37" t="s">
        <v>527</v>
      </c>
    </row>
    <row r="188" spans="1:5" ht="395.25">
      <c r="A188" t="s">
        <v>58</v>
      </c>
      <c r="E188" s="35" t="s">
        <v>494</v>
      </c>
    </row>
    <row r="189" spans="1:16" ht="12.75">
      <c r="A189" s="25" t="s">
        <v>47</v>
      </c>
      <c s="29" t="s">
        <v>316</v>
      </c>
      <c s="29" t="s">
        <v>528</v>
      </c>
      <c s="25" t="s">
        <v>70</v>
      </c>
      <c s="30" t="s">
        <v>529</v>
      </c>
      <c s="31" t="s">
        <v>85</v>
      </c>
      <c s="32">
        <v>0.2</v>
      </c>
      <c s="33">
        <v>0</v>
      </c>
      <c s="33">
        <f>ROUND(ROUND(H189,2)*ROUND(G189,3),2)</f>
      </c>
      <c s="31" t="s">
        <v>78</v>
      </c>
      <c r="O189">
        <f>(I189*21)/100</f>
      </c>
      <c t="s">
        <v>23</v>
      </c>
    </row>
    <row r="190" spans="1:5" ht="38.25">
      <c r="A190" s="34" t="s">
        <v>54</v>
      </c>
      <c r="E190" s="35" t="s">
        <v>530</v>
      </c>
    </row>
    <row r="191" spans="1:5" ht="12.75">
      <c r="A191" s="36" t="s">
        <v>56</v>
      </c>
      <c r="E191" s="37" t="s">
        <v>531</v>
      </c>
    </row>
    <row r="192" spans="1:5" ht="38.25">
      <c r="A192" t="s">
        <v>58</v>
      </c>
      <c r="E192" s="35" t="s">
        <v>199</v>
      </c>
    </row>
    <row r="193" spans="1:16" ht="12.75">
      <c r="A193" s="25" t="s">
        <v>47</v>
      </c>
      <c s="29" t="s">
        <v>302</v>
      </c>
      <c s="29" t="s">
        <v>532</v>
      </c>
      <c s="25" t="s">
        <v>70</v>
      </c>
      <c s="30" t="s">
        <v>533</v>
      </c>
      <c s="31" t="s">
        <v>85</v>
      </c>
      <c s="32">
        <v>0.123</v>
      </c>
      <c s="33">
        <v>0</v>
      </c>
      <c s="33">
        <f>ROUND(ROUND(H193,2)*ROUND(G193,3),2)</f>
      </c>
      <c s="31" t="s">
        <v>78</v>
      </c>
      <c r="O193">
        <f>(I193*21)/100</f>
      </c>
      <c t="s">
        <v>23</v>
      </c>
    </row>
    <row r="194" spans="1:5" ht="51">
      <c r="A194" s="34" t="s">
        <v>54</v>
      </c>
      <c r="E194" s="35" t="s">
        <v>534</v>
      </c>
    </row>
    <row r="195" spans="1:5" ht="12.75">
      <c r="A195" s="36" t="s">
        <v>56</v>
      </c>
      <c r="E195" s="37" t="s">
        <v>535</v>
      </c>
    </row>
    <row r="196" spans="1:5" ht="102">
      <c r="A196" t="s">
        <v>58</v>
      </c>
      <c r="E196" s="35" t="s">
        <v>536</v>
      </c>
    </row>
    <row r="197" spans="1:18" ht="12.75" customHeight="1">
      <c r="A197" s="6" t="s">
        <v>45</v>
      </c>
      <c s="6"/>
      <c s="39" t="s">
        <v>35</v>
      </c>
      <c s="6"/>
      <c s="27" t="s">
        <v>206</v>
      </c>
      <c s="6"/>
      <c s="6"/>
      <c s="6"/>
      <c s="40">
        <f>0+Q197</f>
      </c>
      <c s="6"/>
      <c r="O197">
        <f>0+R197</f>
      </c>
      <c r="Q197">
        <f>0+I198+I202+I206</f>
      </c>
      <c>
        <f>0+O198+O202+O206</f>
      </c>
    </row>
    <row r="198" spans="1:16" ht="12.75">
      <c r="A198" s="25" t="s">
        <v>47</v>
      </c>
      <c s="29" t="s">
        <v>68</v>
      </c>
      <c s="29" t="s">
        <v>214</v>
      </c>
      <c s="25" t="s">
        <v>70</v>
      </c>
      <c s="30" t="s">
        <v>215</v>
      </c>
      <c s="31" t="s">
        <v>77</v>
      </c>
      <c s="32">
        <v>38.9</v>
      </c>
      <c s="33">
        <v>0</v>
      </c>
      <c s="33">
        <f>ROUND(ROUND(H198,2)*ROUND(G198,3),2)</f>
      </c>
      <c s="31" t="s">
        <v>78</v>
      </c>
      <c r="O198">
        <f>(I198*21)/100</f>
      </c>
      <c t="s">
        <v>23</v>
      </c>
    </row>
    <row r="199" spans="1:5" ht="38.25">
      <c r="A199" s="34" t="s">
        <v>54</v>
      </c>
      <c r="E199" s="35" t="s">
        <v>537</v>
      </c>
    </row>
    <row r="200" spans="1:5" ht="12.75">
      <c r="A200" s="36" t="s">
        <v>56</v>
      </c>
      <c r="E200" s="37" t="s">
        <v>428</v>
      </c>
    </row>
    <row r="201" spans="1:5" ht="51">
      <c r="A201" t="s">
        <v>58</v>
      </c>
      <c r="E201" s="35" t="s">
        <v>212</v>
      </c>
    </row>
    <row r="202" spans="1:16" ht="12.75">
      <c r="A202" s="25" t="s">
        <v>47</v>
      </c>
      <c s="29" t="s">
        <v>538</v>
      </c>
      <c s="29" t="s">
        <v>258</v>
      </c>
      <c s="25" t="s">
        <v>70</v>
      </c>
      <c s="30" t="s">
        <v>259</v>
      </c>
      <c s="31" t="s">
        <v>77</v>
      </c>
      <c s="32">
        <v>37.3</v>
      </c>
      <c s="33">
        <v>0</v>
      </c>
      <c s="33">
        <f>ROUND(ROUND(H202,2)*ROUND(G202,3),2)</f>
      </c>
      <c s="31" t="s">
        <v>78</v>
      </c>
      <c r="O202">
        <f>(I202*21)/100</f>
      </c>
      <c t="s">
        <v>23</v>
      </c>
    </row>
    <row r="203" spans="1:5" ht="51">
      <c r="A203" s="34" t="s">
        <v>54</v>
      </c>
      <c r="E203" s="35" t="s">
        <v>539</v>
      </c>
    </row>
    <row r="204" spans="1:5" ht="12.75">
      <c r="A204" s="36" t="s">
        <v>56</v>
      </c>
      <c r="E204" s="37" t="s">
        <v>540</v>
      </c>
    </row>
    <row r="205" spans="1:5" ht="153">
      <c r="A205" t="s">
        <v>58</v>
      </c>
      <c r="E205" s="35" t="s">
        <v>262</v>
      </c>
    </row>
    <row r="206" spans="1:16" ht="25.5">
      <c r="A206" s="25" t="s">
        <v>47</v>
      </c>
      <c s="29" t="s">
        <v>541</v>
      </c>
      <c s="29" t="s">
        <v>264</v>
      </c>
      <c s="25" t="s">
        <v>70</v>
      </c>
      <c s="30" t="s">
        <v>265</v>
      </c>
      <c s="31" t="s">
        <v>77</v>
      </c>
      <c s="32">
        <v>1.6</v>
      </c>
      <c s="33">
        <v>0</v>
      </c>
      <c s="33">
        <f>ROUND(ROUND(H206,2)*ROUND(G206,3),2)</f>
      </c>
      <c s="31" t="s">
        <v>78</v>
      </c>
      <c r="O206">
        <f>(I206*21)/100</f>
      </c>
      <c t="s">
        <v>23</v>
      </c>
    </row>
    <row r="207" spans="1:5" ht="63.75">
      <c r="A207" s="34" t="s">
        <v>54</v>
      </c>
      <c r="E207" s="35" t="s">
        <v>542</v>
      </c>
    </row>
    <row r="208" spans="1:5" ht="12.75">
      <c r="A208" s="36" t="s">
        <v>56</v>
      </c>
      <c r="E208" s="37" t="s">
        <v>543</v>
      </c>
    </row>
    <row r="209" spans="1:5" ht="153">
      <c r="A209" t="s">
        <v>58</v>
      </c>
      <c r="E209" s="35" t="s">
        <v>262</v>
      </c>
    </row>
    <row r="210" spans="1:18" ht="12.75" customHeight="1">
      <c r="A210" s="6" t="s">
        <v>45</v>
      </c>
      <c s="6"/>
      <c s="39" t="s">
        <v>48</v>
      </c>
      <c s="6"/>
      <c s="27" t="s">
        <v>544</v>
      </c>
      <c s="6"/>
      <c s="6"/>
      <c s="6"/>
      <c s="40">
        <f>0+Q210</f>
      </c>
      <c s="6"/>
      <c r="O210">
        <f>0+R210</f>
      </c>
      <c r="Q210">
        <f>0+I211+I215+I219+I223+I227+I231</f>
      </c>
      <c>
        <f>0+O211+O215+O219+O223+O227+O231</f>
      </c>
    </row>
    <row r="211" spans="1:16" ht="25.5">
      <c r="A211" s="25" t="s">
        <v>47</v>
      </c>
      <c s="29" t="s">
        <v>263</v>
      </c>
      <c s="29" t="s">
        <v>545</v>
      </c>
      <c s="25" t="s">
        <v>70</v>
      </c>
      <c s="30" t="s">
        <v>546</v>
      </c>
      <c s="31" t="s">
        <v>77</v>
      </c>
      <c s="32">
        <v>79</v>
      </c>
      <c s="33">
        <v>0</v>
      </c>
      <c s="33">
        <f>ROUND(ROUND(H211,2)*ROUND(G211,3),2)</f>
      </c>
      <c s="31" t="s">
        <v>78</v>
      </c>
      <c r="O211">
        <f>(I211*21)/100</f>
      </c>
      <c t="s">
        <v>23</v>
      </c>
    </row>
    <row r="212" spans="1:5" ht="63.75">
      <c r="A212" s="34" t="s">
        <v>54</v>
      </c>
      <c r="E212" s="35" t="s">
        <v>547</v>
      </c>
    </row>
    <row r="213" spans="1:5" ht="25.5">
      <c r="A213" s="36" t="s">
        <v>56</v>
      </c>
      <c r="E213" s="37" t="s">
        <v>548</v>
      </c>
    </row>
    <row r="214" spans="1:5" ht="204">
      <c r="A214" t="s">
        <v>58</v>
      </c>
      <c r="E214" s="35" t="s">
        <v>549</v>
      </c>
    </row>
    <row r="215" spans="1:16" ht="12.75">
      <c r="A215" s="25" t="s">
        <v>47</v>
      </c>
      <c s="29" t="s">
        <v>257</v>
      </c>
      <c s="29" t="s">
        <v>550</v>
      </c>
      <c s="25" t="s">
        <v>50</v>
      </c>
      <c s="30" t="s">
        <v>551</v>
      </c>
      <c s="31" t="s">
        <v>77</v>
      </c>
      <c s="32">
        <v>31.71</v>
      </c>
      <c s="33">
        <v>0</v>
      </c>
      <c s="33">
        <f>ROUND(ROUND(H215,2)*ROUND(G215,3),2)</f>
      </c>
      <c s="31" t="s">
        <v>78</v>
      </c>
      <c r="O215">
        <f>(I215*21)/100</f>
      </c>
      <c t="s">
        <v>23</v>
      </c>
    </row>
    <row r="216" spans="1:5" ht="51">
      <c r="A216" s="34" t="s">
        <v>54</v>
      </c>
      <c r="E216" s="35" t="s">
        <v>552</v>
      </c>
    </row>
    <row r="217" spans="1:5" ht="12.75">
      <c r="A217" s="36" t="s">
        <v>56</v>
      </c>
      <c r="E217" s="37" t="s">
        <v>553</v>
      </c>
    </row>
    <row r="218" spans="1:5" ht="38.25">
      <c r="A218" t="s">
        <v>58</v>
      </c>
      <c r="E218" s="35" t="s">
        <v>554</v>
      </c>
    </row>
    <row r="219" spans="1:16" ht="12.75">
      <c r="A219" s="25" t="s">
        <v>47</v>
      </c>
      <c s="29" t="s">
        <v>555</v>
      </c>
      <c s="29" t="s">
        <v>550</v>
      </c>
      <c s="25" t="s">
        <v>61</v>
      </c>
      <c s="30" t="s">
        <v>551</v>
      </c>
      <c s="31" t="s">
        <v>77</v>
      </c>
      <c s="32">
        <v>11.5</v>
      </c>
      <c s="33">
        <v>0</v>
      </c>
      <c s="33">
        <f>ROUND(ROUND(H219,2)*ROUND(G219,3),2)</f>
      </c>
      <c s="31" t="s">
        <v>78</v>
      </c>
      <c r="O219">
        <f>(I219*21)/100</f>
      </c>
      <c t="s">
        <v>23</v>
      </c>
    </row>
    <row r="220" spans="1:5" ht="38.25">
      <c r="A220" s="34" t="s">
        <v>54</v>
      </c>
      <c r="E220" s="35" t="s">
        <v>556</v>
      </c>
    </row>
    <row r="221" spans="1:5" ht="12.75">
      <c r="A221" s="36" t="s">
        <v>56</v>
      </c>
      <c r="E221" s="37" t="s">
        <v>557</v>
      </c>
    </row>
    <row r="222" spans="1:5" ht="38.25">
      <c r="A222" t="s">
        <v>58</v>
      </c>
      <c r="E222" s="35" t="s">
        <v>554</v>
      </c>
    </row>
    <row r="223" spans="1:16" ht="12.75">
      <c r="A223" s="25" t="s">
        <v>47</v>
      </c>
      <c s="29" t="s">
        <v>558</v>
      </c>
      <c s="29" t="s">
        <v>559</v>
      </c>
      <c s="25" t="s">
        <v>70</v>
      </c>
      <c s="30" t="s">
        <v>560</v>
      </c>
      <c s="31" t="s">
        <v>279</v>
      </c>
      <c s="32">
        <v>1</v>
      </c>
      <c s="33">
        <v>0</v>
      </c>
      <c s="33">
        <f>ROUND(ROUND(H223,2)*ROUND(G223,3),2)</f>
      </c>
      <c s="31" t="s">
        <v>78</v>
      </c>
      <c r="O223">
        <f>(I223*21)/100</f>
      </c>
      <c t="s">
        <v>23</v>
      </c>
    </row>
    <row r="224" spans="1:5" ht="38.25">
      <c r="A224" s="34" t="s">
        <v>54</v>
      </c>
      <c r="E224" s="35" t="s">
        <v>561</v>
      </c>
    </row>
    <row r="225" spans="1:5" ht="12.75">
      <c r="A225" s="36" t="s">
        <v>56</v>
      </c>
      <c r="E225" s="37" t="s">
        <v>281</v>
      </c>
    </row>
    <row r="226" spans="1:5" ht="153">
      <c r="A226" t="s">
        <v>58</v>
      </c>
      <c r="E226" s="35" t="s">
        <v>562</v>
      </c>
    </row>
    <row r="227" spans="1:16" ht="12.75">
      <c r="A227" s="25" t="s">
        <v>47</v>
      </c>
      <c s="29" t="s">
        <v>331</v>
      </c>
      <c s="29" t="s">
        <v>563</v>
      </c>
      <c s="25" t="s">
        <v>50</v>
      </c>
      <c s="30" t="s">
        <v>564</v>
      </c>
      <c s="31" t="s">
        <v>77</v>
      </c>
      <c s="32">
        <v>19.325</v>
      </c>
      <c s="33">
        <v>0</v>
      </c>
      <c s="33">
        <f>ROUND(ROUND(H227,2)*ROUND(G227,3),2)</f>
      </c>
      <c s="31" t="s">
        <v>78</v>
      </c>
      <c r="O227">
        <f>(I227*21)/100</f>
      </c>
      <c t="s">
        <v>23</v>
      </c>
    </row>
    <row r="228" spans="1:5" ht="38.25">
      <c r="A228" s="34" t="s">
        <v>54</v>
      </c>
      <c r="E228" s="35" t="s">
        <v>565</v>
      </c>
    </row>
    <row r="229" spans="1:5" ht="12.75">
      <c r="A229" s="36" t="s">
        <v>56</v>
      </c>
      <c r="E229" s="37" t="s">
        <v>566</v>
      </c>
    </row>
    <row r="230" spans="1:5" ht="51">
      <c r="A230" t="s">
        <v>58</v>
      </c>
      <c r="E230" s="35" t="s">
        <v>567</v>
      </c>
    </row>
    <row r="231" spans="1:16" ht="12.75">
      <c r="A231" s="25" t="s">
        <v>47</v>
      </c>
      <c s="29" t="s">
        <v>568</v>
      </c>
      <c s="29" t="s">
        <v>563</v>
      </c>
      <c s="25" t="s">
        <v>61</v>
      </c>
      <c s="30" t="s">
        <v>564</v>
      </c>
      <c s="31" t="s">
        <v>77</v>
      </c>
      <c s="32">
        <v>4.06</v>
      </c>
      <c s="33">
        <v>0</v>
      </c>
      <c s="33">
        <f>ROUND(ROUND(H231,2)*ROUND(G231,3),2)</f>
      </c>
      <c s="31" t="s">
        <v>78</v>
      </c>
      <c r="O231">
        <f>(I231*21)/100</f>
      </c>
      <c t="s">
        <v>23</v>
      </c>
    </row>
    <row r="232" spans="1:5" ht="38.25">
      <c r="A232" s="34" t="s">
        <v>54</v>
      </c>
      <c r="E232" s="35" t="s">
        <v>569</v>
      </c>
    </row>
    <row r="233" spans="1:5" ht="12.75">
      <c r="A233" s="36" t="s">
        <v>56</v>
      </c>
      <c r="E233" s="37" t="s">
        <v>570</v>
      </c>
    </row>
    <row r="234" spans="1:5" ht="51">
      <c r="A234" t="s">
        <v>58</v>
      </c>
      <c r="E234" s="35" t="s">
        <v>567</v>
      </c>
    </row>
    <row r="235" spans="1:18" ht="12.75" customHeight="1">
      <c r="A235" s="6" t="s">
        <v>45</v>
      </c>
      <c s="6"/>
      <c s="39" t="s">
        <v>268</v>
      </c>
      <c s="6"/>
      <c s="27" t="s">
        <v>269</v>
      </c>
      <c s="6"/>
      <c s="6"/>
      <c s="6"/>
      <c s="40">
        <f>0+Q235</f>
      </c>
      <c s="6"/>
      <c r="O235">
        <f>0+R235</f>
      </c>
      <c r="Q235">
        <f>0+I236+I240+I244+I248+I252+I256+I260+I264+I268+I272</f>
      </c>
      <c>
        <f>0+O236+O240+O244+O248+O252+O256+O260+O264+O268+O272</f>
      </c>
    </row>
    <row r="236" spans="1:16" ht="12.75">
      <c r="A236" s="25" t="s">
        <v>47</v>
      </c>
      <c s="29" t="s">
        <v>571</v>
      </c>
      <c s="29" t="s">
        <v>572</v>
      </c>
      <c s="25" t="s">
        <v>70</v>
      </c>
      <c s="30" t="s">
        <v>573</v>
      </c>
      <c s="31" t="s">
        <v>112</v>
      </c>
      <c s="32">
        <v>0.5</v>
      </c>
      <c s="33">
        <v>0</v>
      </c>
      <c s="33">
        <f>ROUND(ROUND(H236,2)*ROUND(G236,3),2)</f>
      </c>
      <c s="31" t="s">
        <v>78</v>
      </c>
      <c r="O236">
        <f>(I236*21)/100</f>
      </c>
      <c t="s">
        <v>23</v>
      </c>
    </row>
    <row r="237" spans="1:5" ht="51">
      <c r="A237" s="34" t="s">
        <v>54</v>
      </c>
      <c r="E237" s="35" t="s">
        <v>574</v>
      </c>
    </row>
    <row r="238" spans="1:5" ht="12.75">
      <c r="A238" s="36" t="s">
        <v>56</v>
      </c>
      <c r="E238" s="37" t="s">
        <v>204</v>
      </c>
    </row>
    <row r="239" spans="1:5" ht="267.75">
      <c r="A239" t="s">
        <v>58</v>
      </c>
      <c r="E239" s="35" t="s">
        <v>575</v>
      </c>
    </row>
    <row r="240" spans="1:16" ht="12.75">
      <c r="A240" s="25" t="s">
        <v>47</v>
      </c>
      <c s="29" t="s">
        <v>247</v>
      </c>
      <c s="29" t="s">
        <v>576</v>
      </c>
      <c s="25" t="s">
        <v>70</v>
      </c>
      <c s="30" t="s">
        <v>577</v>
      </c>
      <c s="31" t="s">
        <v>112</v>
      </c>
      <c s="32">
        <v>1.9</v>
      </c>
      <c s="33">
        <v>0</v>
      </c>
      <c s="33">
        <f>ROUND(ROUND(H240,2)*ROUND(G240,3),2)</f>
      </c>
      <c s="31" t="s">
        <v>78</v>
      </c>
      <c r="O240">
        <f>(I240*21)/100</f>
      </c>
      <c t="s">
        <v>23</v>
      </c>
    </row>
    <row r="241" spans="1:5" ht="38.25">
      <c r="A241" s="34" t="s">
        <v>54</v>
      </c>
      <c r="E241" s="35" t="s">
        <v>578</v>
      </c>
    </row>
    <row r="242" spans="1:5" ht="12.75">
      <c r="A242" s="36" t="s">
        <v>56</v>
      </c>
      <c r="E242" s="37" t="s">
        <v>579</v>
      </c>
    </row>
    <row r="243" spans="1:5" ht="255">
      <c r="A243" t="s">
        <v>58</v>
      </c>
      <c r="E243" s="35" t="s">
        <v>580</v>
      </c>
    </row>
    <row r="244" spans="1:16" ht="12.75">
      <c r="A244" s="25" t="s">
        <v>47</v>
      </c>
      <c s="29" t="s">
        <v>581</v>
      </c>
      <c s="29" t="s">
        <v>582</v>
      </c>
      <c s="25" t="s">
        <v>70</v>
      </c>
      <c s="30" t="s">
        <v>583</v>
      </c>
      <c s="31" t="s">
        <v>112</v>
      </c>
      <c s="32">
        <v>4.5</v>
      </c>
      <c s="33">
        <v>0</v>
      </c>
      <c s="33">
        <f>ROUND(ROUND(H244,2)*ROUND(G244,3),2)</f>
      </c>
      <c s="31" t="s">
        <v>78</v>
      </c>
      <c r="O244">
        <f>(I244*21)/100</f>
      </c>
      <c t="s">
        <v>23</v>
      </c>
    </row>
    <row r="245" spans="1:5" ht="63.75">
      <c r="A245" s="34" t="s">
        <v>54</v>
      </c>
      <c r="E245" s="35" t="s">
        <v>584</v>
      </c>
    </row>
    <row r="246" spans="1:5" ht="12.75">
      <c r="A246" s="36" t="s">
        <v>56</v>
      </c>
      <c r="E246" s="37" t="s">
        <v>585</v>
      </c>
    </row>
    <row r="247" spans="1:5" ht="255">
      <c r="A247" t="s">
        <v>58</v>
      </c>
      <c r="E247" s="35" t="s">
        <v>275</v>
      </c>
    </row>
    <row r="248" spans="1:16" ht="12.75">
      <c r="A248" s="25" t="s">
        <v>47</v>
      </c>
      <c s="29" t="s">
        <v>586</v>
      </c>
      <c s="29" t="s">
        <v>271</v>
      </c>
      <c s="25" t="s">
        <v>70</v>
      </c>
      <c s="30" t="s">
        <v>272</v>
      </c>
      <c s="31" t="s">
        <v>112</v>
      </c>
      <c s="32">
        <v>4.5</v>
      </c>
      <c s="33">
        <v>0</v>
      </c>
      <c s="33">
        <f>ROUND(ROUND(H248,2)*ROUND(G248,3),2)</f>
      </c>
      <c s="31" t="s">
        <v>78</v>
      </c>
      <c r="O248">
        <f>(I248*21)/100</f>
      </c>
      <c t="s">
        <v>23</v>
      </c>
    </row>
    <row r="249" spans="1:5" ht="63.75">
      <c r="A249" s="34" t="s">
        <v>54</v>
      </c>
      <c r="E249" s="35" t="s">
        <v>587</v>
      </c>
    </row>
    <row r="250" spans="1:5" ht="12.75">
      <c r="A250" s="36" t="s">
        <v>56</v>
      </c>
      <c r="E250" s="37" t="s">
        <v>588</v>
      </c>
    </row>
    <row r="251" spans="1:5" ht="255">
      <c r="A251" t="s">
        <v>58</v>
      </c>
      <c r="E251" s="35" t="s">
        <v>275</v>
      </c>
    </row>
    <row r="252" spans="1:16" ht="12.75">
      <c r="A252" s="25" t="s">
        <v>47</v>
      </c>
      <c s="29" t="s">
        <v>344</v>
      </c>
      <c s="29" t="s">
        <v>589</v>
      </c>
      <c s="25" t="s">
        <v>70</v>
      </c>
      <c s="30" t="s">
        <v>590</v>
      </c>
      <c s="31" t="s">
        <v>112</v>
      </c>
      <c s="32">
        <v>17.5</v>
      </c>
      <c s="33">
        <v>0</v>
      </c>
      <c s="33">
        <f>ROUND(ROUND(H252,2)*ROUND(G252,3),2)</f>
      </c>
      <c s="31" t="s">
        <v>78</v>
      </c>
      <c r="O252">
        <f>(I252*21)/100</f>
      </c>
      <c t="s">
        <v>23</v>
      </c>
    </row>
    <row r="253" spans="1:5" ht="51">
      <c r="A253" s="34" t="s">
        <v>54</v>
      </c>
      <c r="E253" s="35" t="s">
        <v>591</v>
      </c>
    </row>
    <row r="254" spans="1:5" ht="12.75">
      <c r="A254" s="36" t="s">
        <v>56</v>
      </c>
      <c r="E254" s="37" t="s">
        <v>592</v>
      </c>
    </row>
    <row r="255" spans="1:5" ht="242.25">
      <c r="A255" t="s">
        <v>58</v>
      </c>
      <c r="E255" s="35" t="s">
        <v>593</v>
      </c>
    </row>
    <row r="256" spans="1:16" ht="12.75">
      <c r="A256" s="25" t="s">
        <v>47</v>
      </c>
      <c s="29" t="s">
        <v>213</v>
      </c>
      <c s="29" t="s">
        <v>594</v>
      </c>
      <c s="25" t="s">
        <v>70</v>
      </c>
      <c s="30" t="s">
        <v>595</v>
      </c>
      <c s="31" t="s">
        <v>112</v>
      </c>
      <c s="32">
        <v>15</v>
      </c>
      <c s="33">
        <v>0</v>
      </c>
      <c s="33">
        <f>ROUND(ROUND(H256,2)*ROUND(G256,3),2)</f>
      </c>
      <c s="31" t="s">
        <v>78</v>
      </c>
      <c r="O256">
        <f>(I256*21)/100</f>
      </c>
      <c t="s">
        <v>23</v>
      </c>
    </row>
    <row r="257" spans="1:5" ht="51">
      <c r="A257" s="34" t="s">
        <v>54</v>
      </c>
      <c r="E257" s="35" t="s">
        <v>596</v>
      </c>
    </row>
    <row r="258" spans="1:5" ht="12.75">
      <c r="A258" s="36" t="s">
        <v>56</v>
      </c>
      <c r="E258" s="37" t="s">
        <v>391</v>
      </c>
    </row>
    <row r="259" spans="1:5" ht="242.25">
      <c r="A259" t="s">
        <v>58</v>
      </c>
      <c r="E259" s="35" t="s">
        <v>597</v>
      </c>
    </row>
    <row r="260" spans="1:16" ht="12.75">
      <c r="A260" s="25" t="s">
        <v>47</v>
      </c>
      <c s="29" t="s">
        <v>60</v>
      </c>
      <c s="29" t="s">
        <v>598</v>
      </c>
      <c s="25" t="s">
        <v>70</v>
      </c>
      <c s="30" t="s">
        <v>599</v>
      </c>
      <c s="31" t="s">
        <v>279</v>
      </c>
      <c s="32">
        <v>1</v>
      </c>
      <c s="33">
        <v>0</v>
      </c>
      <c s="33">
        <f>ROUND(ROUND(H260,2)*ROUND(G260,3),2)</f>
      </c>
      <c s="31" t="s">
        <v>78</v>
      </c>
      <c r="O260">
        <f>(I260*21)/100</f>
      </c>
      <c t="s">
        <v>23</v>
      </c>
    </row>
    <row r="261" spans="1:5" ht="51">
      <c r="A261" s="34" t="s">
        <v>54</v>
      </c>
      <c r="E261" s="35" t="s">
        <v>600</v>
      </c>
    </row>
    <row r="262" spans="1:5" ht="12.75">
      <c r="A262" s="36" t="s">
        <v>56</v>
      </c>
      <c r="E262" s="37" t="s">
        <v>281</v>
      </c>
    </row>
    <row r="263" spans="1:5" ht="102">
      <c r="A263" t="s">
        <v>58</v>
      </c>
      <c r="E263" s="35" t="s">
        <v>601</v>
      </c>
    </row>
    <row r="264" spans="1:16" ht="12.75">
      <c r="A264" s="25" t="s">
        <v>47</v>
      </c>
      <c s="29" t="s">
        <v>602</v>
      </c>
      <c s="29" t="s">
        <v>603</v>
      </c>
      <c s="25" t="s">
        <v>70</v>
      </c>
      <c s="30" t="s">
        <v>604</v>
      </c>
      <c s="31" t="s">
        <v>279</v>
      </c>
      <c s="32">
        <v>1</v>
      </c>
      <c s="33">
        <v>0</v>
      </c>
      <c s="33">
        <f>ROUND(ROUND(H264,2)*ROUND(G264,3),2)</f>
      </c>
      <c s="31" t="s">
        <v>78</v>
      </c>
      <c r="O264">
        <f>(I264*21)/100</f>
      </c>
      <c t="s">
        <v>23</v>
      </c>
    </row>
    <row r="265" spans="1:5" ht="63.75">
      <c r="A265" s="34" t="s">
        <v>54</v>
      </c>
      <c r="E265" s="35" t="s">
        <v>605</v>
      </c>
    </row>
    <row r="266" spans="1:5" ht="12.75">
      <c r="A266" s="36" t="s">
        <v>56</v>
      </c>
      <c r="E266" s="37" t="s">
        <v>281</v>
      </c>
    </row>
    <row r="267" spans="1:5" ht="102">
      <c r="A267" t="s">
        <v>58</v>
      </c>
      <c r="E267" s="35" t="s">
        <v>601</v>
      </c>
    </row>
    <row r="268" spans="1:16" ht="12.75">
      <c r="A268" s="25" t="s">
        <v>47</v>
      </c>
      <c s="29" t="s">
        <v>606</v>
      </c>
      <c s="29" t="s">
        <v>607</v>
      </c>
      <c s="25" t="s">
        <v>70</v>
      </c>
      <c s="30" t="s">
        <v>608</v>
      </c>
      <c s="31" t="s">
        <v>279</v>
      </c>
      <c s="32">
        <v>1</v>
      </c>
      <c s="33">
        <v>0</v>
      </c>
      <c s="33">
        <f>ROUND(ROUND(H268,2)*ROUND(G268,3),2)</f>
      </c>
      <c s="31" t="s">
        <v>78</v>
      </c>
      <c r="O268">
        <f>(I268*21)/100</f>
      </c>
      <c t="s">
        <v>23</v>
      </c>
    </row>
    <row r="269" spans="1:5" ht="63.75">
      <c r="A269" s="34" t="s">
        <v>54</v>
      </c>
      <c r="E269" s="35" t="s">
        <v>609</v>
      </c>
    </row>
    <row r="270" spans="1:5" ht="12.75">
      <c r="A270" s="36" t="s">
        <v>56</v>
      </c>
      <c r="E270" s="37" t="s">
        <v>281</v>
      </c>
    </row>
    <row r="271" spans="1:5" ht="25.5">
      <c r="A271" t="s">
        <v>58</v>
      </c>
      <c r="E271" s="35" t="s">
        <v>610</v>
      </c>
    </row>
    <row r="272" spans="1:16" ht="12.75">
      <c r="A272" s="25" t="s">
        <v>47</v>
      </c>
      <c s="29" t="s">
        <v>135</v>
      </c>
      <c s="29" t="s">
        <v>611</v>
      </c>
      <c s="25" t="s">
        <v>70</v>
      </c>
      <c s="30" t="s">
        <v>612</v>
      </c>
      <c s="31" t="s">
        <v>279</v>
      </c>
      <c s="32">
        <v>2</v>
      </c>
      <c s="33">
        <v>0</v>
      </c>
      <c s="33">
        <f>ROUND(ROUND(H272,2)*ROUND(G272,3),2)</f>
      </c>
      <c s="31" t="s">
        <v>78</v>
      </c>
      <c r="O272">
        <f>(I272*21)/100</f>
      </c>
      <c t="s">
        <v>23</v>
      </c>
    </row>
    <row r="273" spans="1:5" ht="51">
      <c r="A273" s="34" t="s">
        <v>54</v>
      </c>
      <c r="E273" s="35" t="s">
        <v>613</v>
      </c>
    </row>
    <row r="274" spans="1:5" ht="12.75">
      <c r="A274" s="36" t="s">
        <v>56</v>
      </c>
      <c r="E274" s="37" t="s">
        <v>274</v>
      </c>
    </row>
    <row r="275" spans="1:5" ht="51">
      <c r="A275" t="s">
        <v>58</v>
      </c>
      <c r="E275" s="35" t="s">
        <v>614</v>
      </c>
    </row>
    <row r="276" spans="1:18" ht="12.75" customHeight="1">
      <c r="A276" s="6" t="s">
        <v>45</v>
      </c>
      <c s="6"/>
      <c s="39" t="s">
        <v>40</v>
      </c>
      <c s="6"/>
      <c s="27" t="s">
        <v>289</v>
      </c>
      <c s="6"/>
      <c s="6"/>
      <c s="6"/>
      <c s="40">
        <f>0+Q276</f>
      </c>
      <c s="6"/>
      <c r="O276">
        <f>0+R276</f>
      </c>
      <c r="Q276">
        <f>0+I277+I281+I285+I289+I293+I297+I301+I305+I309+I313+I317+I321+I325+I329+I333</f>
      </c>
      <c>
        <f>0+O277+O281+O285+O289+O293+O297+O301+O305+O309+O313+O317+O321+O325+O329+O333</f>
      </c>
    </row>
    <row r="277" spans="1:16" ht="12.75">
      <c r="A277" s="25" t="s">
        <v>47</v>
      </c>
      <c s="29" t="s">
        <v>182</v>
      </c>
      <c s="29" t="s">
        <v>615</v>
      </c>
      <c s="25" t="s">
        <v>70</v>
      </c>
      <c s="30" t="s">
        <v>616</v>
      </c>
      <c s="31" t="s">
        <v>112</v>
      </c>
      <c s="32">
        <v>1.6</v>
      </c>
      <c s="33">
        <v>0</v>
      </c>
      <c s="33">
        <f>ROUND(ROUND(H277,2)*ROUND(G277,3),2)</f>
      </c>
      <c s="31" t="s">
        <v>78</v>
      </c>
      <c r="O277">
        <f>(I277*21)/100</f>
      </c>
      <c t="s">
        <v>23</v>
      </c>
    </row>
    <row r="278" spans="1:5" ht="280.5">
      <c r="A278" s="34" t="s">
        <v>54</v>
      </c>
      <c r="E278" s="35" t="s">
        <v>617</v>
      </c>
    </row>
    <row r="279" spans="1:5" ht="12.75">
      <c r="A279" s="36" t="s">
        <v>56</v>
      </c>
      <c r="E279" s="37" t="s">
        <v>618</v>
      </c>
    </row>
    <row r="280" spans="1:5" ht="63.75">
      <c r="A280" t="s">
        <v>58</v>
      </c>
      <c r="E280" s="35" t="s">
        <v>619</v>
      </c>
    </row>
    <row r="281" spans="1:16" ht="12.75">
      <c r="A281" s="25" t="s">
        <v>47</v>
      </c>
      <c s="29" t="s">
        <v>188</v>
      </c>
      <c s="29" t="s">
        <v>620</v>
      </c>
      <c s="25" t="s">
        <v>70</v>
      </c>
      <c s="30" t="s">
        <v>621</v>
      </c>
      <c s="31" t="s">
        <v>112</v>
      </c>
      <c s="32">
        <v>6</v>
      </c>
      <c s="33">
        <v>0</v>
      </c>
      <c s="33">
        <f>ROUND(ROUND(H281,2)*ROUND(G281,3),2)</f>
      </c>
      <c s="31" t="s">
        <v>78</v>
      </c>
      <c r="O281">
        <f>(I281*21)/100</f>
      </c>
      <c t="s">
        <v>23</v>
      </c>
    </row>
    <row r="282" spans="1:5" ht="357">
      <c r="A282" s="34" t="s">
        <v>54</v>
      </c>
      <c r="E282" s="35" t="s">
        <v>622</v>
      </c>
    </row>
    <row r="283" spans="1:5" ht="12.75">
      <c r="A283" s="36" t="s">
        <v>56</v>
      </c>
      <c r="E283" s="37" t="s">
        <v>623</v>
      </c>
    </row>
    <row r="284" spans="1:5" ht="76.5">
      <c r="A284" t="s">
        <v>58</v>
      </c>
      <c r="E284" s="35" t="s">
        <v>624</v>
      </c>
    </row>
    <row r="285" spans="1:16" ht="12.75">
      <c r="A285" s="25" t="s">
        <v>47</v>
      </c>
      <c s="29" t="s">
        <v>170</v>
      </c>
      <c s="29" t="s">
        <v>625</v>
      </c>
      <c s="25" t="s">
        <v>70</v>
      </c>
      <c s="30" t="s">
        <v>626</v>
      </c>
      <c s="31" t="s">
        <v>112</v>
      </c>
      <c s="32">
        <v>14.7</v>
      </c>
      <c s="33">
        <v>0</v>
      </c>
      <c s="33">
        <f>ROUND(ROUND(H285,2)*ROUND(G285,3),2)</f>
      </c>
      <c s="31" t="s">
        <v>78</v>
      </c>
      <c r="O285">
        <f>(I285*21)/100</f>
      </c>
      <c t="s">
        <v>23</v>
      </c>
    </row>
    <row r="286" spans="1:5" ht="382.5">
      <c r="A286" s="34" t="s">
        <v>54</v>
      </c>
      <c r="E286" s="35" t="s">
        <v>627</v>
      </c>
    </row>
    <row r="287" spans="1:5" ht="12.75">
      <c r="A287" s="36" t="s">
        <v>56</v>
      </c>
      <c r="E287" s="37" t="s">
        <v>628</v>
      </c>
    </row>
    <row r="288" spans="1:5" ht="76.5">
      <c r="A288" t="s">
        <v>58</v>
      </c>
      <c r="E288" s="35" t="s">
        <v>624</v>
      </c>
    </row>
    <row r="289" spans="1:16" ht="12.75">
      <c r="A289" s="25" t="s">
        <v>47</v>
      </c>
      <c s="29" t="s">
        <v>82</v>
      </c>
      <c s="29" t="s">
        <v>629</v>
      </c>
      <c s="25" t="s">
        <v>70</v>
      </c>
      <c s="30" t="s">
        <v>630</v>
      </c>
      <c s="31" t="s">
        <v>112</v>
      </c>
      <c s="32">
        <v>9.5</v>
      </c>
      <c s="33">
        <v>0</v>
      </c>
      <c s="33">
        <f>ROUND(ROUND(H289,2)*ROUND(G289,3),2)</f>
      </c>
      <c s="31" t="s">
        <v>78</v>
      </c>
      <c r="O289">
        <f>(I289*21)/100</f>
      </c>
      <c t="s">
        <v>23</v>
      </c>
    </row>
    <row r="290" spans="1:5" ht="63.75">
      <c r="A290" s="34" t="s">
        <v>54</v>
      </c>
      <c r="E290" s="35" t="s">
        <v>631</v>
      </c>
    </row>
    <row r="291" spans="1:5" ht="12.75">
      <c r="A291" s="36" t="s">
        <v>56</v>
      </c>
      <c r="E291" s="37" t="s">
        <v>632</v>
      </c>
    </row>
    <row r="292" spans="1:5" ht="38.25">
      <c r="A292" t="s">
        <v>58</v>
      </c>
      <c r="E292" s="35" t="s">
        <v>330</v>
      </c>
    </row>
    <row r="293" spans="1:16" ht="12.75">
      <c r="A293" s="25" t="s">
        <v>47</v>
      </c>
      <c s="29" t="s">
        <v>156</v>
      </c>
      <c s="29" t="s">
        <v>340</v>
      </c>
      <c s="25" t="s">
        <v>70</v>
      </c>
      <c s="30" t="s">
        <v>341</v>
      </c>
      <c s="31" t="s">
        <v>112</v>
      </c>
      <c s="32">
        <v>15</v>
      </c>
      <c s="33">
        <v>0</v>
      </c>
      <c s="33">
        <f>ROUND(ROUND(H293,2)*ROUND(G293,3),2)</f>
      </c>
      <c s="31" t="s">
        <v>78</v>
      </c>
      <c r="O293">
        <f>(I293*21)/100</f>
      </c>
      <c t="s">
        <v>23</v>
      </c>
    </row>
    <row r="294" spans="1:5" ht="63.75">
      <c r="A294" s="34" t="s">
        <v>54</v>
      </c>
      <c r="E294" s="35" t="s">
        <v>633</v>
      </c>
    </row>
    <row r="295" spans="1:5" ht="12.75">
      <c r="A295" s="36" t="s">
        <v>56</v>
      </c>
      <c r="E295" s="37" t="s">
        <v>391</v>
      </c>
    </row>
    <row r="296" spans="1:5" ht="38.25">
      <c r="A296" t="s">
        <v>58</v>
      </c>
      <c r="E296" s="35" t="s">
        <v>343</v>
      </c>
    </row>
    <row r="297" spans="1:16" ht="12.75">
      <c r="A297" s="25" t="s">
        <v>47</v>
      </c>
      <c s="29" t="s">
        <v>124</v>
      </c>
      <c s="29" t="s">
        <v>345</v>
      </c>
      <c s="25" t="s">
        <v>50</v>
      </c>
      <c s="30" t="s">
        <v>346</v>
      </c>
      <c s="31" t="s">
        <v>347</v>
      </c>
      <c s="32">
        <v>28.44</v>
      </c>
      <c s="33">
        <v>0</v>
      </c>
      <c s="33">
        <f>ROUND(ROUND(H297,2)*ROUND(G297,3),2)</f>
      </c>
      <c s="31" t="s">
        <v>78</v>
      </c>
      <c r="O297">
        <f>(I297*21)/100</f>
      </c>
      <c t="s">
        <v>23</v>
      </c>
    </row>
    <row r="298" spans="1:5" ht="51">
      <c r="A298" s="34" t="s">
        <v>54</v>
      </c>
      <c r="E298" s="35" t="s">
        <v>634</v>
      </c>
    </row>
    <row r="299" spans="1:5" ht="12.75">
      <c r="A299" s="36" t="s">
        <v>56</v>
      </c>
      <c r="E299" s="37" t="s">
        <v>635</v>
      </c>
    </row>
    <row r="300" spans="1:5" ht="382.5">
      <c r="A300" t="s">
        <v>58</v>
      </c>
      <c r="E300" s="35" t="s">
        <v>350</v>
      </c>
    </row>
    <row r="301" spans="1:16" ht="12.75">
      <c r="A301" s="25" t="s">
        <v>47</v>
      </c>
      <c s="29" t="s">
        <v>636</v>
      </c>
      <c s="29" t="s">
        <v>345</v>
      </c>
      <c s="25" t="s">
        <v>61</v>
      </c>
      <c s="30" t="s">
        <v>346</v>
      </c>
      <c s="31" t="s">
        <v>347</v>
      </c>
      <c s="32">
        <v>11.5</v>
      </c>
      <c s="33">
        <v>0</v>
      </c>
      <c s="33">
        <f>ROUND(ROUND(H301,2)*ROUND(G301,3),2)</f>
      </c>
      <c s="31" t="s">
        <v>78</v>
      </c>
      <c r="O301">
        <f>(I301*21)/100</f>
      </c>
      <c t="s">
        <v>23</v>
      </c>
    </row>
    <row r="302" spans="1:5" ht="51">
      <c r="A302" s="34" t="s">
        <v>54</v>
      </c>
      <c r="E302" s="35" t="s">
        <v>637</v>
      </c>
    </row>
    <row r="303" spans="1:5" ht="12.75">
      <c r="A303" s="36" t="s">
        <v>56</v>
      </c>
      <c r="E303" s="37" t="s">
        <v>557</v>
      </c>
    </row>
    <row r="304" spans="1:5" ht="382.5">
      <c r="A304" t="s">
        <v>58</v>
      </c>
      <c r="E304" s="35" t="s">
        <v>350</v>
      </c>
    </row>
    <row r="305" spans="1:16" ht="12.75">
      <c r="A305" s="25" t="s">
        <v>47</v>
      </c>
      <c s="29" t="s">
        <v>35</v>
      </c>
      <c s="29" t="s">
        <v>638</v>
      </c>
      <c s="25" t="s">
        <v>70</v>
      </c>
      <c s="30" t="s">
        <v>639</v>
      </c>
      <c s="31" t="s">
        <v>85</v>
      </c>
      <c s="32">
        <v>0.603</v>
      </c>
      <c s="33">
        <v>0</v>
      </c>
      <c s="33">
        <f>ROUND(ROUND(H305,2)*ROUND(G305,3),2)</f>
      </c>
      <c s="31" t="s">
        <v>78</v>
      </c>
      <c r="O305">
        <f>(I305*21)/100</f>
      </c>
      <c t="s">
        <v>23</v>
      </c>
    </row>
    <row r="306" spans="1:5" ht="63.75">
      <c r="A306" s="34" t="s">
        <v>54</v>
      </c>
      <c r="E306" s="35" t="s">
        <v>640</v>
      </c>
    </row>
    <row r="307" spans="1:5" ht="12.75">
      <c r="A307" s="36" t="s">
        <v>56</v>
      </c>
      <c r="E307" s="37" t="s">
        <v>641</v>
      </c>
    </row>
    <row r="308" spans="1:5" ht="102">
      <c r="A308" t="s">
        <v>58</v>
      </c>
      <c r="E308" s="35" t="s">
        <v>642</v>
      </c>
    </row>
    <row r="309" spans="1:16" ht="12.75">
      <c r="A309" s="25" t="s">
        <v>47</v>
      </c>
      <c s="29" t="s">
        <v>89</v>
      </c>
      <c s="29" t="s">
        <v>643</v>
      </c>
      <c s="25" t="s">
        <v>70</v>
      </c>
      <c s="30" t="s">
        <v>644</v>
      </c>
      <c s="31" t="s">
        <v>279</v>
      </c>
      <c s="32">
        <v>1</v>
      </c>
      <c s="33">
        <v>0</v>
      </c>
      <c s="33">
        <f>ROUND(ROUND(H309,2)*ROUND(G309,3),2)</f>
      </c>
      <c s="31" t="s">
        <v>78</v>
      </c>
      <c r="O309">
        <f>(I309*21)/100</f>
      </c>
      <c t="s">
        <v>23</v>
      </c>
    </row>
    <row r="310" spans="1:5" ht="51">
      <c r="A310" s="34" t="s">
        <v>54</v>
      </c>
      <c r="E310" s="35" t="s">
        <v>645</v>
      </c>
    </row>
    <row r="311" spans="1:5" ht="12.75">
      <c r="A311" s="36" t="s">
        <v>56</v>
      </c>
      <c r="E311" s="37" t="s">
        <v>281</v>
      </c>
    </row>
    <row r="312" spans="1:5" ht="89.25">
      <c r="A312" t="s">
        <v>58</v>
      </c>
      <c r="E312" s="35" t="s">
        <v>646</v>
      </c>
    </row>
    <row r="313" spans="1:16" ht="12.75">
      <c r="A313" s="25" t="s">
        <v>47</v>
      </c>
      <c s="29" t="s">
        <v>48</v>
      </c>
      <c s="29" t="s">
        <v>647</v>
      </c>
      <c s="25" t="s">
        <v>70</v>
      </c>
      <c s="30" t="s">
        <v>648</v>
      </c>
      <c s="31" t="s">
        <v>85</v>
      </c>
      <c s="32">
        <v>20.922</v>
      </c>
      <c s="33">
        <v>0</v>
      </c>
      <c s="33">
        <f>ROUND(ROUND(H313,2)*ROUND(G313,3),2)</f>
      </c>
      <c s="31" t="s">
        <v>78</v>
      </c>
      <c r="O313">
        <f>(I313*21)/100</f>
      </c>
      <c t="s">
        <v>23</v>
      </c>
    </row>
    <row r="314" spans="1:5" ht="76.5">
      <c r="A314" s="34" t="s">
        <v>54</v>
      </c>
      <c r="E314" s="35" t="s">
        <v>649</v>
      </c>
    </row>
    <row r="315" spans="1:5" ht="12.75">
      <c r="A315" s="36" t="s">
        <v>56</v>
      </c>
      <c r="E315" s="37" t="s">
        <v>650</v>
      </c>
    </row>
    <row r="316" spans="1:5" ht="76.5">
      <c r="A316" t="s">
        <v>58</v>
      </c>
      <c r="E316" s="35" t="s">
        <v>361</v>
      </c>
    </row>
    <row r="317" spans="1:16" ht="12.75">
      <c r="A317" s="25" t="s">
        <v>47</v>
      </c>
      <c s="29" t="s">
        <v>37</v>
      </c>
      <c s="29" t="s">
        <v>651</v>
      </c>
      <c s="25" t="s">
        <v>70</v>
      </c>
      <c s="30" t="s">
        <v>652</v>
      </c>
      <c s="31" t="s">
        <v>85</v>
      </c>
      <c s="32">
        <v>2.172</v>
      </c>
      <c s="33">
        <v>0</v>
      </c>
      <c s="33">
        <f>ROUND(ROUND(H317,2)*ROUND(G317,3),2)</f>
      </c>
      <c s="31" t="s">
        <v>78</v>
      </c>
      <c r="O317">
        <f>(I317*21)/100</f>
      </c>
      <c t="s">
        <v>23</v>
      </c>
    </row>
    <row r="318" spans="1:5" ht="102">
      <c r="A318" s="34" t="s">
        <v>54</v>
      </c>
      <c r="E318" s="35" t="s">
        <v>653</v>
      </c>
    </row>
    <row r="319" spans="1:5" ht="12.75">
      <c r="A319" s="36" t="s">
        <v>56</v>
      </c>
      <c r="E319" s="37" t="s">
        <v>654</v>
      </c>
    </row>
    <row r="320" spans="1:5" ht="76.5">
      <c r="A320" t="s">
        <v>58</v>
      </c>
      <c r="E320" s="35" t="s">
        <v>361</v>
      </c>
    </row>
    <row r="321" spans="1:16" ht="12.75">
      <c r="A321" s="25" t="s">
        <v>47</v>
      </c>
      <c s="29" t="s">
        <v>40</v>
      </c>
      <c s="29" t="s">
        <v>655</v>
      </c>
      <c s="25" t="s">
        <v>70</v>
      </c>
      <c s="30" t="s">
        <v>656</v>
      </c>
      <c s="31" t="s">
        <v>85</v>
      </c>
      <c s="32">
        <v>0.093</v>
      </c>
      <c s="33">
        <v>0</v>
      </c>
      <c s="33">
        <f>ROUND(ROUND(H321,2)*ROUND(G321,3),2)</f>
      </c>
      <c s="31" t="s">
        <v>78</v>
      </c>
      <c r="O321">
        <f>(I321*21)/100</f>
      </c>
      <c t="s">
        <v>23</v>
      </c>
    </row>
    <row r="322" spans="1:5" ht="63.75">
      <c r="A322" s="34" t="s">
        <v>54</v>
      </c>
      <c r="E322" s="35" t="s">
        <v>657</v>
      </c>
    </row>
    <row r="323" spans="1:5" ht="12.75">
      <c r="A323" s="36" t="s">
        <v>56</v>
      </c>
      <c r="E323" s="37" t="s">
        <v>658</v>
      </c>
    </row>
    <row r="324" spans="1:5" ht="76.5">
      <c r="A324" t="s">
        <v>58</v>
      </c>
      <c r="E324" s="35" t="s">
        <v>361</v>
      </c>
    </row>
    <row r="325" spans="1:16" ht="12.75">
      <c r="A325" s="25" t="s">
        <v>47</v>
      </c>
      <c s="29" t="s">
        <v>29</v>
      </c>
      <c s="29" t="s">
        <v>357</v>
      </c>
      <c s="25" t="s">
        <v>70</v>
      </c>
      <c s="30" t="s">
        <v>358</v>
      </c>
      <c s="31" t="s">
        <v>52</v>
      </c>
      <c s="32">
        <v>0.45</v>
      </c>
      <c s="33">
        <v>0</v>
      </c>
      <c s="33">
        <f>ROUND(ROUND(H325,2)*ROUND(G325,3),2)</f>
      </c>
      <c s="31" t="s">
        <v>78</v>
      </c>
      <c r="O325">
        <f>(I325*21)/100</f>
      </c>
      <c t="s">
        <v>23</v>
      </c>
    </row>
    <row r="326" spans="1:5" ht="51">
      <c r="A326" s="34" t="s">
        <v>54</v>
      </c>
      <c r="E326" s="35" t="s">
        <v>659</v>
      </c>
    </row>
    <row r="327" spans="1:5" ht="12.75">
      <c r="A327" s="36" t="s">
        <v>56</v>
      </c>
      <c r="E327" s="37" t="s">
        <v>660</v>
      </c>
    </row>
    <row r="328" spans="1:5" ht="76.5">
      <c r="A328" t="s">
        <v>58</v>
      </c>
      <c r="E328" s="35" t="s">
        <v>361</v>
      </c>
    </row>
    <row r="329" spans="1:16" ht="12.75">
      <c r="A329" s="25" t="s">
        <v>47</v>
      </c>
      <c s="29" t="s">
        <v>119</v>
      </c>
      <c s="29" t="s">
        <v>661</v>
      </c>
      <c s="25" t="s">
        <v>70</v>
      </c>
      <c s="30" t="s">
        <v>662</v>
      </c>
      <c s="31" t="s">
        <v>112</v>
      </c>
      <c s="32">
        <v>14</v>
      </c>
      <c s="33">
        <v>0</v>
      </c>
      <c s="33">
        <f>ROUND(ROUND(H329,2)*ROUND(G329,3),2)</f>
      </c>
      <c s="31" t="s">
        <v>78</v>
      </c>
      <c r="O329">
        <f>(I329*21)/100</f>
      </c>
      <c t="s">
        <v>23</v>
      </c>
    </row>
    <row r="330" spans="1:5" ht="51">
      <c r="A330" s="34" t="s">
        <v>54</v>
      </c>
      <c r="E330" s="35" t="s">
        <v>663</v>
      </c>
    </row>
    <row r="331" spans="1:5" ht="12.75">
      <c r="A331" s="36" t="s">
        <v>56</v>
      </c>
      <c r="E331" s="37" t="s">
        <v>664</v>
      </c>
    </row>
    <row r="332" spans="1:5" ht="89.25">
      <c r="A332" t="s">
        <v>58</v>
      </c>
      <c r="E332" s="35" t="s">
        <v>665</v>
      </c>
    </row>
    <row r="333" spans="1:16" ht="12.75">
      <c r="A333" s="25" t="s">
        <v>47</v>
      </c>
      <c s="29" t="s">
        <v>334</v>
      </c>
      <c s="29" t="s">
        <v>666</v>
      </c>
      <c s="25" t="s">
        <v>70</v>
      </c>
      <c s="30" t="s">
        <v>667</v>
      </c>
      <c s="31" t="s">
        <v>112</v>
      </c>
      <c s="32">
        <v>4.5</v>
      </c>
      <c s="33">
        <v>0</v>
      </c>
      <c s="33">
        <f>ROUND(ROUND(H333,2)*ROUND(G333,3),2)</f>
      </c>
      <c s="31" t="s">
        <v>78</v>
      </c>
      <c r="O333">
        <f>(I333*21)/100</f>
      </c>
      <c t="s">
        <v>23</v>
      </c>
    </row>
    <row r="334" spans="1:5" ht="51">
      <c r="A334" s="34" t="s">
        <v>54</v>
      </c>
      <c r="E334" s="35" t="s">
        <v>668</v>
      </c>
    </row>
    <row r="335" spans="1:5" ht="12.75">
      <c r="A335" s="36" t="s">
        <v>56</v>
      </c>
      <c r="E335" s="37" t="s">
        <v>588</v>
      </c>
    </row>
    <row r="336" spans="1:5" ht="89.25">
      <c r="A336" t="s">
        <v>58</v>
      </c>
      <c r="E336" s="35" t="s">
        <v>665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669</v>
      </c>
      <c s="41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669</v>
      </c>
      <c s="6"/>
      <c s="18" t="s">
        <v>670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40</v>
      </c>
      <c s="19"/>
      <c s="27" t="s">
        <v>289</v>
      </c>
      <c s="19"/>
      <c s="19"/>
      <c s="19"/>
      <c s="28">
        <f>0+Q8</f>
      </c>
      <c s="19"/>
      <c r="O8">
        <f>0+R8</f>
      </c>
      <c r="Q8">
        <f>0+I9+I13+I17+I21+I25+I29+I33+I37+I41+I45+I49+I53</f>
      </c>
      <c>
        <f>0+O9+O13+O17+O21+O25+O29+O33+O37+O41+O45+O49+O53</f>
      </c>
    </row>
    <row r="9" spans="1:16" ht="25.5">
      <c r="A9" s="25" t="s">
        <v>47</v>
      </c>
      <c s="29" t="s">
        <v>29</v>
      </c>
      <c s="29" t="s">
        <v>671</v>
      </c>
      <c s="25" t="s">
        <v>70</v>
      </c>
      <c s="30" t="s">
        <v>672</v>
      </c>
      <c s="31" t="s">
        <v>279</v>
      </c>
      <c s="32">
        <v>35</v>
      </c>
      <c s="33">
        <v>0</v>
      </c>
      <c s="33">
        <f>ROUND(ROUND(H9,2)*ROUND(G9,3),2)</f>
      </c>
      <c s="31" t="s">
        <v>78</v>
      </c>
      <c r="O9">
        <f>(I9*21)/100</f>
      </c>
      <c t="s">
        <v>23</v>
      </c>
    </row>
    <row r="10" spans="1:5" ht="63.75">
      <c r="A10" s="34" t="s">
        <v>54</v>
      </c>
      <c r="E10" s="35" t="s">
        <v>673</v>
      </c>
    </row>
    <row r="11" spans="1:5" ht="12.75">
      <c r="A11" s="36" t="s">
        <v>56</v>
      </c>
      <c r="E11" s="37" t="s">
        <v>674</v>
      </c>
    </row>
    <row r="12" spans="1:5" ht="51">
      <c r="A12" t="s">
        <v>58</v>
      </c>
      <c r="E12" s="35" t="s">
        <v>301</v>
      </c>
    </row>
    <row r="13" spans="1:16" ht="25.5">
      <c r="A13" s="25" t="s">
        <v>47</v>
      </c>
      <c s="29" t="s">
        <v>23</v>
      </c>
      <c s="29" t="s">
        <v>290</v>
      </c>
      <c s="25" t="s">
        <v>70</v>
      </c>
      <c s="30" t="s">
        <v>291</v>
      </c>
      <c s="31" t="s">
        <v>279</v>
      </c>
      <c s="32">
        <v>35</v>
      </c>
      <c s="33">
        <v>0</v>
      </c>
      <c s="33">
        <f>ROUND(ROUND(H13,2)*ROUND(G13,3),2)</f>
      </c>
      <c s="31" t="s">
        <v>78</v>
      </c>
      <c r="O13">
        <f>(I13*21)/100</f>
      </c>
      <c t="s">
        <v>23</v>
      </c>
    </row>
    <row r="14" spans="1:5" ht="63.75">
      <c r="A14" s="34" t="s">
        <v>54</v>
      </c>
      <c r="E14" s="35" t="s">
        <v>675</v>
      </c>
    </row>
    <row r="15" spans="1:5" ht="12.75">
      <c r="A15" s="36" t="s">
        <v>56</v>
      </c>
      <c r="E15" s="37" t="s">
        <v>674</v>
      </c>
    </row>
    <row r="16" spans="1:5" ht="38.25">
      <c r="A16" t="s">
        <v>58</v>
      </c>
      <c r="E16" s="35" t="s">
        <v>294</v>
      </c>
    </row>
    <row r="17" spans="1:16" ht="12.75">
      <c r="A17" s="25" t="s">
        <v>47</v>
      </c>
      <c s="29" t="s">
        <v>22</v>
      </c>
      <c s="29" t="s">
        <v>676</v>
      </c>
      <c s="25" t="s">
        <v>70</v>
      </c>
      <c s="30" t="s">
        <v>677</v>
      </c>
      <c s="31" t="s">
        <v>678</v>
      </c>
      <c s="32">
        <v>2100</v>
      </c>
      <c s="33">
        <v>0</v>
      </c>
      <c s="33">
        <f>ROUND(ROUND(H17,2)*ROUND(G17,3),2)</f>
      </c>
      <c s="31" t="s">
        <v>78</v>
      </c>
      <c r="O17">
        <f>(I17*21)/100</f>
      </c>
      <c t="s">
        <v>23</v>
      </c>
    </row>
    <row r="18" spans="1:5" ht="63.75">
      <c r="A18" s="34" t="s">
        <v>54</v>
      </c>
      <c r="E18" s="35" t="s">
        <v>679</v>
      </c>
    </row>
    <row r="19" spans="1:5" ht="12.75">
      <c r="A19" s="36" t="s">
        <v>56</v>
      </c>
      <c r="E19" s="37" t="s">
        <v>680</v>
      </c>
    </row>
    <row r="20" spans="1:5" ht="25.5">
      <c r="A20" t="s">
        <v>58</v>
      </c>
      <c r="E20" s="35" t="s">
        <v>681</v>
      </c>
    </row>
    <row r="21" spans="1:16" ht="12.75">
      <c r="A21" s="25" t="s">
        <v>47</v>
      </c>
      <c s="29" t="s">
        <v>48</v>
      </c>
      <c s="29" t="s">
        <v>682</v>
      </c>
      <c s="25" t="s">
        <v>70</v>
      </c>
      <c s="30" t="s">
        <v>683</v>
      </c>
      <c s="31" t="s">
        <v>279</v>
      </c>
      <c s="32">
        <v>3</v>
      </c>
      <c s="33">
        <v>0</v>
      </c>
      <c s="33">
        <f>ROUND(ROUND(H21,2)*ROUND(G21,3),2)</f>
      </c>
      <c s="31" t="s">
        <v>78</v>
      </c>
      <c r="O21">
        <f>(I21*21)/100</f>
      </c>
      <c t="s">
        <v>23</v>
      </c>
    </row>
    <row r="22" spans="1:5" ht="51">
      <c r="A22" s="34" t="s">
        <v>54</v>
      </c>
      <c r="E22" s="35" t="s">
        <v>684</v>
      </c>
    </row>
    <row r="23" spans="1:5" ht="12.75">
      <c r="A23" s="36" t="s">
        <v>56</v>
      </c>
      <c r="E23" s="37" t="s">
        <v>287</v>
      </c>
    </row>
    <row r="24" spans="1:5" ht="76.5">
      <c r="A24" t="s">
        <v>58</v>
      </c>
      <c r="E24" s="35" t="s">
        <v>685</v>
      </c>
    </row>
    <row r="25" spans="1:16" ht="12.75">
      <c r="A25" s="25" t="s">
        <v>47</v>
      </c>
      <c s="29" t="s">
        <v>268</v>
      </c>
      <c s="29" t="s">
        <v>686</v>
      </c>
      <c s="25" t="s">
        <v>70</v>
      </c>
      <c s="30" t="s">
        <v>687</v>
      </c>
      <c s="31" t="s">
        <v>279</v>
      </c>
      <c s="32">
        <v>3</v>
      </c>
      <c s="33">
        <v>0</v>
      </c>
      <c s="33">
        <f>ROUND(ROUND(H25,2)*ROUND(G25,3),2)</f>
      </c>
      <c s="31" t="s">
        <v>78</v>
      </c>
      <c r="O25">
        <f>(I25*21)/100</f>
      </c>
      <c t="s">
        <v>23</v>
      </c>
    </row>
    <row r="26" spans="1:5" ht="51">
      <c r="A26" s="34" t="s">
        <v>54</v>
      </c>
      <c r="E26" s="35" t="s">
        <v>688</v>
      </c>
    </row>
    <row r="27" spans="1:5" ht="12.75">
      <c r="A27" s="36" t="s">
        <v>56</v>
      </c>
      <c r="E27" s="37" t="s">
        <v>287</v>
      </c>
    </row>
    <row r="28" spans="1:5" ht="25.5">
      <c r="A28" t="s">
        <v>58</v>
      </c>
      <c r="E28" s="35" t="s">
        <v>689</v>
      </c>
    </row>
    <row r="29" spans="1:16" ht="12.75">
      <c r="A29" s="25" t="s">
        <v>47</v>
      </c>
      <c s="29" t="s">
        <v>40</v>
      </c>
      <c s="29" t="s">
        <v>690</v>
      </c>
      <c s="25" t="s">
        <v>70</v>
      </c>
      <c s="30" t="s">
        <v>691</v>
      </c>
      <c s="31" t="s">
        <v>678</v>
      </c>
      <c s="32">
        <v>180</v>
      </c>
      <c s="33">
        <v>0</v>
      </c>
      <c s="33">
        <f>ROUND(ROUND(H29,2)*ROUND(G29,3),2)</f>
      </c>
      <c s="31" t="s">
        <v>78</v>
      </c>
      <c r="O29">
        <f>(I29*21)/100</f>
      </c>
      <c t="s">
        <v>23</v>
      </c>
    </row>
    <row r="30" spans="1:5" ht="51">
      <c r="A30" s="34" t="s">
        <v>54</v>
      </c>
      <c r="E30" s="35" t="s">
        <v>692</v>
      </c>
    </row>
    <row r="31" spans="1:5" ht="12.75">
      <c r="A31" s="36" t="s">
        <v>56</v>
      </c>
      <c r="E31" s="37" t="s">
        <v>693</v>
      </c>
    </row>
    <row r="32" spans="1:5" ht="25.5">
      <c r="A32" t="s">
        <v>58</v>
      </c>
      <c r="E32" s="35" t="s">
        <v>694</v>
      </c>
    </row>
    <row r="33" spans="1:16" ht="12.75">
      <c r="A33" s="25" t="s">
        <v>47</v>
      </c>
      <c s="29" t="s">
        <v>42</v>
      </c>
      <c s="29" t="s">
        <v>695</v>
      </c>
      <c s="25" t="s">
        <v>70</v>
      </c>
      <c s="30" t="s">
        <v>696</v>
      </c>
      <c s="31" t="s">
        <v>279</v>
      </c>
      <c s="32">
        <v>2</v>
      </c>
      <c s="33">
        <v>0</v>
      </c>
      <c s="33">
        <f>ROUND(ROUND(H33,2)*ROUND(G33,3),2)</f>
      </c>
      <c s="31" t="s">
        <v>78</v>
      </c>
      <c r="O33">
        <f>(I33*21)/100</f>
      </c>
      <c t="s">
        <v>23</v>
      </c>
    </row>
    <row r="34" spans="1:5" ht="38.25">
      <c r="A34" s="34" t="s">
        <v>54</v>
      </c>
      <c r="E34" s="35" t="s">
        <v>697</v>
      </c>
    </row>
    <row r="35" spans="1:5" ht="12.75">
      <c r="A35" s="36" t="s">
        <v>56</v>
      </c>
      <c r="E35" s="37" t="s">
        <v>274</v>
      </c>
    </row>
    <row r="36" spans="1:5" ht="76.5">
      <c r="A36" t="s">
        <v>58</v>
      </c>
      <c r="E36" s="35" t="s">
        <v>685</v>
      </c>
    </row>
    <row r="37" spans="1:16" ht="12.75">
      <c r="A37" s="25" t="s">
        <v>47</v>
      </c>
      <c s="29" t="s">
        <v>44</v>
      </c>
      <c s="29" t="s">
        <v>698</v>
      </c>
      <c s="25" t="s">
        <v>70</v>
      </c>
      <c s="30" t="s">
        <v>699</v>
      </c>
      <c s="31" t="s">
        <v>279</v>
      </c>
      <c s="32">
        <v>2</v>
      </c>
      <c s="33">
        <v>0</v>
      </c>
      <c s="33">
        <f>ROUND(ROUND(H37,2)*ROUND(G37,3),2)</f>
      </c>
      <c s="31" t="s">
        <v>78</v>
      </c>
      <c r="O37">
        <f>(I37*21)/100</f>
      </c>
      <c t="s">
        <v>23</v>
      </c>
    </row>
    <row r="38" spans="1:5" ht="38.25">
      <c r="A38" s="34" t="s">
        <v>54</v>
      </c>
      <c r="E38" s="35" t="s">
        <v>700</v>
      </c>
    </row>
    <row r="39" spans="1:5" ht="12.75">
      <c r="A39" s="36" t="s">
        <v>56</v>
      </c>
      <c r="E39" s="37" t="s">
        <v>274</v>
      </c>
    </row>
    <row r="40" spans="1:5" ht="25.5">
      <c r="A40" t="s">
        <v>58</v>
      </c>
      <c r="E40" s="35" t="s">
        <v>689</v>
      </c>
    </row>
    <row r="41" spans="1:16" ht="12.75">
      <c r="A41" s="25" t="s">
        <v>47</v>
      </c>
      <c s="29" t="s">
        <v>334</v>
      </c>
      <c s="29" t="s">
        <v>701</v>
      </c>
      <c s="25" t="s">
        <v>70</v>
      </c>
      <c s="30" t="s">
        <v>702</v>
      </c>
      <c s="31" t="s">
        <v>678</v>
      </c>
      <c s="32">
        <v>120</v>
      </c>
      <c s="33">
        <v>0</v>
      </c>
      <c s="33">
        <f>ROUND(ROUND(H41,2)*ROUND(G41,3),2)</f>
      </c>
      <c s="31" t="s">
        <v>78</v>
      </c>
      <c r="O41">
        <f>(I41*21)/100</f>
      </c>
      <c t="s">
        <v>23</v>
      </c>
    </row>
    <row r="42" spans="1:5" ht="38.25">
      <c r="A42" s="34" t="s">
        <v>54</v>
      </c>
      <c r="E42" s="35" t="s">
        <v>703</v>
      </c>
    </row>
    <row r="43" spans="1:5" ht="12.75">
      <c r="A43" s="36" t="s">
        <v>56</v>
      </c>
      <c r="E43" s="37" t="s">
        <v>704</v>
      </c>
    </row>
    <row r="44" spans="1:5" ht="25.5">
      <c r="A44" t="s">
        <v>58</v>
      </c>
      <c r="E44" s="35" t="s">
        <v>694</v>
      </c>
    </row>
    <row r="45" spans="1:16" ht="12.75">
      <c r="A45" s="25" t="s">
        <v>47</v>
      </c>
      <c s="29" t="s">
        <v>33</v>
      </c>
      <c s="29" t="s">
        <v>705</v>
      </c>
      <c s="25" t="s">
        <v>70</v>
      </c>
      <c s="30" t="s">
        <v>706</v>
      </c>
      <c s="31" t="s">
        <v>279</v>
      </c>
      <c s="32">
        <v>10</v>
      </c>
      <c s="33">
        <v>0</v>
      </c>
      <c s="33">
        <f>ROUND(ROUND(H45,2)*ROUND(G45,3),2)</f>
      </c>
      <c s="31" t="s">
        <v>78</v>
      </c>
      <c r="O45">
        <f>(I45*21)/100</f>
      </c>
      <c t="s">
        <v>23</v>
      </c>
    </row>
    <row r="46" spans="1:5" ht="51">
      <c r="A46" s="34" t="s">
        <v>54</v>
      </c>
      <c r="E46" s="35" t="s">
        <v>707</v>
      </c>
    </row>
    <row r="47" spans="1:5" ht="12.75">
      <c r="A47" s="36" t="s">
        <v>56</v>
      </c>
      <c r="E47" s="37" t="s">
        <v>708</v>
      </c>
    </row>
    <row r="48" spans="1:5" ht="63.75">
      <c r="A48" t="s">
        <v>58</v>
      </c>
      <c r="E48" s="35" t="s">
        <v>709</v>
      </c>
    </row>
    <row r="49" spans="1:16" ht="12.75">
      <c r="A49" s="25" t="s">
        <v>47</v>
      </c>
      <c s="29" t="s">
        <v>35</v>
      </c>
      <c s="29" t="s">
        <v>710</v>
      </c>
      <c s="25" t="s">
        <v>70</v>
      </c>
      <c s="30" t="s">
        <v>711</v>
      </c>
      <c s="31" t="s">
        <v>279</v>
      </c>
      <c s="32">
        <v>10</v>
      </c>
      <c s="33">
        <v>0</v>
      </c>
      <c s="33">
        <f>ROUND(ROUND(H49,2)*ROUND(G49,3),2)</f>
      </c>
      <c s="31" t="s">
        <v>78</v>
      </c>
      <c r="O49">
        <f>(I49*21)/100</f>
      </c>
      <c t="s">
        <v>23</v>
      </c>
    </row>
    <row r="50" spans="1:5" ht="38.25">
      <c r="A50" s="34" t="s">
        <v>54</v>
      </c>
      <c r="E50" s="35" t="s">
        <v>712</v>
      </c>
    </row>
    <row r="51" spans="1:5" ht="12.75">
      <c r="A51" s="36" t="s">
        <v>56</v>
      </c>
      <c r="E51" s="37" t="s">
        <v>708</v>
      </c>
    </row>
    <row r="52" spans="1:5" ht="25.5">
      <c r="A52" t="s">
        <v>58</v>
      </c>
      <c r="E52" s="35" t="s">
        <v>689</v>
      </c>
    </row>
    <row r="53" spans="1:16" ht="12.75">
      <c r="A53" s="25" t="s">
        <v>47</v>
      </c>
      <c s="29" t="s">
        <v>37</v>
      </c>
      <c s="29" t="s">
        <v>713</v>
      </c>
      <c s="25" t="s">
        <v>70</v>
      </c>
      <c s="30" t="s">
        <v>714</v>
      </c>
      <c s="31" t="s">
        <v>678</v>
      </c>
      <c s="32">
        <v>600</v>
      </c>
      <c s="33">
        <v>0</v>
      </c>
      <c s="33">
        <f>ROUND(ROUND(H53,2)*ROUND(G53,3),2)</f>
      </c>
      <c s="31" t="s">
        <v>78</v>
      </c>
      <c r="O53">
        <f>(I53*21)/100</f>
      </c>
      <c t="s">
        <v>23</v>
      </c>
    </row>
    <row r="54" spans="1:5" ht="38.25">
      <c r="A54" s="34" t="s">
        <v>54</v>
      </c>
      <c r="E54" s="35" t="s">
        <v>715</v>
      </c>
    </row>
    <row r="55" spans="1:5" ht="12.75">
      <c r="A55" s="36" t="s">
        <v>56</v>
      </c>
      <c r="E55" s="37" t="s">
        <v>716</v>
      </c>
    </row>
    <row r="56" spans="1:5" ht="25.5">
      <c r="A56" t="s">
        <v>58</v>
      </c>
      <c r="E56" s="35" t="s">
        <v>694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717</v>
      </c>
      <c s="41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717</v>
      </c>
      <c s="6"/>
      <c s="18" t="s">
        <v>718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0+I9+I13+I17+I21+I25+I29+I33+I37+I41+I45+I49+I53+I57+I61+I65+I69</f>
      </c>
      <c>
        <f>0+O9+O13+O17+O21+O25+O29+O33+O37+O41+O45+O49+O53+O57+O61+O65+O69</f>
      </c>
    </row>
    <row r="9" spans="1:16" ht="12.75">
      <c r="A9" s="25" t="s">
        <v>47</v>
      </c>
      <c s="29" t="s">
        <v>44</v>
      </c>
      <c s="29" t="s">
        <v>719</v>
      </c>
      <c s="25" t="s">
        <v>70</v>
      </c>
      <c s="30" t="s">
        <v>720</v>
      </c>
      <c s="31" t="s">
        <v>721</v>
      </c>
      <c s="32">
        <v>1</v>
      </c>
      <c s="33">
        <v>0</v>
      </c>
      <c s="33">
        <f>ROUND(ROUND(H9,2)*ROUND(G9,3),2)</f>
      </c>
      <c s="31" t="s">
        <v>53</v>
      </c>
      <c r="O9">
        <f>(I9*21)/100</f>
      </c>
      <c t="s">
        <v>23</v>
      </c>
    </row>
    <row r="10" spans="1:5" ht="25.5">
      <c r="A10" s="34" t="s">
        <v>54</v>
      </c>
      <c r="E10" s="35" t="s">
        <v>722</v>
      </c>
    </row>
    <row r="11" spans="1:5" ht="12.75">
      <c r="A11" s="36" t="s">
        <v>56</v>
      </c>
      <c r="E11" s="37" t="s">
        <v>70</v>
      </c>
    </row>
    <row r="12" spans="1:5" ht="12.75">
      <c r="A12" t="s">
        <v>58</v>
      </c>
      <c r="E12" s="35" t="s">
        <v>723</v>
      </c>
    </row>
    <row r="13" spans="1:16" ht="12.75">
      <c r="A13" s="25" t="s">
        <v>47</v>
      </c>
      <c s="29" t="s">
        <v>42</v>
      </c>
      <c s="29" t="s">
        <v>724</v>
      </c>
      <c s="25" t="s">
        <v>70</v>
      </c>
      <c s="30" t="s">
        <v>725</v>
      </c>
      <c s="31" t="s">
        <v>721</v>
      </c>
      <c s="32">
        <v>1</v>
      </c>
      <c s="33">
        <v>0</v>
      </c>
      <c s="33">
        <f>ROUND(ROUND(H13,2)*ROUND(G13,3),2)</f>
      </c>
      <c s="31" t="s">
        <v>53</v>
      </c>
      <c r="O13">
        <f>(I13*21)/100</f>
      </c>
      <c t="s">
        <v>23</v>
      </c>
    </row>
    <row r="14" spans="1:5" ht="12.75">
      <c r="A14" s="34" t="s">
        <v>54</v>
      </c>
      <c r="E14" s="35" t="s">
        <v>726</v>
      </c>
    </row>
    <row r="15" spans="1:5" ht="12.75">
      <c r="A15" s="36" t="s">
        <v>56</v>
      </c>
      <c r="E15" s="37" t="s">
        <v>70</v>
      </c>
    </row>
    <row r="16" spans="1:5" ht="12.75">
      <c r="A16" t="s">
        <v>58</v>
      </c>
      <c r="E16" s="35" t="s">
        <v>374</v>
      </c>
    </row>
    <row r="17" spans="1:16" ht="12.75">
      <c r="A17" s="25" t="s">
        <v>47</v>
      </c>
      <c s="29" t="s">
        <v>23</v>
      </c>
      <c s="29" t="s">
        <v>727</v>
      </c>
      <c s="25" t="s">
        <v>50</v>
      </c>
      <c s="30" t="s">
        <v>728</v>
      </c>
      <c s="31" t="s">
        <v>721</v>
      </c>
      <c s="32">
        <v>1</v>
      </c>
      <c s="33">
        <v>0</v>
      </c>
      <c s="33">
        <f>ROUND(ROUND(H17,2)*ROUND(G17,3),2)</f>
      </c>
      <c s="31" t="s">
        <v>53</v>
      </c>
      <c r="O17">
        <f>(I17*21)/100</f>
      </c>
      <c t="s">
        <v>23</v>
      </c>
    </row>
    <row r="18" spans="1:5" ht="38.25">
      <c r="A18" s="34" t="s">
        <v>54</v>
      </c>
      <c r="E18" s="35" t="s">
        <v>729</v>
      </c>
    </row>
    <row r="19" spans="1:5" ht="12.75">
      <c r="A19" s="36" t="s">
        <v>56</v>
      </c>
      <c r="E19" s="37" t="s">
        <v>70</v>
      </c>
    </row>
    <row r="20" spans="1:5" ht="51">
      <c r="A20" t="s">
        <v>58</v>
      </c>
      <c r="E20" s="35" t="s">
        <v>730</v>
      </c>
    </row>
    <row r="21" spans="1:16" ht="12.75">
      <c r="A21" s="25" t="s">
        <v>47</v>
      </c>
      <c s="29" t="s">
        <v>22</v>
      </c>
      <c s="29" t="s">
        <v>727</v>
      </c>
      <c s="25" t="s">
        <v>61</v>
      </c>
      <c s="30" t="s">
        <v>728</v>
      </c>
      <c s="31" t="s">
        <v>721</v>
      </c>
      <c s="32">
        <v>1</v>
      </c>
      <c s="33">
        <v>0</v>
      </c>
      <c s="33">
        <f>ROUND(ROUND(H21,2)*ROUND(G21,3),2)</f>
      </c>
      <c s="31" t="s">
        <v>53</v>
      </c>
      <c r="O21">
        <f>(I21*21)/100</f>
      </c>
      <c t="s">
        <v>23</v>
      </c>
    </row>
    <row r="22" spans="1:5" ht="25.5">
      <c r="A22" s="34" t="s">
        <v>54</v>
      </c>
      <c r="E22" s="35" t="s">
        <v>731</v>
      </c>
    </row>
    <row r="23" spans="1:5" ht="12.75">
      <c r="A23" s="36" t="s">
        <v>56</v>
      </c>
      <c r="E23" s="37" t="s">
        <v>70</v>
      </c>
    </row>
    <row r="24" spans="1:5" ht="51">
      <c r="A24" t="s">
        <v>58</v>
      </c>
      <c r="E24" s="35" t="s">
        <v>730</v>
      </c>
    </row>
    <row r="25" spans="1:16" ht="12.75">
      <c r="A25" s="25" t="s">
        <v>47</v>
      </c>
      <c s="29" t="s">
        <v>334</v>
      </c>
      <c s="29" t="s">
        <v>732</v>
      </c>
      <c s="25" t="s">
        <v>70</v>
      </c>
      <c s="30" t="s">
        <v>733</v>
      </c>
      <c s="31" t="s">
        <v>721</v>
      </c>
      <c s="32">
        <v>1</v>
      </c>
      <c s="33">
        <v>0</v>
      </c>
      <c s="33">
        <f>ROUND(ROUND(H25,2)*ROUND(G25,3),2)</f>
      </c>
      <c s="31" t="s">
        <v>53</v>
      </c>
      <c r="O25">
        <f>(I25*21)/100</f>
      </c>
      <c t="s">
        <v>23</v>
      </c>
    </row>
    <row r="26" spans="1:5" ht="38.25">
      <c r="A26" s="34" t="s">
        <v>54</v>
      </c>
      <c r="E26" s="35" t="s">
        <v>734</v>
      </c>
    </row>
    <row r="27" spans="1:5" ht="12.75">
      <c r="A27" s="36" t="s">
        <v>56</v>
      </c>
      <c r="E27" s="37" t="s">
        <v>70</v>
      </c>
    </row>
    <row r="28" spans="1:5" ht="12.75">
      <c r="A28" t="s">
        <v>58</v>
      </c>
      <c r="E28" s="35" t="s">
        <v>374</v>
      </c>
    </row>
    <row r="29" spans="1:16" ht="12.75">
      <c r="A29" s="25" t="s">
        <v>47</v>
      </c>
      <c s="29" t="s">
        <v>33</v>
      </c>
      <c s="29" t="s">
        <v>735</v>
      </c>
      <c s="25" t="s">
        <v>50</v>
      </c>
      <c s="30" t="s">
        <v>736</v>
      </c>
      <c s="31" t="s">
        <v>721</v>
      </c>
      <c s="32">
        <v>1</v>
      </c>
      <c s="33">
        <v>0</v>
      </c>
      <c s="33">
        <f>ROUND(ROUND(H29,2)*ROUND(G29,3),2)</f>
      </c>
      <c s="31" t="s">
        <v>53</v>
      </c>
      <c r="O29">
        <f>(I29*21)/100</f>
      </c>
      <c t="s">
        <v>23</v>
      </c>
    </row>
    <row r="30" spans="1:5" ht="12.75">
      <c r="A30" s="34" t="s">
        <v>54</v>
      </c>
      <c r="E30" s="35" t="s">
        <v>737</v>
      </c>
    </row>
    <row r="31" spans="1:5" ht="12.75">
      <c r="A31" s="36" t="s">
        <v>56</v>
      </c>
      <c r="E31" s="37" t="s">
        <v>70</v>
      </c>
    </row>
    <row r="32" spans="1:5" ht="12.75">
      <c r="A32" t="s">
        <v>58</v>
      </c>
      <c r="E32" s="35" t="s">
        <v>374</v>
      </c>
    </row>
    <row r="33" spans="1:16" ht="12.75">
      <c r="A33" s="25" t="s">
        <v>47</v>
      </c>
      <c s="29" t="s">
        <v>35</v>
      </c>
      <c s="29" t="s">
        <v>735</v>
      </c>
      <c s="25" t="s">
        <v>61</v>
      </c>
      <c s="30" t="s">
        <v>736</v>
      </c>
      <c s="31" t="s">
        <v>721</v>
      </c>
      <c s="32">
        <v>1</v>
      </c>
      <c s="33">
        <v>0</v>
      </c>
      <c s="33">
        <f>ROUND(ROUND(H33,2)*ROUND(G33,3),2)</f>
      </c>
      <c s="31" t="s">
        <v>53</v>
      </c>
      <c r="O33">
        <f>(I33*21)/100</f>
      </c>
      <c t="s">
        <v>23</v>
      </c>
    </row>
    <row r="34" spans="1:5" ht="12.75">
      <c r="A34" s="34" t="s">
        <v>54</v>
      </c>
      <c r="E34" s="35" t="s">
        <v>738</v>
      </c>
    </row>
    <row r="35" spans="1:5" ht="12.75">
      <c r="A35" s="36" t="s">
        <v>56</v>
      </c>
      <c r="E35" s="37" t="s">
        <v>70</v>
      </c>
    </row>
    <row r="36" spans="1:5" ht="12.75">
      <c r="A36" t="s">
        <v>58</v>
      </c>
      <c r="E36" s="35" t="s">
        <v>374</v>
      </c>
    </row>
    <row r="37" spans="1:16" ht="12.75">
      <c r="A37" s="25" t="s">
        <v>47</v>
      </c>
      <c s="29" t="s">
        <v>48</v>
      </c>
      <c s="29" t="s">
        <v>735</v>
      </c>
      <c s="25" t="s">
        <v>65</v>
      </c>
      <c s="30" t="s">
        <v>736</v>
      </c>
      <c s="31" t="s">
        <v>721</v>
      </c>
      <c s="32">
        <v>1</v>
      </c>
      <c s="33">
        <v>0</v>
      </c>
      <c s="33">
        <f>ROUND(ROUND(H37,2)*ROUND(G37,3),2)</f>
      </c>
      <c s="31" t="s">
        <v>53</v>
      </c>
      <c r="O37">
        <f>(I37*21)/100</f>
      </c>
      <c t="s">
        <v>23</v>
      </c>
    </row>
    <row r="38" spans="1:5" ht="12.75">
      <c r="A38" s="34" t="s">
        <v>54</v>
      </c>
      <c r="E38" s="35" t="s">
        <v>739</v>
      </c>
    </row>
    <row r="39" spans="1:5" ht="12.75">
      <c r="A39" s="36" t="s">
        <v>56</v>
      </c>
      <c r="E39" s="37" t="s">
        <v>70</v>
      </c>
    </row>
    <row r="40" spans="1:5" ht="12.75">
      <c r="A40" t="s">
        <v>58</v>
      </c>
      <c r="E40" s="35" t="s">
        <v>374</v>
      </c>
    </row>
    <row r="41" spans="1:16" ht="12.75">
      <c r="A41" s="25" t="s">
        <v>47</v>
      </c>
      <c s="29" t="s">
        <v>60</v>
      </c>
      <c s="29" t="s">
        <v>735</v>
      </c>
      <c s="25" t="s">
        <v>740</v>
      </c>
      <c s="30" t="s">
        <v>736</v>
      </c>
      <c s="31" t="s">
        <v>721</v>
      </c>
      <c s="32">
        <v>1</v>
      </c>
      <c s="33">
        <v>0</v>
      </c>
      <c s="33">
        <f>ROUND(ROUND(H41,2)*ROUND(G41,3),2)</f>
      </c>
      <c s="31" t="s">
        <v>53</v>
      </c>
      <c r="O41">
        <f>(I41*21)/100</f>
      </c>
      <c t="s">
        <v>23</v>
      </c>
    </row>
    <row r="42" spans="1:5" ht="38.25">
      <c r="A42" s="34" t="s">
        <v>54</v>
      </c>
      <c r="E42" s="35" t="s">
        <v>741</v>
      </c>
    </row>
    <row r="43" spans="1:5" ht="12.75">
      <c r="A43" s="36" t="s">
        <v>56</v>
      </c>
      <c r="E43" s="37" t="s">
        <v>70</v>
      </c>
    </row>
    <row r="44" spans="1:5" ht="12.75">
      <c r="A44" t="s">
        <v>58</v>
      </c>
      <c r="E44" s="35" t="s">
        <v>374</v>
      </c>
    </row>
    <row r="45" spans="1:16" ht="12.75">
      <c r="A45" s="25" t="s">
        <v>47</v>
      </c>
      <c s="29" t="s">
        <v>37</v>
      </c>
      <c s="29" t="s">
        <v>742</v>
      </c>
      <c s="25" t="s">
        <v>70</v>
      </c>
      <c s="30" t="s">
        <v>743</v>
      </c>
      <c s="31" t="s">
        <v>721</v>
      </c>
      <c s="32">
        <v>1</v>
      </c>
      <c s="33">
        <v>0</v>
      </c>
      <c s="33">
        <f>ROUND(ROUND(H45,2)*ROUND(G45,3),2)</f>
      </c>
      <c s="31" t="s">
        <v>53</v>
      </c>
      <c r="O45">
        <f>(I45*21)/100</f>
      </c>
      <c t="s">
        <v>23</v>
      </c>
    </row>
    <row r="46" spans="1:5" ht="102">
      <c r="A46" s="34" t="s">
        <v>54</v>
      </c>
      <c r="E46" s="35" t="s">
        <v>744</v>
      </c>
    </row>
    <row r="47" spans="1:5" ht="12.75">
      <c r="A47" s="36" t="s">
        <v>56</v>
      </c>
      <c r="E47" s="37" t="s">
        <v>70</v>
      </c>
    </row>
    <row r="48" spans="1:5" ht="12.75">
      <c r="A48" t="s">
        <v>58</v>
      </c>
      <c r="E48" s="35" t="s">
        <v>374</v>
      </c>
    </row>
    <row r="49" spans="1:16" ht="12.75">
      <c r="A49" s="25" t="s">
        <v>47</v>
      </c>
      <c s="29" t="s">
        <v>89</v>
      </c>
      <c s="29" t="s">
        <v>745</v>
      </c>
      <c s="25" t="s">
        <v>70</v>
      </c>
      <c s="30" t="s">
        <v>746</v>
      </c>
      <c s="31" t="s">
        <v>721</v>
      </c>
      <c s="32">
        <v>1</v>
      </c>
      <c s="33">
        <v>0</v>
      </c>
      <c s="33">
        <f>ROUND(ROUND(H49,2)*ROUND(G49,3),2)</f>
      </c>
      <c s="31" t="s">
        <v>53</v>
      </c>
      <c r="O49">
        <f>(I49*21)/100</f>
      </c>
      <c t="s">
        <v>23</v>
      </c>
    </row>
    <row r="50" spans="1:5" ht="89.25">
      <c r="A50" s="34" t="s">
        <v>54</v>
      </c>
      <c r="E50" s="35" t="s">
        <v>747</v>
      </c>
    </row>
    <row r="51" spans="1:5" ht="12.75">
      <c r="A51" s="36" t="s">
        <v>56</v>
      </c>
      <c r="E51" s="37" t="s">
        <v>70</v>
      </c>
    </row>
    <row r="52" spans="1:5" ht="12.75">
      <c r="A52" t="s">
        <v>58</v>
      </c>
      <c r="E52" s="35" t="s">
        <v>374</v>
      </c>
    </row>
    <row r="53" spans="1:16" ht="12.75">
      <c r="A53" s="25" t="s">
        <v>47</v>
      </c>
      <c s="29" t="s">
        <v>119</v>
      </c>
      <c s="29" t="s">
        <v>748</v>
      </c>
      <c s="25" t="s">
        <v>70</v>
      </c>
      <c s="30" t="s">
        <v>749</v>
      </c>
      <c s="31" t="s">
        <v>721</v>
      </c>
      <c s="32">
        <v>1</v>
      </c>
      <c s="33">
        <v>0</v>
      </c>
      <c s="33">
        <f>ROUND(ROUND(H53,2)*ROUND(G53,3),2)</f>
      </c>
      <c s="31" t="s">
        <v>53</v>
      </c>
      <c r="O53">
        <f>(I53*21)/100</f>
      </c>
      <c t="s">
        <v>23</v>
      </c>
    </row>
    <row r="54" spans="1:5" ht="51">
      <c r="A54" s="34" t="s">
        <v>54</v>
      </c>
      <c r="E54" s="35" t="s">
        <v>750</v>
      </c>
    </row>
    <row r="55" spans="1:5" ht="12.75">
      <c r="A55" s="36" t="s">
        <v>56</v>
      </c>
      <c r="E55" s="37" t="s">
        <v>70</v>
      </c>
    </row>
    <row r="56" spans="1:5" ht="76.5">
      <c r="A56" t="s">
        <v>58</v>
      </c>
      <c r="E56" s="35" t="s">
        <v>751</v>
      </c>
    </row>
    <row r="57" spans="1:16" ht="12.75">
      <c r="A57" s="25" t="s">
        <v>47</v>
      </c>
      <c s="29" t="s">
        <v>29</v>
      </c>
      <c s="29" t="s">
        <v>752</v>
      </c>
      <c s="25" t="s">
        <v>70</v>
      </c>
      <c s="30" t="s">
        <v>753</v>
      </c>
      <c s="31" t="s">
        <v>721</v>
      </c>
      <c s="32">
        <v>1</v>
      </c>
      <c s="33">
        <v>0</v>
      </c>
      <c s="33">
        <f>ROUND(ROUND(H57,2)*ROUND(G57,3),2)</f>
      </c>
      <c s="31" t="s">
        <v>53</v>
      </c>
      <c r="O57">
        <f>(I57*21)/100</f>
      </c>
      <c t="s">
        <v>23</v>
      </c>
    </row>
    <row r="58" spans="1:5" ht="25.5">
      <c r="A58" s="34" t="s">
        <v>54</v>
      </c>
      <c r="E58" s="35" t="s">
        <v>754</v>
      </c>
    </row>
    <row r="59" spans="1:5" ht="12.75">
      <c r="A59" s="36" t="s">
        <v>56</v>
      </c>
      <c r="E59" s="37" t="s">
        <v>70</v>
      </c>
    </row>
    <row r="60" spans="1:5" ht="12.75">
      <c r="A60" t="s">
        <v>58</v>
      </c>
      <c r="E60" s="35" t="s">
        <v>374</v>
      </c>
    </row>
    <row r="61" spans="1:16" ht="12.75">
      <c r="A61" s="25" t="s">
        <v>47</v>
      </c>
      <c s="29" t="s">
        <v>40</v>
      </c>
      <c s="29" t="s">
        <v>755</v>
      </c>
      <c s="25" t="s">
        <v>70</v>
      </c>
      <c s="30" t="s">
        <v>756</v>
      </c>
      <c s="31" t="s">
        <v>721</v>
      </c>
      <c s="32">
        <v>1</v>
      </c>
      <c s="33">
        <v>0</v>
      </c>
      <c s="33">
        <f>ROUND(ROUND(H61,2)*ROUND(G61,3),2)</f>
      </c>
      <c s="31" t="s">
        <v>53</v>
      </c>
      <c r="O61">
        <f>(I61*21)/100</f>
      </c>
      <c t="s">
        <v>23</v>
      </c>
    </row>
    <row r="62" spans="1:5" ht="12.75">
      <c r="A62" s="34" t="s">
        <v>54</v>
      </c>
      <c r="E62" s="35" t="s">
        <v>757</v>
      </c>
    </row>
    <row r="63" spans="1:5" ht="12.75">
      <c r="A63" s="36" t="s">
        <v>56</v>
      </c>
      <c r="E63" s="37" t="s">
        <v>70</v>
      </c>
    </row>
    <row r="64" spans="1:5" ht="12.75">
      <c r="A64" t="s">
        <v>58</v>
      </c>
      <c r="E64" s="35" t="s">
        <v>758</v>
      </c>
    </row>
    <row r="65" spans="1:16" ht="12.75">
      <c r="A65" s="25" t="s">
        <v>47</v>
      </c>
      <c s="29" t="s">
        <v>268</v>
      </c>
      <c s="29" t="s">
        <v>759</v>
      </c>
      <c s="25" t="s">
        <v>50</v>
      </c>
      <c s="30" t="s">
        <v>760</v>
      </c>
      <c s="31" t="s">
        <v>761</v>
      </c>
      <c s="32">
        <v>1</v>
      </c>
      <c s="33">
        <v>0</v>
      </c>
      <c s="33">
        <f>ROUND(ROUND(H65,2)*ROUND(G65,3),2)</f>
      </c>
      <c s="31" t="s">
        <v>53</v>
      </c>
      <c r="O65">
        <f>(I65*21)/100</f>
      </c>
      <c t="s">
        <v>23</v>
      </c>
    </row>
    <row r="66" spans="1:5" ht="25.5">
      <c r="A66" s="34" t="s">
        <v>54</v>
      </c>
      <c r="E66" s="35" t="s">
        <v>762</v>
      </c>
    </row>
    <row r="67" spans="1:5" ht="12.75">
      <c r="A67" s="36" t="s">
        <v>56</v>
      </c>
      <c r="E67" s="37" t="s">
        <v>70</v>
      </c>
    </row>
    <row r="68" spans="1:5" ht="25.5">
      <c r="A68" t="s">
        <v>58</v>
      </c>
      <c r="E68" s="35" t="s">
        <v>763</v>
      </c>
    </row>
    <row r="69" spans="1:16" ht="12.75">
      <c r="A69" s="25" t="s">
        <v>47</v>
      </c>
      <c s="29" t="s">
        <v>101</v>
      </c>
      <c s="29" t="s">
        <v>759</v>
      </c>
      <c s="25" t="s">
        <v>61</v>
      </c>
      <c s="30" t="s">
        <v>760</v>
      </c>
      <c s="31" t="s">
        <v>721</v>
      </c>
      <c s="32">
        <v>1</v>
      </c>
      <c s="33">
        <v>0</v>
      </c>
      <c s="33">
        <f>ROUND(ROUND(H69,2)*ROUND(G69,3),2)</f>
      </c>
      <c s="31" t="s">
        <v>53</v>
      </c>
      <c r="O69">
        <f>(I69*21)/100</f>
      </c>
      <c t="s">
        <v>23</v>
      </c>
    </row>
    <row r="70" spans="1:5" ht="204">
      <c r="A70" s="34" t="s">
        <v>54</v>
      </c>
      <c r="E70" s="35" t="s">
        <v>764</v>
      </c>
    </row>
    <row r="71" spans="1:5" ht="12.75">
      <c r="A71" s="36" t="s">
        <v>56</v>
      </c>
      <c r="E71" s="37" t="s">
        <v>70</v>
      </c>
    </row>
    <row r="72" spans="1:5" ht="25.5">
      <c r="A72" t="s">
        <v>58</v>
      </c>
      <c r="E72" s="35" t="s">
        <v>763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