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2435" activeTab="0"/>
  </bookViews>
  <sheets>
    <sheet name="Rekapitulace stavby" sheetId="1" r:id="rId1"/>
    <sheet name="1 - Stavební část" sheetId="2" r:id="rId2"/>
    <sheet name="2 - silnoproud" sheetId="3" r:id="rId3"/>
    <sheet name="3 - IT" sheetId="4" r:id="rId4"/>
    <sheet name="4 - Chlazení" sheetId="5" r:id="rId5"/>
    <sheet name="5 - Vedlejší náklady" sheetId="6" r:id="rId6"/>
  </sheets>
  <definedNames>
    <definedName name="_xlnm._FilterDatabase" localSheetId="1" hidden="1">'1 - Stavební část'!$C$129:$K$271</definedName>
    <definedName name="_xlnm._FilterDatabase" localSheetId="2" hidden="1">'2 - silnoproud'!$C$123:$K$152</definedName>
    <definedName name="_xlnm._FilterDatabase" localSheetId="3" hidden="1">'3 - IT'!$C$124:$K$171</definedName>
    <definedName name="_xlnm._FilterDatabase" localSheetId="4" hidden="1">'4 - Chlazení'!$C$119:$K$134</definedName>
    <definedName name="_xlnm._FilterDatabase" localSheetId="5" hidden="1">'5 - Vedlejší náklady'!$C$125:$K$145</definedName>
    <definedName name="_xlnm.Print_Area" localSheetId="1">'1 - Stavební část'!$C$4:$J$76,'1 - Stavební část'!$C$82:$J$111,'1 - Stavební část'!$C$117:$K$271</definedName>
    <definedName name="_xlnm.Print_Area" localSheetId="2">'2 - silnoproud'!$C$4:$J$76,'2 - silnoproud'!$C$82:$J$105,'2 - silnoproud'!$C$111:$K$152</definedName>
    <definedName name="_xlnm.Print_Area" localSheetId="3">'3 - IT'!$C$4:$J$76,'3 - IT'!$C$82:$J$106,'3 - IT'!$C$112:$K$171</definedName>
    <definedName name="_xlnm.Print_Area" localSheetId="4">'4 - Chlazení'!$C$4:$J$76,'4 - Chlazení'!$C$82:$J$101,'4 - Chlazení'!$C$107:$K$134</definedName>
    <definedName name="_xlnm.Print_Area" localSheetId="5">'5 - Vedlejší náklady'!$C$4:$J$76,'5 - Vedlejší náklady'!$C$82:$J$107,'5 - Vedlejší náklady'!$C$113:$K$145</definedName>
    <definedName name="_xlnm.Print_Area" localSheetId="0">'Rekapitulace stavby'!$D$4:$AO$76,'Rekapitulace stavby'!$C$82:$AQ$100</definedName>
    <definedName name="_xlnm.Print_Titles" localSheetId="0">'Rekapitulace stavby'!$92:$92</definedName>
    <definedName name="_xlnm.Print_Titles" localSheetId="1">'1 - Stavební část'!$129:$129</definedName>
    <definedName name="_xlnm.Print_Titles" localSheetId="2">'2 - silnoproud'!$123:$123</definedName>
    <definedName name="_xlnm.Print_Titles" localSheetId="3">'3 - IT'!$124:$124</definedName>
    <definedName name="_xlnm.Print_Titles" localSheetId="4">'4 - Chlazení'!$119:$119</definedName>
    <definedName name="_xlnm.Print_Titles" localSheetId="5">'5 - Vedlejší náklady'!$125:$125</definedName>
  </definedNames>
  <calcPr calcId="152511"/>
</workbook>
</file>

<file path=xl/sharedStrings.xml><?xml version="1.0" encoding="utf-8"?>
<sst xmlns="http://schemas.openxmlformats.org/spreadsheetml/2006/main" count="3718" uniqueCount="714">
  <si>
    <t>Export Komplet</t>
  </si>
  <si>
    <t/>
  </si>
  <si>
    <t>2.0</t>
  </si>
  <si>
    <t>False</t>
  </si>
  <si>
    <t>{0e15b96b-0595-4909-a395-8ec7adca8c34}</t>
  </si>
  <si>
    <t>&gt;&gt;  skryté sloupce  &lt;&lt;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</si>
  <si>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</si>
  <si>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</si>
  <si>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</si>
  <si>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</si>
  <si>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</si>
  <si>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</si>
  <si>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</si>
  <si>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</si>
  <si>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</si>
  <si>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LinekCZ17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</si>
  <si>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</si>
  <si>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</si>
  <si>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Kamerový systém a IT infrastruktura Domov Hostomice</t>
  </si>
  <si>
    <t>KSO:</t>
  </si>
  <si>
    <t>CC-CZ:</t>
  </si>
  <si>
    <t>Místo:</t>
  </si>
  <si>
    <t>Zátor 373, Hostomice</t>
  </si>
  <si>
    <t>Datum:</t>
  </si>
  <si>
    <t>30. 11. 2020</t>
  </si>
  <si>
    <t>Zadavatel:</t>
  </si>
  <si>
    <t>IČ:</t>
  </si>
  <si>
    <t xml:space="preserve">Domov Hostomice -Zátor, PSS, Zátor 373, Hostomice </t>
  </si>
  <si>
    <t>DIČ:</t>
  </si>
  <si>
    <t>Uchazeč:</t>
  </si>
  <si>
    <t>Vyplň údaj</t>
  </si>
  <si>
    <t>Projektant:</t>
  </si>
  <si>
    <t>ing. Petr Linek, Sokolovská 519, Chrudim</t>
  </si>
  <si>
    <t>True</t>
  </si>
  <si>
    <t>Zpracovatel:</t>
  </si>
  <si>
    <t>ing. V. Švehla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</si>
  <si>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</si>
  <si>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</si>
  <si>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</si>
  <si>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</si>
  <si>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</si>
  <si>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</si>
  <si>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</si>
  <si>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</si>
  <si>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</si>
  <si>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</si>
  <si>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</si>
  <si>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</si>
  <si>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</si>
  <si>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</si>
  <si>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</si>
  <si>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</si>
  <si>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</si>
  <si>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</si>
  <si>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</si>
  <si>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</si>
  <si>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</si>
  <si>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</si>
  <si>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</si>
  <si>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</si>
  <si>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</si>
  <si>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</si>
  <si>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</si>
  <si>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</si>
  <si>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</si>
  <si>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</si>
  <si>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</si>
  <si>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</si>
  <si>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</si>
  <si>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</si>
  <si>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</si>
  <si>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</si>
  <si>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</si>
  <si>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</si>
  <si>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</si>
  <si>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</si>
  <si>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</si>
  <si>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</si>
  <si>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</si>
  <si>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</si>
  <si>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</si>
  <si>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</si>
  <si>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Stavební část</t>
  </si>
  <si>
    <t>STA</t>
  </si>
  <si>
    <t>{870c7c90-7aad-454a-8bba-5ce4810f82f1}</t>
  </si>
  <si>
    <t>2</t>
  </si>
  <si>
    <t>silnoproud</t>
  </si>
  <si>
    <t>{8b4afce9-6a20-4c1a-b98f-d5d15f86af43}</t>
  </si>
  <si>
    <t>3</t>
  </si>
  <si>
    <t>IT</t>
  </si>
  <si>
    <t>{b76ad2f3-465b-4f59-8d54-78d3fb59b2cd}</t>
  </si>
  <si>
    <t>4</t>
  </si>
  <si>
    <t>Chlazení</t>
  </si>
  <si>
    <t>{6f1b22bd-ae97-4aca-b5e2-60af5639b6a5}</t>
  </si>
  <si>
    <t>5</t>
  </si>
  <si>
    <t>Vedlejší náklady</t>
  </si>
  <si>
    <t>{b7969568-5b84-4244-b995-8e9c352b3eb8}</t>
  </si>
  <si>
    <t>KRYCÍ LIST SOUPISU PRACÍ</t>
  </si>
  <si>
    <t>Objekt:</t>
  </si>
  <si>
    <t>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</si>
  <si>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</si>
  <si>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</si>
  <si>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</si>
  <si>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</si>
  <si>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</si>
  <si>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</si>
  <si>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</si>
  <si>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</si>
  <si>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</si>
  <si>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</si>
  <si>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</si>
  <si>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</si>
  <si>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727 - Zdravotechnika - požární ochrana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</si>
  <si>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</si>
  <si>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</si>
  <si>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</si>
  <si>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</si>
  <si>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</si>
  <si>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</si>
  <si>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</si>
  <si>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</si>
  <si>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</si>
  <si>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</si>
  <si>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</si>
  <si>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</si>
  <si>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</si>
  <si>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</si>
  <si>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</si>
  <si>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</si>
  <si>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</si>
  <si>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</si>
  <si>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</si>
  <si>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</si>
  <si>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</si>
  <si>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</si>
  <si>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</si>
  <si>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</si>
  <si>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</si>
  <si>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612131101</t>
  </si>
  <si>
    <t>Cementový postřik vnitřních stěn nanášený celoplošně ručně</t>
  </si>
  <si>
    <t>m2</t>
  </si>
  <si>
    <t>CS ÚRS 2020 02</t>
  </si>
  <si>
    <t>492457934</t>
  </si>
  <si>
    <t>612321141</t>
  </si>
  <si>
    <t>Vápenocementová omítka štuková dvouvrstvá vnitřních stěn nanášená ručně</t>
  </si>
  <si>
    <t>-460912651</t>
  </si>
  <si>
    <t>612321191</t>
  </si>
  <si>
    <t>Příplatek k vápenocementové omítce vnitřních stěn za každých dalších 5 mm tloušťky ručně</t>
  </si>
  <si>
    <t>1552899428</t>
  </si>
  <si>
    <t>612325121</t>
  </si>
  <si>
    <t>Vápenocementová štuková omítka rýh ve stěnách šířky do 150 mm</t>
  </si>
  <si>
    <t>1056422126</t>
  </si>
  <si>
    <t>VV</t>
  </si>
  <si>
    <t>380,0*0,03              "drážka pro vedení kabelů v pokojích"</t>
  </si>
  <si>
    <t>642944121</t>
  </si>
  <si>
    <t>Osazování ocelových zárubní dodatečné pl do 2,5 m2</t>
  </si>
  <si>
    <t>kus</t>
  </si>
  <si>
    <t>749244504</t>
  </si>
  <si>
    <t>M</t>
  </si>
  <si>
    <t>55331487</t>
  </si>
  <si>
    <t>zárubeň jednokřídlá ocelová pro zdění tl stěny 110-150mm rozměru 800/1970, 2100mm</t>
  </si>
  <si>
    <t>8</t>
  </si>
  <si>
    <t>1464222675</t>
  </si>
  <si>
    <t>9</t>
  </si>
  <si>
    <t>Ostatní konstrukce a práce, bourání</t>
  </si>
  <si>
    <t>7</t>
  </si>
  <si>
    <t>952901111</t>
  </si>
  <si>
    <t>Vyčištění budov bytové a občanské výstavby při výšce podlaží do 4 m</t>
  </si>
  <si>
    <t>684266110</t>
  </si>
  <si>
    <t>374,38                                  "chodby"</t>
  </si>
  <si>
    <t>887,18                                  "pokoje"</t>
  </si>
  <si>
    <t>Mezisoučet</t>
  </si>
  <si>
    <t>968072455</t>
  </si>
  <si>
    <t>Vybourání kovových dveřních zárubní pl do 2 m2</t>
  </si>
  <si>
    <t>1715509343</t>
  </si>
  <si>
    <t>0,8*1,97</t>
  </si>
  <si>
    <t>974031121</t>
  </si>
  <si>
    <t>Vysekání rýh ve zdivu cihelném hl do 30 mm š do 30 mm</t>
  </si>
  <si>
    <t>m</t>
  </si>
  <si>
    <t>495441763</t>
  </si>
  <si>
    <t>380,0                               "drážka pro vedení kabelů v pokojích"</t>
  </si>
  <si>
    <t>10</t>
  </si>
  <si>
    <t>977131116</t>
  </si>
  <si>
    <t>Vrty příklepovými vrtáky D do 20 mm do cihelného zdiva nebo prostého betonu</t>
  </si>
  <si>
    <t>-220261710</t>
  </si>
  <si>
    <t>0,45*19                           "SLA1"</t>
  </si>
  <si>
    <t>0,10*44                           "SLA2"</t>
  </si>
  <si>
    <t>0,60*5                             "SLA5</t>
  </si>
  <si>
    <t>Mezisoučet                  "průměr 20 mm"</t>
  </si>
  <si>
    <t>11</t>
  </si>
  <si>
    <t>977131119</t>
  </si>
  <si>
    <t>Vrty příklepovými vrtáky D do 32 mm do cihelného zdiva nebo prostého betonu</t>
  </si>
  <si>
    <t>-1469997583</t>
  </si>
  <si>
    <t>0,45*2                              "EL1"</t>
  </si>
  <si>
    <t>0,10*2                              "EL2"</t>
  </si>
  <si>
    <t>0,45*6                               "EL3"</t>
  </si>
  <si>
    <t>0,10*2                                "EL4"</t>
  </si>
  <si>
    <t xml:space="preserve">Mezisoučet                    "průměr 30 mm"  </t>
  </si>
  <si>
    <t>12</t>
  </si>
  <si>
    <t>9771311191</t>
  </si>
  <si>
    <t>Vrty příklepovými vrtáky D do 50 mm do cihelného zdiva nebo prostého betonu</t>
  </si>
  <si>
    <t>1711345366</t>
  </si>
  <si>
    <t>0,10*4                                            "SLA2"</t>
  </si>
  <si>
    <t>0,10*6                                            "SLA4"</t>
  </si>
  <si>
    <t>13</t>
  </si>
  <si>
    <t>977151113</t>
  </si>
  <si>
    <t>Jádrové vrty diamantovými korunkami do D 50 mm do stavebních materiálů</t>
  </si>
  <si>
    <t>-1234920226</t>
  </si>
  <si>
    <t>0,45*7                                            "SLA1"</t>
  </si>
  <si>
    <t>0,45*18                                          "SLA3"</t>
  </si>
  <si>
    <t>0,40*4                                            "SLA6"</t>
  </si>
  <si>
    <t>14</t>
  </si>
  <si>
    <t>977151118</t>
  </si>
  <si>
    <t>Jádrové vrty diamantovými korunkami do D 100 mm do stavebních materiálů</t>
  </si>
  <si>
    <t>-828868278</t>
  </si>
  <si>
    <t>0,3*1                                "klimatizace"</t>
  </si>
  <si>
    <t>0,3*1                                  "kondenzát"</t>
  </si>
  <si>
    <t>978012191</t>
  </si>
  <si>
    <t>Otlučení (osekání) vnitřní vápenné nebo vápenocementové omítky stropů rákosových v rozsahu do 100 %</t>
  </si>
  <si>
    <t>-542028154</t>
  </si>
  <si>
    <t>9,8                                 "šikmé stěny"</t>
  </si>
  <si>
    <t>8,2                                 "svislé stěny"</t>
  </si>
  <si>
    <t>4,4                                 "podhled"</t>
  </si>
  <si>
    <t>16</t>
  </si>
  <si>
    <t>978013191</t>
  </si>
  <si>
    <t>Otlučení (osekání) vnitřní vápenné nebo vápenocementové omítky stěn v rozsahu do 100 %</t>
  </si>
  <si>
    <t>-228014401</t>
  </si>
  <si>
    <t>19,5</t>
  </si>
  <si>
    <t>997</t>
  </si>
  <si>
    <t>Přesun sutě</t>
  </si>
  <si>
    <t>17</t>
  </si>
  <si>
    <t>997013214</t>
  </si>
  <si>
    <t>Vnitrostaveništní doprava suti a vybouraných hmot pro budovy v do 15 m ručně</t>
  </si>
  <si>
    <t>t</t>
  </si>
  <si>
    <t>1229100497</t>
  </si>
  <si>
    <t>18</t>
  </si>
  <si>
    <t>997013501</t>
  </si>
  <si>
    <t>Odvoz suti a vybouraných hmot na skládku nebo meziskládku do 1 km se složením</t>
  </si>
  <si>
    <t>-126265670</t>
  </si>
  <si>
    <t>19</t>
  </si>
  <si>
    <t>997013509</t>
  </si>
  <si>
    <t>Příplatek k odvozu suti a vybouraných hmot na skládku ZKD 1 km přes 1 km</t>
  </si>
  <si>
    <t>-1048805902</t>
  </si>
  <si>
    <t>4,715*10 'Přepočtené koeficientem množství</t>
  </si>
  <si>
    <t>20</t>
  </si>
  <si>
    <t>997013631</t>
  </si>
  <si>
    <t>Poplatek za uložení na skládce (skládkovné) stavebního odpadu směsného kód odpadu 17 09 04</t>
  </si>
  <si>
    <t>-1217547762</t>
  </si>
  <si>
    <t>998</t>
  </si>
  <si>
    <t>Přesun hmot</t>
  </si>
  <si>
    <t>998018003</t>
  </si>
  <si>
    <t>Přesun hmot ruční pro budovy v do 24 m</t>
  </si>
  <si>
    <t>318132912</t>
  </si>
  <si>
    <t>PSV</t>
  </si>
  <si>
    <t>Práce a dodávky PSV</t>
  </si>
  <si>
    <t>721</t>
  </si>
  <si>
    <t>Zdravotechnika - vnitřní kanalizace</t>
  </si>
  <si>
    <t>22</t>
  </si>
  <si>
    <t>721174042</t>
  </si>
  <si>
    <t>Potrubí kanalizační z PP připojovací DN 40</t>
  </si>
  <si>
    <t>1648587563</t>
  </si>
  <si>
    <t>3,0                                     "odvod kondenzátu"</t>
  </si>
  <si>
    <t>23</t>
  </si>
  <si>
    <t>998721103</t>
  </si>
  <si>
    <t>Přesun hmot tonážní pro vnitřní kanalizace v objektech v do 24 m</t>
  </si>
  <si>
    <t>526211598</t>
  </si>
  <si>
    <t>24</t>
  </si>
  <si>
    <t>998721181</t>
  </si>
  <si>
    <t>Příplatek k přesunu hmot tonážní 721 prováděný bez použití mechanizace</t>
  </si>
  <si>
    <t>667252627</t>
  </si>
  <si>
    <t>727</t>
  </si>
  <si>
    <t>Zdravotechnika - požární ochrana</t>
  </si>
  <si>
    <t>25</t>
  </si>
  <si>
    <t>7271115021</t>
  </si>
  <si>
    <t>Požární ucpávka kabelů zdí tl. 100 mm a průměru 20 mm</t>
  </si>
  <si>
    <t>-1080214924</t>
  </si>
  <si>
    <t xml:space="preserve">18                                       </t>
  </si>
  <si>
    <t>26</t>
  </si>
  <si>
    <t>7271115041</t>
  </si>
  <si>
    <t>Požární ucpávka kabelů zdí tl. 450 mm a průměru 50 mm</t>
  </si>
  <si>
    <t>1199653660</t>
  </si>
  <si>
    <t>735</t>
  </si>
  <si>
    <t>Ústřední vytápění - otopná tělesa</t>
  </si>
  <si>
    <t>27</t>
  </si>
  <si>
    <t>735111810</t>
  </si>
  <si>
    <t>Demontáž otopného tělesa litinového článkového</t>
  </si>
  <si>
    <t>-1191395853</t>
  </si>
  <si>
    <t>15*0,25</t>
  </si>
  <si>
    <t>28</t>
  </si>
  <si>
    <t>735152577</t>
  </si>
  <si>
    <t>Otopné těleso panelové VK dvoudeskové 2 přídavné přestupní plochy výška/délka 600/1000 mm výkon 1679 W</t>
  </si>
  <si>
    <t>175797179</t>
  </si>
  <si>
    <t>29</t>
  </si>
  <si>
    <t>998735103</t>
  </si>
  <si>
    <t>Přesun hmot tonážní pro otopná tělesa v objektech v do 24 m</t>
  </si>
  <si>
    <t>-479946279</t>
  </si>
  <si>
    <t>30</t>
  </si>
  <si>
    <t>998735181</t>
  </si>
  <si>
    <t>Příplatek k přesunu hmot tonážní 735 prováděný bez použití mechanizace</t>
  </si>
  <si>
    <t>666000691</t>
  </si>
  <si>
    <t>762</t>
  </si>
  <si>
    <t>Konstrukce tesařské</t>
  </si>
  <si>
    <t>31</t>
  </si>
  <si>
    <t>762841812</t>
  </si>
  <si>
    <t>Demontáž podbíjení obkladů stropů a střech sklonu do 60° z hrubých prken s omítkou</t>
  </si>
  <si>
    <t>-809676784</t>
  </si>
  <si>
    <t>763</t>
  </si>
  <si>
    <t>Konstrukce suché výstavby</t>
  </si>
  <si>
    <t>32</t>
  </si>
  <si>
    <t>763131751</t>
  </si>
  <si>
    <t>Montáž parotěsné zábrany do SDK podhledu</t>
  </si>
  <si>
    <t>525023533</t>
  </si>
  <si>
    <t>33</t>
  </si>
  <si>
    <t>28329282</t>
  </si>
  <si>
    <t>fólie PE vyztužená Al vrstvou pro parotěsnou vrstvu 170g/m2</t>
  </si>
  <si>
    <t>-1744843172</t>
  </si>
  <si>
    <t>22,4*1,1 'Přepočtené koeficientem množství</t>
  </si>
  <si>
    <t>34</t>
  </si>
  <si>
    <t>763161522</t>
  </si>
  <si>
    <t>SDK podkroví deska 1xDF 15 TI 100 mm 15 kg/m3 REI 30 DP3 dvouvrstvá spodní kce profil CD+UD na krokvových nástavcích</t>
  </si>
  <si>
    <t>-2021580967</t>
  </si>
  <si>
    <t>10,5                                    "šikmá stěna"</t>
  </si>
  <si>
    <t>7,5                                      "svislá stěna"</t>
  </si>
  <si>
    <t>4,4                                         "podhled"</t>
  </si>
  <si>
    <t>35</t>
  </si>
  <si>
    <t>763161791</t>
  </si>
  <si>
    <t>Příplatek k cenám podkroví za dalších 10 mm tepelné izolace</t>
  </si>
  <si>
    <t>45466700</t>
  </si>
  <si>
    <t>22,4*12 'Přepočtené koeficientem množství</t>
  </si>
  <si>
    <t>36</t>
  </si>
  <si>
    <t>763164756</t>
  </si>
  <si>
    <t>SDK obklad kcí uzavřeného tvaru š přes 1,6 m desky 1xDF 15</t>
  </si>
  <si>
    <t>1999119473</t>
  </si>
  <si>
    <t>37</t>
  </si>
  <si>
    <t>763171213</t>
  </si>
  <si>
    <t>Montáž revizních klapek SDK kcí vel. do 0,5 m2 pro podhledy</t>
  </si>
  <si>
    <t>1812159379</t>
  </si>
  <si>
    <t>38</t>
  </si>
  <si>
    <t>59030166</t>
  </si>
  <si>
    <t>klapka revizní protipožární pro stěny a podhledy tl 12,5mm 600x600mm</t>
  </si>
  <si>
    <t>1672606487</t>
  </si>
  <si>
    <t>39</t>
  </si>
  <si>
    <t>763431001</t>
  </si>
  <si>
    <t>Montáž minerálního podhledu s vyjímatelnými panely vel. do 0,36 m2 na zavěšený viditelný rošt</t>
  </si>
  <si>
    <t>-12425553</t>
  </si>
  <si>
    <t>291,5</t>
  </si>
  <si>
    <t>40</t>
  </si>
  <si>
    <t>590365231</t>
  </si>
  <si>
    <t>deska podhledová minerální polodrážka jemná hladká bílá 15x600x600mm použitá</t>
  </si>
  <si>
    <t>-381824464</t>
  </si>
  <si>
    <t>291,5*0,80*1,05</t>
  </si>
  <si>
    <t>41</t>
  </si>
  <si>
    <t>59036523</t>
  </si>
  <si>
    <t>deska podhledová minerální polodrážka jemná hladká bílá 15x600x600mm</t>
  </si>
  <si>
    <t>1465531605</t>
  </si>
  <si>
    <t>291,5*0,20*1,05</t>
  </si>
  <si>
    <t>42</t>
  </si>
  <si>
    <t>763431801</t>
  </si>
  <si>
    <t>Demontáž minerálního podhledu zavěšeného na viditelném roštu</t>
  </si>
  <si>
    <t>367756490</t>
  </si>
  <si>
    <t>43</t>
  </si>
  <si>
    <t>998763303</t>
  </si>
  <si>
    <t>Přesun hmot tonážní pro sádrokartonové konstrukce v objektech v do 24 m</t>
  </si>
  <si>
    <t>734802103</t>
  </si>
  <si>
    <t>44</t>
  </si>
  <si>
    <t>998763381</t>
  </si>
  <si>
    <t>Příplatek k přesunu hmot tonážní 763 SDK prováděný bez použití mechanizace</t>
  </si>
  <si>
    <t>819958799</t>
  </si>
  <si>
    <t>766</t>
  </si>
  <si>
    <t>Konstrukce truhlářské</t>
  </si>
  <si>
    <t>45</t>
  </si>
  <si>
    <t>766431821</t>
  </si>
  <si>
    <t>Demontáž truhlářského obložení sloupů a pilířů z palubek</t>
  </si>
  <si>
    <t>-179050683</t>
  </si>
  <si>
    <t>1,6                                      "obklad sloupu"</t>
  </si>
  <si>
    <t>46</t>
  </si>
  <si>
    <t>766660021</t>
  </si>
  <si>
    <t>Montáž dveřních křídel otvíravých jednokřídlových š do 0,8 m požárních do ocelové zárubně</t>
  </si>
  <si>
    <t>1353449039</t>
  </si>
  <si>
    <t>47</t>
  </si>
  <si>
    <t>61162098</t>
  </si>
  <si>
    <t>dveře jednokřídlé dřevotřískové protipožární EI (EW) 30 D3 povrch laminátový plné 800x1970/2100mm</t>
  </si>
  <si>
    <t>1361983765</t>
  </si>
  <si>
    <t>48</t>
  </si>
  <si>
    <t>766660717</t>
  </si>
  <si>
    <t>Montáž dveřních křídel samozavírače na ocelovou zárubeň</t>
  </si>
  <si>
    <t>599521739</t>
  </si>
  <si>
    <t>49</t>
  </si>
  <si>
    <t>54917265</t>
  </si>
  <si>
    <t>samozavírač dveří hydraulický K214 č.14 zlatá bronz</t>
  </si>
  <si>
    <t>-455483436</t>
  </si>
  <si>
    <t>50</t>
  </si>
  <si>
    <t>766660728</t>
  </si>
  <si>
    <t>Montáž dveřního interiérového kování - zámku</t>
  </si>
  <si>
    <t>-1896465722</t>
  </si>
  <si>
    <t>51</t>
  </si>
  <si>
    <t>54964110</t>
  </si>
  <si>
    <t>vložka zámková cylindrická oboustranná</t>
  </si>
  <si>
    <t>823669933</t>
  </si>
  <si>
    <t>52</t>
  </si>
  <si>
    <t>766660729</t>
  </si>
  <si>
    <t>Montáž dveřního interiérového kování - štítku s klikou</t>
  </si>
  <si>
    <t>1862541121</t>
  </si>
  <si>
    <t>53</t>
  </si>
  <si>
    <t>54914620</t>
  </si>
  <si>
    <t>kování dveřní vrchní klika včetně rozet a montážního materiálu R PZ nerez PK</t>
  </si>
  <si>
    <t>63574548</t>
  </si>
  <si>
    <t>54</t>
  </si>
  <si>
    <t>766691914</t>
  </si>
  <si>
    <t>Vyvěšení nebo zavěšení dřevěných křídel dveří pl do 2 m2</t>
  </si>
  <si>
    <t>-2096747156</t>
  </si>
  <si>
    <t>55</t>
  </si>
  <si>
    <t>998766103</t>
  </si>
  <si>
    <t>Přesun hmot tonážní pro konstrukce truhlářské v objektech v do 24 m</t>
  </si>
  <si>
    <t>744015971</t>
  </si>
  <si>
    <t>56</t>
  </si>
  <si>
    <t>998766181</t>
  </si>
  <si>
    <t>Příplatek k přesunu hmot tonážní 766 prováděný bez použití mechanizace</t>
  </si>
  <si>
    <t>-1125473096</t>
  </si>
  <si>
    <t>776</t>
  </si>
  <si>
    <t>Podlahy povlakové</t>
  </si>
  <si>
    <t>57</t>
  </si>
  <si>
    <t>776111116</t>
  </si>
  <si>
    <t>Odstranění zbytků lepidla z podkladu povlakových podlah broušením</t>
  </si>
  <si>
    <t>1546842793</t>
  </si>
  <si>
    <t>58</t>
  </si>
  <si>
    <t>776111311</t>
  </si>
  <si>
    <t>Vysátí podkladu povlakových podlah</t>
  </si>
  <si>
    <t>-754674962</t>
  </si>
  <si>
    <t>59</t>
  </si>
  <si>
    <t>776121111</t>
  </si>
  <si>
    <t>Vodou ředitelná penetrace savého podkladu povlakových podlah ředěná v poměru 1:3</t>
  </si>
  <si>
    <t>377596643</t>
  </si>
  <si>
    <t>60</t>
  </si>
  <si>
    <t>776141111</t>
  </si>
  <si>
    <t>Vyrovnání podkladu povlakových podlah stěrkou pevnosti 20 MPa tl 3 mm</t>
  </si>
  <si>
    <t>-1063294764</t>
  </si>
  <si>
    <t>61</t>
  </si>
  <si>
    <t>776201811</t>
  </si>
  <si>
    <t>Demontáž lepených povlakových podlah bez podložky ručně</t>
  </si>
  <si>
    <t>1063376438</t>
  </si>
  <si>
    <t>10,9</t>
  </si>
  <si>
    <t>62</t>
  </si>
  <si>
    <t>776221121</t>
  </si>
  <si>
    <t>Lepení elektrostaticky vodivých pásů z PVC standardním lepidlem</t>
  </si>
  <si>
    <t>96116844</t>
  </si>
  <si>
    <t>63</t>
  </si>
  <si>
    <t>28411026</t>
  </si>
  <si>
    <t>PVC vinyl homogenní zátěžová elektrostaticky vodivé tl 2,00mm, R 0,05-1MΩ, třída zátěže 34/43, třída otěru P, hořlavost Bfl S1</t>
  </si>
  <si>
    <t>34255381</t>
  </si>
  <si>
    <t>11,9*1,1 'Přepočtené koeficientem množství</t>
  </si>
  <si>
    <t>64</t>
  </si>
  <si>
    <t>776421111</t>
  </si>
  <si>
    <t>Montáž obvodových lišt lepením</t>
  </si>
  <si>
    <t>1304413587</t>
  </si>
  <si>
    <t>65</t>
  </si>
  <si>
    <t>28411006</t>
  </si>
  <si>
    <t>lišta soklová PVC samolepící 15x50mm</t>
  </si>
  <si>
    <t>595350819</t>
  </si>
  <si>
    <t>13,3*1,05 'Přepočtené koeficientem množství</t>
  </si>
  <si>
    <t>66</t>
  </si>
  <si>
    <t>998776103</t>
  </si>
  <si>
    <t>Přesun hmot tonážní pro podlahy povlakové v objektech v do 24 m</t>
  </si>
  <si>
    <t>-520770366</t>
  </si>
  <si>
    <t>67</t>
  </si>
  <si>
    <t>998776181</t>
  </si>
  <si>
    <t>Příplatek k přesunu hmot tonážní 776 prováděný bez použití mechanizace</t>
  </si>
  <si>
    <t>836707461</t>
  </si>
  <si>
    <t>784</t>
  </si>
  <si>
    <t>Dokončovací práce - malby a tapety</t>
  </si>
  <si>
    <t>68</t>
  </si>
  <si>
    <t>784221101</t>
  </si>
  <si>
    <t>Dvojnásobné bílé malby ze směsí za sucha dobře otěruvzdorných v místnostech do 3,80 m</t>
  </si>
  <si>
    <t>-509075673</t>
  </si>
  <si>
    <t>2359,61</t>
  </si>
  <si>
    <t>2 - silnoproud</t>
  </si>
  <si>
    <t xml:space="preserve"> </t>
  </si>
  <si>
    <t>M - Práce a dodávky M</t>
  </si>
  <si>
    <t xml:space="preserve">    21-M - Elektromontáže</t>
  </si>
  <si>
    <t xml:space="preserve">      D1 - Dodávky a hlavní montážní materiál</t>
  </si>
  <si>
    <t xml:space="preserve">        D2 - B1) Kabelové rozvody </t>
  </si>
  <si>
    <t xml:space="preserve">        D3 - B2) Ostavní elektroinstalace (standart ABB Tango)</t>
  </si>
  <si>
    <t xml:space="preserve">        D4 - B3) Osvětlovací tělesa</t>
  </si>
  <si>
    <t xml:space="preserve">        D5 - B4) Ostatní</t>
  </si>
  <si>
    <t>Práce a dodávky M</t>
  </si>
  <si>
    <t>21-M</t>
  </si>
  <si>
    <t>Elektromontáže</t>
  </si>
  <si>
    <t>D1</t>
  </si>
  <si>
    <t>Dodávky a hlavní montážní materiál</t>
  </si>
  <si>
    <t>Pol1</t>
  </si>
  <si>
    <t>Rozv. R-TECH (modulový 2x12modulů), osazený 1x hlavní vypínač do 3x32A, 4x kombinovaná přepěťová ochrana 1 a 2 st,  3x jistič do 1x16A, svorky.</t>
  </si>
  <si>
    <t>ks</t>
  </si>
  <si>
    <t>Pol2</t>
  </si>
  <si>
    <t>Podružná uzemňovací sběrnice</t>
  </si>
  <si>
    <t>D2</t>
  </si>
  <si>
    <t xml:space="preserve">B1) Kabelové rozvody </t>
  </si>
  <si>
    <t>Pol3</t>
  </si>
  <si>
    <t>Kabel  CYKY 5Cx6 (vč. pom. mateiálu, upevnění, ukončení a ostatních souvisejících  prací)</t>
  </si>
  <si>
    <t>Pol4</t>
  </si>
  <si>
    <t>Kabel CYKY 3Cx2,5 (vč. pom. mateiálu, upevnění, ukončení a ostatních souvisejících  prací)</t>
  </si>
  <si>
    <t>Pol5</t>
  </si>
  <si>
    <t>Kabel CYKY 3Cx1,5 (vč. pom. mateiálu, upevnění, ukončení a ostatních souvisejících  prací)</t>
  </si>
  <si>
    <t>Pol6</t>
  </si>
  <si>
    <t>Kabel CYKY 2Ax1,5 (vč. pom. mateiálu, upevnění, ukončení a ostatních souvisejících  prací)</t>
  </si>
  <si>
    <t>Pol7</t>
  </si>
  <si>
    <t>Vodič CY 6mm-z/žl</t>
  </si>
  <si>
    <t>Pol8</t>
  </si>
  <si>
    <t>Vodič CY 4mm-z/žl</t>
  </si>
  <si>
    <t>Pol9</t>
  </si>
  <si>
    <t>Elektroinstalační lišta LH40/40  (vč. pom. mateiálu, upevnění, ukončení a ostatních souvisejících  prací)</t>
  </si>
  <si>
    <t>Pol10</t>
  </si>
  <si>
    <t>Elektroinstalační lišta LH40/20  (vč. pom. mateiálu, upevnění, ukončení a ostatních souvisejících  prací)</t>
  </si>
  <si>
    <t>D3</t>
  </si>
  <si>
    <t>B2) Ostavní elektroinstalace (standart ABB Tango)</t>
  </si>
  <si>
    <t>Pol11</t>
  </si>
  <si>
    <t>Zásuvka 230V/16A, IP44 vč.krabice a připojení</t>
  </si>
  <si>
    <t>Pol12</t>
  </si>
  <si>
    <t>Vypínač, řazení 1, 230V/10A, IP2 vč. Krabice</t>
  </si>
  <si>
    <t>Pol13</t>
  </si>
  <si>
    <t>Krabice svorková (vč. Svorkovnice a víka)</t>
  </si>
  <si>
    <t>Pol14</t>
  </si>
  <si>
    <t>Dozbrojení stávajícího R7 (jistič B/3-25A)</t>
  </si>
  <si>
    <t>Pol15</t>
  </si>
  <si>
    <t>Přezbrojení stávajícího R2 (jistič C/1-16A)</t>
  </si>
  <si>
    <t>Pol16</t>
  </si>
  <si>
    <t>Přezbrojení stávajícího R1 (jistič C/1-16A)</t>
  </si>
  <si>
    <t>Pol17</t>
  </si>
  <si>
    <t>Kombinovaný svodič bleskových proudů</t>
  </si>
  <si>
    <t>D4</t>
  </si>
  <si>
    <t>B3) Osvětlovací tělesa</t>
  </si>
  <si>
    <t>Pol18</t>
  </si>
  <si>
    <t>Osvětolovací těleso typ A  (Přisazené , 2x16W LED trubice, IP20.</t>
  </si>
  <si>
    <t>D5</t>
  </si>
  <si>
    <t>B4) Ostatní</t>
  </si>
  <si>
    <t>Pol19</t>
  </si>
  <si>
    <t>Demontáž stávajících elektroinstalace (vč.odvozu, a ekologivké likvidace)</t>
  </si>
  <si>
    <t>kompl</t>
  </si>
  <si>
    <t>Pol20</t>
  </si>
  <si>
    <t>Revize elektrických zařízení</t>
  </si>
  <si>
    <t>3 - IT</t>
  </si>
  <si>
    <t xml:space="preserve">    22-M - Montáže technologických zařízení </t>
  </si>
  <si>
    <t xml:space="preserve">      D1 - IT INFRASTRUKTURA - PASIVNÍ KOMPONENTY</t>
  </si>
  <si>
    <t xml:space="preserve">      D2 - SERVER+VIRTUALIZACE</t>
  </si>
  <si>
    <t xml:space="preserve">      D3 - BACKAP SERVER</t>
  </si>
  <si>
    <t xml:space="preserve">      D4 - NAS DISKOVÉ POLE</t>
  </si>
  <si>
    <t xml:space="preserve">      D5 - SWITCHE</t>
  </si>
  <si>
    <t xml:space="preserve">      D6 - WIFI SYSTÉM</t>
  </si>
  <si>
    <t xml:space="preserve">      D7 - KAMEROVÝ SYSTÉM</t>
  </si>
  <si>
    <t>22-M</t>
  </si>
  <si>
    <t xml:space="preserve">Montáže technologických zařízení </t>
  </si>
  <si>
    <t>IT INFRASTRUKTURA - PASIVNÍ KOMPONENTY</t>
  </si>
  <si>
    <t>Pol21</t>
  </si>
  <si>
    <t>Stojanový rozvaděč,42U,š.600mm,hl.600mm</t>
  </si>
  <si>
    <t>kpl.</t>
  </si>
  <si>
    <t>Pol22</t>
  </si>
  <si>
    <t>Nástěnný rozváděč , 9U,š.600mm,hl.450mm</t>
  </si>
  <si>
    <t>Pol23</t>
  </si>
  <si>
    <t>Patch panel 24xRJ45, kat.6 UTP</t>
  </si>
  <si>
    <t>Pol24</t>
  </si>
  <si>
    <t>Vyvazovací panel 19" provedení 1U</t>
  </si>
  <si>
    <t>Pol25</t>
  </si>
  <si>
    <t>Napájecí panel 5x230V 19" provedení 1U</t>
  </si>
  <si>
    <t>Pol26</t>
  </si>
  <si>
    <t>Ukládací police 19" provedení 1U 350mm hloubka</t>
  </si>
  <si>
    <t>Pol27</t>
  </si>
  <si>
    <t>Dvojzásuvka 2xRJ45, kat.6 + instalační krabice - provedení pod omítkou</t>
  </si>
  <si>
    <t>Pol28</t>
  </si>
  <si>
    <t>Zásuvka 1xRJ45, kat.6 + instalační krabice - provedení pod omítkou</t>
  </si>
  <si>
    <t>Pol29</t>
  </si>
  <si>
    <t>Kabel datový 4x2x0,5 kat.6</t>
  </si>
  <si>
    <t>Pol30</t>
  </si>
  <si>
    <t>Optický kabel 8 vláken</t>
  </si>
  <si>
    <t>Pol31</t>
  </si>
  <si>
    <t>Příslušenství pro připojení optického kabelu v racku</t>
  </si>
  <si>
    <t>Pol32</t>
  </si>
  <si>
    <t>Kabelový rošt drátěny profil 125x60</t>
  </si>
  <si>
    <t>Pol33</t>
  </si>
  <si>
    <t>Instalační trubka ohebná vnitřní průměr 16 mm</t>
  </si>
  <si>
    <t>Pol34</t>
  </si>
  <si>
    <t>MT - mikrotrubička tlustostěnná 12/8 mm</t>
  </si>
  <si>
    <t>Pol35</t>
  </si>
  <si>
    <t>Montážní práce - pokládka datových kabelů</t>
  </si>
  <si>
    <t>Pol36</t>
  </si>
  <si>
    <t>Instalace kabelových tras - kabelové rošty, instalační trubky, kabelové prostupy stavebními konstrukcemi do průměru 100 mm</t>
  </si>
  <si>
    <t>Pol37</t>
  </si>
  <si>
    <t>Instalace koncových zásuvek, včetně instalačních krabic</t>
  </si>
  <si>
    <t>Pol38</t>
  </si>
  <si>
    <t>Instalace  rozváděčů včetně montáž vnitřního vybavení</t>
  </si>
  <si>
    <t>Pol39</t>
  </si>
  <si>
    <t>Certifikovaný systém požárních ucpávek splňující podmínky vyhlášky č.246/2001Sb.</t>
  </si>
  <si>
    <t>Pol40</t>
  </si>
  <si>
    <t>Dokumentace skutečného provedení</t>
  </si>
  <si>
    <t>Pol41</t>
  </si>
  <si>
    <t>VRN (doprava, ubytování ...)</t>
  </si>
  <si>
    <t>SERVER+VIRTUALIZACE</t>
  </si>
  <si>
    <t>Pol42</t>
  </si>
  <si>
    <t>HPE PL ML350G10 4210 (2.2G/10C/2400) 2x16 GB 8SFF P408i-a/2GSSB 1x800W RFC NBD333+3x2,4TB SAS HPE HDD</t>
  </si>
  <si>
    <t>Pol43</t>
  </si>
  <si>
    <t>HPE Microsoft Windows Server 2019 Essentials Edition 1-2P ENG 25user/50dev OEM</t>
  </si>
  <si>
    <t>Pol44</t>
  </si>
  <si>
    <t>HP SW VMw vsphere Ess 1yr E-LTU</t>
  </si>
  <si>
    <t>BACKAP SERVER</t>
  </si>
  <si>
    <t>Pol45</t>
  </si>
  <si>
    <t>Veeam Backup &amp; Replication Standard, includes 1 st year of bsic Support</t>
  </si>
  <si>
    <t>NAS DISKOVÉ POLE</t>
  </si>
  <si>
    <t>Pol46</t>
  </si>
  <si>
    <t>QNAP TS-431XeU-2G</t>
  </si>
  <si>
    <t>Pol47</t>
  </si>
  <si>
    <t>WD RED Pro NAS WD4003FFBX 4TB</t>
  </si>
  <si>
    <t>SWITCHE</t>
  </si>
  <si>
    <t>Pol48</t>
  </si>
  <si>
    <t>UBNT UniFi Switch US-16-150W</t>
  </si>
  <si>
    <t>Pol49</t>
  </si>
  <si>
    <t>UBNT UniFi Switch USW-24 Gen2</t>
  </si>
  <si>
    <t>Pol50</t>
  </si>
  <si>
    <t>UBNT UniFi Switch US-24-250W</t>
  </si>
  <si>
    <t>D6</t>
  </si>
  <si>
    <t>WIFI SYSTÉM</t>
  </si>
  <si>
    <t>Pol51</t>
  </si>
  <si>
    <t>UBNT UniFi AP AC LR</t>
  </si>
  <si>
    <t>Pol52</t>
  </si>
  <si>
    <t>UBNT UC-CK UniFi-Controller-Cloud-Key</t>
  </si>
  <si>
    <t>D7</t>
  </si>
  <si>
    <t>KAMEROVÝ SYSTÉM</t>
  </si>
  <si>
    <t>Pol53</t>
  </si>
  <si>
    <t>IP kamera IPC2124LR5-DUPF40M-F</t>
  </si>
  <si>
    <t>Pol54</t>
  </si>
  <si>
    <t>IP kamera IPC3235ER3-DUVZ</t>
  </si>
  <si>
    <t>Pol55</t>
  </si>
  <si>
    <t>UNIVIEW NVR304-32E.B</t>
  </si>
  <si>
    <t>70</t>
  </si>
  <si>
    <t>Pol56</t>
  </si>
  <si>
    <t>WD PURPLE WD40PURZ 4TB</t>
  </si>
  <si>
    <t>72</t>
  </si>
  <si>
    <t>4 - Chlazení</t>
  </si>
  <si>
    <t xml:space="preserve">    24-M - Montáže vzduchotechnických zařízení</t>
  </si>
  <si>
    <t xml:space="preserve">      D1 - Chlazení</t>
  </si>
  <si>
    <t xml:space="preserve">      D2 - Ostatní náklady</t>
  </si>
  <si>
    <t>24-M</t>
  </si>
  <si>
    <t>Montáže vzduchotechnických zařízení</t>
  </si>
  <si>
    <t>1.1</t>
  </si>
  <si>
    <t>Venkovní kondenzační jednotka; Qch=4,6kW; 809x330x630mm; 230V/1f/50H/1,24kW</t>
  </si>
  <si>
    <t>1.2</t>
  </si>
  <si>
    <t>Vnitřní nástěnná jednotka vč IR ovladače;, Qch=4,6kW; 898x249x295mm</t>
  </si>
  <si>
    <t>1.3</t>
  </si>
  <si>
    <t>Vedení chladiva (Cu úpotrubí 6/12, teplená izolace, komunikační kabel, náplň R32)</t>
  </si>
  <si>
    <t>bm</t>
  </si>
  <si>
    <t>1.4</t>
  </si>
  <si>
    <t>Nástěnná konzole, žárově zinkovaná</t>
  </si>
  <si>
    <t>1.5</t>
  </si>
  <si>
    <t>Závěsný a spojovací materiál</t>
  </si>
  <si>
    <t>kpl</t>
  </si>
  <si>
    <t>Ostatní náklady</t>
  </si>
  <si>
    <t>Pol57</t>
  </si>
  <si>
    <t>Montáž</t>
  </si>
  <si>
    <t>Pol58</t>
  </si>
  <si>
    <t>Doprava</t>
  </si>
  <si>
    <t>Pol59</t>
  </si>
  <si>
    <t>Jeřábnické práce - vyzdvižení venkovní jednotky klimatizace</t>
  </si>
  <si>
    <t>Pol60</t>
  </si>
  <si>
    <t>Projeková dokumentace</t>
  </si>
  <si>
    <t>Pol61</t>
  </si>
  <si>
    <t>Zaregulování, zprovoznění, spuštění, zaškolení</t>
  </si>
  <si>
    <t>5 -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</si>
  <si>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</si>
  <si>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</si>
  <si>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</si>
  <si>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</si>
  <si>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</si>
  <si>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</si>
  <si>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</si>
  <si>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</si>
  <si>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</si>
  <si>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</si>
  <si>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</si>
  <si>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</si>
  <si>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</si>
  <si>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</si>
  <si>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</si>
  <si>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1024</t>
  </si>
  <si>
    <t>1100109178</t>
  </si>
  <si>
    <t>VRN2</t>
  </si>
  <si>
    <t>Příprava staveniště</t>
  </si>
  <si>
    <t>020001000</t>
  </si>
  <si>
    <t>2012165126</t>
  </si>
  <si>
    <t>VRN3</t>
  </si>
  <si>
    <t>Zařízení staveniště</t>
  </si>
  <si>
    <t>030001000</t>
  </si>
  <si>
    <t>-878905183</t>
  </si>
  <si>
    <t>VRN4</t>
  </si>
  <si>
    <t>Inženýrská činnost</t>
  </si>
  <si>
    <t>040001000</t>
  </si>
  <si>
    <t>-577592669</t>
  </si>
  <si>
    <t>VRN5</t>
  </si>
  <si>
    <t>Finanční náklady</t>
  </si>
  <si>
    <t>050001000</t>
  </si>
  <si>
    <t>-973574186</t>
  </si>
  <si>
    <t>VRN6</t>
  </si>
  <si>
    <t>Územní vlivy</t>
  </si>
  <si>
    <t>060001000</t>
  </si>
  <si>
    <t>-262902688</t>
  </si>
  <si>
    <t>VRN7</t>
  </si>
  <si>
    <t>Provozní vlivy</t>
  </si>
  <si>
    <t>070001000</t>
  </si>
  <si>
    <t>1362026729</t>
  </si>
  <si>
    <t>VRN8</t>
  </si>
  <si>
    <t>Přesun stavebních kapacit</t>
  </si>
  <si>
    <t>080001000</t>
  </si>
  <si>
    <t>Další náklady na pracovníky</t>
  </si>
  <si>
    <t>594345166</t>
  </si>
  <si>
    <t>VRN9</t>
  </si>
  <si>
    <t>090001000</t>
  </si>
  <si>
    <t>-364791155</t>
  </si>
  <si>
    <t>Barevné multifunkční zařízení formátu A3, tisk, formáty A6-SRA3, kopírování, rychlost kopírování / tisku A4 ČB/BAR - 36/18 str./min., automatický oboustranný tisk, šešívání, skenování, automatický podavač originálů, faxování, uživatelské boxy, paměť min.2GB, pevný disk min.250 GB, režimy dokončování-odsazování, skupinkování, třídění, sešívání, děrování, poloviční sklad, dopisní trojsklad, brožur, rozhraní min. 10-Base-T/100-Base-T/1 000-Base-T Ethernet; USB 2.0;
Wi-Fi 802.11b/g/n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</si>
</sst>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3">
    <xf numFmtId="0" fontId="0" fillId="0" borderId="0" xfId="0"/>
    <xf numFmtId="4" fontId="23" fillId="2" borderId="1" xfId="0" applyNumberFormat="1" applyFont="1" applyFill="1" applyBorder="1" applyAlignment="1" applyProtection="1">
      <alignment vertical="center"/>
      <protection locked="0"/>
    </xf>
    <xf numFmtId="4" fontId="36" fillId="2" borderId="1" xfId="0" applyNumberFormat="1" applyFont="1" applyFill="1" applyBorder="1" applyAlignment="1" applyProtection="1">
      <alignment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4" borderId="8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7" fillId="0" borderId="0" xfId="20" applyFont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2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5" fillId="4" borderId="7" xfId="0" applyFont="1" applyFill="1" applyBorder="1" applyAlignment="1" applyProtection="1">
      <alignment horizontal="left" vertical="center"/>
      <protection/>
    </xf>
    <xf numFmtId="0" fontId="5" fillId="4" borderId="8" xfId="0" applyFont="1" applyFill="1" applyBorder="1" applyAlignment="1" applyProtection="1">
      <alignment horizontal="right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4" fontId="5" fillId="4" borderId="8" xfId="0" applyNumberFormat="1" applyFont="1" applyFill="1" applyBorder="1" applyAlignment="1" applyProtection="1">
      <alignment vertical="center"/>
      <protection/>
    </xf>
    <xf numFmtId="0" fontId="0" fillId="4" borderId="22" xfId="0" applyFont="1" applyFill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" fontId="25" fillId="0" borderId="0" xfId="0" applyNumberFormat="1" applyFont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1" xfId="0" applyFont="1" applyBorder="1" applyAlignment="1" applyProtection="1">
      <alignment horizontal="center" vertical="center"/>
      <protection/>
    </xf>
    <xf numFmtId="49" fontId="23" fillId="0" borderId="1" xfId="0" applyNumberFormat="1" applyFont="1" applyBorder="1" applyAlignment="1" applyProtection="1">
      <alignment horizontal="left" vertical="center" wrapText="1"/>
      <protection/>
    </xf>
    <xf numFmtId="0" fontId="23" fillId="0" borderId="1" xfId="0" applyFont="1" applyBorder="1" applyAlignment="1" applyProtection="1">
      <alignment horizontal="left" vertical="center" wrapText="1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167" fontId="23" fillId="0" borderId="1" xfId="0" applyNumberFormat="1" applyFont="1" applyBorder="1" applyAlignment="1" applyProtection="1">
      <alignment vertical="center"/>
      <protection/>
    </xf>
    <xf numFmtId="4" fontId="23" fillId="0" borderId="1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3" xfId="0" applyNumberFormat="1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36" fillId="0" borderId="1" xfId="0" applyFont="1" applyBorder="1" applyAlignment="1" applyProtection="1">
      <alignment horizontal="center" vertical="center"/>
      <protection/>
    </xf>
    <xf numFmtId="49" fontId="36" fillId="0" borderId="1" xfId="0" applyNumberFormat="1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left" vertical="center" wrapText="1"/>
      <protection/>
    </xf>
    <xf numFmtId="0" fontId="36" fillId="0" borderId="1" xfId="0" applyFont="1" applyBorder="1" applyAlignment="1" applyProtection="1">
      <alignment horizontal="center" vertical="center" wrapText="1"/>
      <protection/>
    </xf>
    <xf numFmtId="167" fontId="36" fillId="0" borderId="1" xfId="0" applyNumberFormat="1" applyFont="1" applyBorder="1" applyAlignment="1" applyProtection="1">
      <alignment vertical="center"/>
      <protection/>
    </xf>
    <xf numFmtId="4" fontId="36" fillId="0" borderId="1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 applyProtection="1">
      <alignment vertical="center"/>
      <protection/>
    </xf>
    <xf numFmtId="0" fontId="36" fillId="2" borderId="18" xfId="0" applyFont="1" applyFill="1" applyBorder="1" applyAlignment="1" applyProtection="1">
      <alignment horizontal="left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3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4" fontId="12" fillId="0" borderId="0" xfId="0" applyNumberFormat="1" applyFont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/>
    </xf>
    <xf numFmtId="0" fontId="36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8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3" fillId="4" borderId="22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8" fillId="0" borderId="6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4" fillId="5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4" fontId="5" fillId="3" borderId="8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 topLeftCell="A1">
      <selection activeCell="E14" sqref="E14:AJ14"/>
    </sheetView>
  </sheetViews>
  <sheetFormatPr defaultColWidth="9.140625" defaultRowHeight="12"/>
  <cols>
    <col min="1" max="1" width="8.28125" style="6" customWidth="1"/>
    <col min="2" max="2" width="1.7109375" style="6" customWidth="1"/>
    <col min="3" max="3" width="4.140625" style="6" customWidth="1"/>
    <col min="4" max="33" width="2.7109375" style="6" customWidth="1"/>
    <col min="34" max="34" width="3.28125" style="6" customWidth="1"/>
    <col min="35" max="35" width="31.7109375" style="6" customWidth="1"/>
    <col min="36" max="37" width="2.421875" style="6" customWidth="1"/>
    <col min="38" max="38" width="8.28125" style="6" customWidth="1"/>
    <col min="39" max="39" width="3.28125" style="6" customWidth="1"/>
    <col min="40" max="40" width="13.28125" style="6" customWidth="1"/>
    <col min="41" max="41" width="7.421875" style="6" customWidth="1"/>
    <col min="42" max="42" width="4.140625" style="6" customWidth="1"/>
    <col min="43" max="43" width="15.7109375" style="6" hidden="1" customWidth="1"/>
    <col min="44" max="44" width="13.7109375" style="6" customWidth="1"/>
    <col min="45" max="47" width="25.8515625" style="6" hidden="1" customWidth="1"/>
    <col min="48" max="49" width="21.7109375" style="6" hidden="1" customWidth="1"/>
    <col min="50" max="51" width="25.00390625" style="6" hidden="1" customWidth="1"/>
    <col min="52" max="52" width="21.7109375" style="6" hidden="1" customWidth="1"/>
    <col min="53" max="53" width="19.140625" style="6" hidden="1" customWidth="1"/>
    <col min="54" max="54" width="25.00390625" style="6" hidden="1" customWidth="1"/>
    <col min="55" max="55" width="21.7109375" style="6" hidden="1" customWidth="1"/>
    <col min="56" max="56" width="19.140625" style="6" hidden="1" customWidth="1"/>
    <col min="57" max="57" width="66.421875" style="6" customWidth="1"/>
    <col min="58" max="70" width="9.28125" style="6" customWidth="1"/>
    <col min="71" max="91" width="9.28125" style="6" hidden="1" customWidth="1"/>
    <col min="92" max="16384" width="9.28125" style="6" customWidth="1"/>
  </cols>
  <sheetData>
    <row r="1" spans="1:74" ht="12">
      <c r="A1" s="5" t="s">
        <v>0</v>
      </c>
      <c r="AZ1" s="5" t="s">
        <v>1</v>
      </c>
      <c r="BA1" s="5" t="s">
        <v>2</v>
      </c>
      <c r="BB1" s="5" t="s">
        <v>1</v>
      </c>
      <c r="BT1" s="5" t="s">
        <v>3</v>
      </c>
      <c r="BU1" s="5" t="s">
        <v>3</v>
      </c>
      <c r="BV1" s="5" t="s">
        <v>4</v>
      </c>
    </row>
    <row r="2" spans="44:72" ht="36.95" customHeight="1">
      <c r="AR2" s="224" t="s">
        <v>5</v>
      </c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S2" s="7" t="s">
        <v>6</v>
      </c>
      <c r="BT2" s="7" t="s">
        <v>7</v>
      </c>
    </row>
    <row r="3" spans="2:72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  <c r="BS3" s="7" t="s">
        <v>8</v>
      </c>
      <c r="BT3" s="7" t="s">
        <v>9</v>
      </c>
    </row>
    <row r="4" spans="2:71" ht="24.95" customHeight="1">
      <c r="B4" s="10"/>
      <c r="D4" s="11" t="s">
        <v>10</v>
      </c>
      <c r="AR4" s="10"/>
      <c r="AS4" s="12" t="s">
        <v>11</v>
      </c>
      <c r="BE4" s="13" t="s">
        <v>12</v>
      </c>
      <c r="BS4" s="7" t="s">
        <v>13</v>
      </c>
    </row>
    <row r="5" spans="2:71" ht="12" customHeight="1">
      <c r="B5" s="10"/>
      <c r="D5" s="14" t="s">
        <v>14</v>
      </c>
      <c r="K5" s="233" t="s">
        <v>15</v>
      </c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R5" s="10"/>
      <c r="BE5" s="230" t="s">
        <v>16</v>
      </c>
      <c r="BS5" s="7" t="s">
        <v>6</v>
      </c>
    </row>
    <row r="6" spans="2:71" ht="36.95" customHeight="1">
      <c r="B6" s="10"/>
      <c r="D6" s="15" t="s">
        <v>17</v>
      </c>
      <c r="K6" s="234" t="s">
        <v>18</v>
      </c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R6" s="10"/>
      <c r="BE6" s="231"/>
      <c r="BS6" s="7" t="s">
        <v>6</v>
      </c>
    </row>
    <row r="7" spans="2:71" ht="12" customHeight="1">
      <c r="B7" s="10"/>
      <c r="D7" s="16" t="s">
        <v>19</v>
      </c>
      <c r="K7" s="17" t="s">
        <v>1</v>
      </c>
      <c r="AK7" s="16" t="s">
        <v>20</v>
      </c>
      <c r="AN7" s="17" t="s">
        <v>1</v>
      </c>
      <c r="AR7" s="10"/>
      <c r="BE7" s="231"/>
      <c r="BS7" s="7" t="s">
        <v>8</v>
      </c>
    </row>
    <row r="8" spans="2:71" ht="12" customHeight="1">
      <c r="B8" s="10"/>
      <c r="D8" s="16" t="s">
        <v>21</v>
      </c>
      <c r="K8" s="17" t="s">
        <v>22</v>
      </c>
      <c r="AK8" s="16" t="s">
        <v>23</v>
      </c>
      <c r="AN8" s="4" t="s">
        <v>24</v>
      </c>
      <c r="AR8" s="10"/>
      <c r="BE8" s="231"/>
      <c r="BS8" s="7" t="s">
        <v>8</v>
      </c>
    </row>
    <row r="9" spans="2:71" ht="14.45" customHeight="1">
      <c r="B9" s="10"/>
      <c r="AR9" s="10"/>
      <c r="BE9" s="231"/>
      <c r="BS9" s="7" t="s">
        <v>8</v>
      </c>
    </row>
    <row r="10" spans="2:71" ht="12" customHeight="1">
      <c r="B10" s="10"/>
      <c r="D10" s="16" t="s">
        <v>25</v>
      </c>
      <c r="AK10" s="16" t="s">
        <v>26</v>
      </c>
      <c r="AN10" s="17" t="s">
        <v>1</v>
      </c>
      <c r="AR10" s="10"/>
      <c r="BE10" s="231"/>
      <c r="BS10" s="7" t="s">
        <v>6</v>
      </c>
    </row>
    <row r="11" spans="2:71" ht="18.4" customHeight="1">
      <c r="B11" s="10"/>
      <c r="E11" s="17" t="s">
        <v>27</v>
      </c>
      <c r="AK11" s="16" t="s">
        <v>28</v>
      </c>
      <c r="AN11" s="17" t="s">
        <v>1</v>
      </c>
      <c r="AR11" s="10"/>
      <c r="BE11" s="231"/>
      <c r="BS11" s="7" t="s">
        <v>6</v>
      </c>
    </row>
    <row r="12" spans="2:71" ht="6.95" customHeight="1">
      <c r="B12" s="10"/>
      <c r="AR12" s="10"/>
      <c r="BE12" s="231"/>
      <c r="BS12" s="7" t="s">
        <v>8</v>
      </c>
    </row>
    <row r="13" spans="2:71" ht="12" customHeight="1">
      <c r="B13" s="10"/>
      <c r="D13" s="16" t="s">
        <v>29</v>
      </c>
      <c r="AK13" s="16" t="s">
        <v>26</v>
      </c>
      <c r="AN13" s="3" t="s">
        <v>30</v>
      </c>
      <c r="AR13" s="10"/>
      <c r="BE13" s="231"/>
      <c r="BS13" s="7" t="s">
        <v>8</v>
      </c>
    </row>
    <row r="14" spans="2:71" ht="12.75">
      <c r="B14" s="10"/>
      <c r="E14" s="235" t="s">
        <v>30</v>
      </c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16" t="s">
        <v>28</v>
      </c>
      <c r="AN14" s="3" t="s">
        <v>30</v>
      </c>
      <c r="AR14" s="10"/>
      <c r="BE14" s="231"/>
      <c r="BS14" s="7" t="s">
        <v>8</v>
      </c>
    </row>
    <row r="15" spans="2:71" ht="6.95" customHeight="1">
      <c r="B15" s="10"/>
      <c r="AR15" s="10"/>
      <c r="BE15" s="231"/>
      <c r="BS15" s="7" t="s">
        <v>3</v>
      </c>
    </row>
    <row r="16" spans="2:71" ht="12" customHeight="1">
      <c r="B16" s="10"/>
      <c r="D16" s="16" t="s">
        <v>31</v>
      </c>
      <c r="AK16" s="16" t="s">
        <v>26</v>
      </c>
      <c r="AN16" s="17" t="s">
        <v>1</v>
      </c>
      <c r="AR16" s="10"/>
      <c r="BE16" s="231"/>
      <c r="BS16" s="7" t="s">
        <v>3</v>
      </c>
    </row>
    <row r="17" spans="2:71" ht="18.4" customHeight="1">
      <c r="B17" s="10"/>
      <c r="E17" s="17" t="s">
        <v>32</v>
      </c>
      <c r="AK17" s="16" t="s">
        <v>28</v>
      </c>
      <c r="AN17" s="17" t="s">
        <v>1</v>
      </c>
      <c r="AR17" s="10"/>
      <c r="BE17" s="231"/>
      <c r="BS17" s="7" t="s">
        <v>33</v>
      </c>
    </row>
    <row r="18" spans="2:71" ht="6.95" customHeight="1">
      <c r="B18" s="10"/>
      <c r="AR18" s="10"/>
      <c r="BE18" s="231"/>
      <c r="BS18" s="7" t="s">
        <v>8</v>
      </c>
    </row>
    <row r="19" spans="2:71" ht="12" customHeight="1">
      <c r="B19" s="10"/>
      <c r="D19" s="16" t="s">
        <v>34</v>
      </c>
      <c r="AK19" s="16" t="s">
        <v>26</v>
      </c>
      <c r="AN19" s="17" t="s">
        <v>1</v>
      </c>
      <c r="AR19" s="10"/>
      <c r="BE19" s="231"/>
      <c r="BS19" s="7" t="s">
        <v>8</v>
      </c>
    </row>
    <row r="20" spans="2:71" ht="18.4" customHeight="1">
      <c r="B20" s="10"/>
      <c r="E20" s="17" t="s">
        <v>35</v>
      </c>
      <c r="AK20" s="16" t="s">
        <v>28</v>
      </c>
      <c r="AN20" s="17" t="s">
        <v>1</v>
      </c>
      <c r="AR20" s="10"/>
      <c r="BE20" s="231"/>
      <c r="BS20" s="7" t="s">
        <v>33</v>
      </c>
    </row>
    <row r="21" spans="2:57" ht="6.95" customHeight="1">
      <c r="B21" s="10"/>
      <c r="AR21" s="10"/>
      <c r="BE21" s="231"/>
    </row>
    <row r="22" spans="2:57" ht="12" customHeight="1">
      <c r="B22" s="10"/>
      <c r="D22" s="16" t="s">
        <v>36</v>
      </c>
      <c r="AR22" s="10"/>
      <c r="BE22" s="231"/>
    </row>
    <row r="23" spans="2:57" ht="16.5" customHeight="1">
      <c r="B23" s="10"/>
      <c r="E23" s="237" t="s">
        <v>1</v>
      </c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R23" s="10"/>
      <c r="BE23" s="231"/>
    </row>
    <row r="24" spans="2:57" ht="6.95" customHeight="1">
      <c r="B24" s="10"/>
      <c r="AR24" s="10"/>
      <c r="BE24" s="231"/>
    </row>
    <row r="25" spans="2:57" ht="6.95" customHeight="1">
      <c r="B25" s="1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R25" s="10"/>
      <c r="BE25" s="231"/>
    </row>
    <row r="26" spans="1:57" s="23" customFormat="1" ht="25.9" customHeight="1">
      <c r="A26" s="19"/>
      <c r="B26" s="20"/>
      <c r="C26" s="19"/>
      <c r="D26" s="21" t="s">
        <v>37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1">
        <f>ROUND(AG94,0)</f>
        <v>0</v>
      </c>
      <c r="AL26" s="222"/>
      <c r="AM26" s="222"/>
      <c r="AN26" s="222"/>
      <c r="AO26" s="222"/>
      <c r="AP26" s="19"/>
      <c r="AQ26" s="19"/>
      <c r="AR26" s="20"/>
      <c r="BE26" s="231"/>
    </row>
    <row r="27" spans="1:57" s="23" customFormat="1" ht="6.95" customHeight="1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20"/>
      <c r="BE27" s="231"/>
    </row>
    <row r="28" spans="1:57" s="23" customFormat="1" ht="12.7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223" t="s">
        <v>38</v>
      </c>
      <c r="M28" s="223"/>
      <c r="N28" s="223"/>
      <c r="O28" s="223"/>
      <c r="P28" s="223"/>
      <c r="Q28" s="19"/>
      <c r="R28" s="19"/>
      <c r="S28" s="19"/>
      <c r="T28" s="19"/>
      <c r="U28" s="19"/>
      <c r="V28" s="19"/>
      <c r="W28" s="223" t="s">
        <v>39</v>
      </c>
      <c r="X28" s="223"/>
      <c r="Y28" s="223"/>
      <c r="Z28" s="223"/>
      <c r="AA28" s="223"/>
      <c r="AB28" s="223"/>
      <c r="AC28" s="223"/>
      <c r="AD28" s="223"/>
      <c r="AE28" s="223"/>
      <c r="AF28" s="19"/>
      <c r="AG28" s="19"/>
      <c r="AH28" s="19"/>
      <c r="AI28" s="19"/>
      <c r="AJ28" s="19"/>
      <c r="AK28" s="223" t="s">
        <v>40</v>
      </c>
      <c r="AL28" s="223"/>
      <c r="AM28" s="223"/>
      <c r="AN28" s="223"/>
      <c r="AO28" s="223"/>
      <c r="AP28" s="19"/>
      <c r="AQ28" s="19"/>
      <c r="AR28" s="20"/>
      <c r="BE28" s="231"/>
    </row>
    <row r="29" spans="2:57" s="24" customFormat="1" ht="14.45" customHeight="1">
      <c r="B29" s="25"/>
      <c r="D29" s="16" t="s">
        <v>41</v>
      </c>
      <c r="F29" s="16" t="s">
        <v>42</v>
      </c>
      <c r="L29" s="217">
        <v>0.21</v>
      </c>
      <c r="M29" s="216"/>
      <c r="N29" s="216"/>
      <c r="O29" s="216"/>
      <c r="P29" s="216"/>
      <c r="W29" s="215">
        <f>ROUND(AZ94,0)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ROUND(AV94,0)</f>
        <v>0</v>
      </c>
      <c r="AL29" s="216"/>
      <c r="AM29" s="216"/>
      <c r="AN29" s="216"/>
      <c r="AO29" s="216"/>
      <c r="AR29" s="25"/>
      <c r="BE29" s="232"/>
    </row>
    <row r="30" spans="2:57" s="24" customFormat="1" ht="14.45" customHeight="1">
      <c r="B30" s="25"/>
      <c r="F30" s="16" t="s">
        <v>43</v>
      </c>
      <c r="L30" s="217">
        <v>0.15</v>
      </c>
      <c r="M30" s="216"/>
      <c r="N30" s="216"/>
      <c r="O30" s="216"/>
      <c r="P30" s="216"/>
      <c r="W30" s="215">
        <f>ROUND(BA94,0)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ROUND(AW94,0)</f>
        <v>0</v>
      </c>
      <c r="AL30" s="216"/>
      <c r="AM30" s="216"/>
      <c r="AN30" s="216"/>
      <c r="AO30" s="216"/>
      <c r="AR30" s="25"/>
      <c r="BE30" s="232"/>
    </row>
    <row r="31" spans="2:57" s="24" customFormat="1" ht="14.45" customHeight="1" hidden="1">
      <c r="B31" s="25"/>
      <c r="F31" s="16" t="s">
        <v>44</v>
      </c>
      <c r="L31" s="217">
        <v>0.21</v>
      </c>
      <c r="M31" s="216"/>
      <c r="N31" s="216"/>
      <c r="O31" s="216"/>
      <c r="P31" s="216"/>
      <c r="W31" s="215">
        <f>ROUND(BB94,0)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25"/>
      <c r="BE31" s="232"/>
    </row>
    <row r="32" spans="2:57" s="24" customFormat="1" ht="14.45" customHeight="1" hidden="1">
      <c r="B32" s="25"/>
      <c r="F32" s="16" t="s">
        <v>45</v>
      </c>
      <c r="L32" s="217">
        <v>0.15</v>
      </c>
      <c r="M32" s="216"/>
      <c r="N32" s="216"/>
      <c r="O32" s="216"/>
      <c r="P32" s="216"/>
      <c r="W32" s="215">
        <f>ROUND(BC94,0)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25"/>
      <c r="BE32" s="232"/>
    </row>
    <row r="33" spans="2:57" s="24" customFormat="1" ht="14.45" customHeight="1" hidden="1">
      <c r="B33" s="25"/>
      <c r="F33" s="16" t="s">
        <v>46</v>
      </c>
      <c r="L33" s="217">
        <v>0</v>
      </c>
      <c r="M33" s="216"/>
      <c r="N33" s="216"/>
      <c r="O33" s="216"/>
      <c r="P33" s="216"/>
      <c r="W33" s="215">
        <f>ROUND(BD94,0)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25"/>
      <c r="BE33" s="232"/>
    </row>
    <row r="34" spans="1:57" s="23" customFormat="1" ht="6.95" customHeight="1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0"/>
      <c r="BE34" s="231"/>
    </row>
    <row r="35" spans="1:57" s="23" customFormat="1" ht="25.9" customHeight="1">
      <c r="A35" s="19"/>
      <c r="B35" s="20"/>
      <c r="C35" s="26"/>
      <c r="D35" s="27" t="s">
        <v>47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 t="s">
        <v>48</v>
      </c>
      <c r="U35" s="28"/>
      <c r="V35" s="28"/>
      <c r="W35" s="28"/>
      <c r="X35" s="229" t="s">
        <v>49</v>
      </c>
      <c r="Y35" s="227"/>
      <c r="Z35" s="227"/>
      <c r="AA35" s="227"/>
      <c r="AB35" s="227"/>
      <c r="AC35" s="28"/>
      <c r="AD35" s="28"/>
      <c r="AE35" s="28"/>
      <c r="AF35" s="28"/>
      <c r="AG35" s="28"/>
      <c r="AH35" s="28"/>
      <c r="AI35" s="28"/>
      <c r="AJ35" s="28"/>
      <c r="AK35" s="226">
        <f>SUM(AK26:AK33)</f>
        <v>0</v>
      </c>
      <c r="AL35" s="227"/>
      <c r="AM35" s="227"/>
      <c r="AN35" s="227"/>
      <c r="AO35" s="228"/>
      <c r="AP35" s="26"/>
      <c r="AQ35" s="26"/>
      <c r="AR35" s="20"/>
      <c r="BE35" s="19"/>
    </row>
    <row r="36" spans="1:57" s="23" customFormat="1" ht="6.95" customHeight="1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20"/>
      <c r="BE36" s="19"/>
    </row>
    <row r="37" spans="1:57" s="23" customFormat="1" ht="14.45" customHeight="1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20"/>
      <c r="BE37" s="19"/>
    </row>
    <row r="38" spans="2:44" ht="14.45" customHeight="1">
      <c r="B38" s="10"/>
      <c r="AR38" s="10"/>
    </row>
    <row r="39" spans="2:44" ht="14.45" customHeight="1">
      <c r="B39" s="10"/>
      <c r="AR39" s="10"/>
    </row>
    <row r="40" spans="2:44" ht="14.45" customHeight="1">
      <c r="B40" s="10"/>
      <c r="AR40" s="10"/>
    </row>
    <row r="41" spans="2:44" ht="14.45" customHeight="1">
      <c r="B41" s="10"/>
      <c r="AR41" s="10"/>
    </row>
    <row r="42" spans="2:44" ht="14.45" customHeight="1">
      <c r="B42" s="10"/>
      <c r="AR42" s="10"/>
    </row>
    <row r="43" spans="2:44" ht="14.45" customHeight="1">
      <c r="B43" s="10"/>
      <c r="AR43" s="10"/>
    </row>
    <row r="44" spans="2:44" ht="14.45" customHeight="1">
      <c r="B44" s="10"/>
      <c r="AR44" s="10"/>
    </row>
    <row r="45" spans="2:44" ht="14.45" customHeight="1">
      <c r="B45" s="10"/>
      <c r="AR45" s="10"/>
    </row>
    <row r="46" spans="2:44" ht="14.45" customHeight="1">
      <c r="B46" s="10"/>
      <c r="AR46" s="10"/>
    </row>
    <row r="47" spans="2:44" ht="14.45" customHeight="1">
      <c r="B47" s="10"/>
      <c r="AR47" s="10"/>
    </row>
    <row r="48" spans="2:44" ht="14.45" customHeight="1">
      <c r="B48" s="10"/>
      <c r="AR48" s="10"/>
    </row>
    <row r="49" spans="2:44" s="23" customFormat="1" ht="14.45" customHeight="1">
      <c r="B49" s="30"/>
      <c r="D49" s="31" t="s">
        <v>50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1" t="s">
        <v>51</v>
      </c>
      <c r="AI49" s="32"/>
      <c r="AJ49" s="32"/>
      <c r="AK49" s="32"/>
      <c r="AL49" s="32"/>
      <c r="AM49" s="32"/>
      <c r="AN49" s="32"/>
      <c r="AO49" s="32"/>
      <c r="AR49" s="30"/>
    </row>
    <row r="50" spans="2:44" ht="12">
      <c r="B50" s="10"/>
      <c r="AR50" s="10"/>
    </row>
    <row r="51" spans="2:44" ht="12">
      <c r="B51" s="10"/>
      <c r="AR51" s="10"/>
    </row>
    <row r="52" spans="2:44" ht="12">
      <c r="B52" s="10"/>
      <c r="AR52" s="10"/>
    </row>
    <row r="53" spans="2:44" ht="12">
      <c r="B53" s="10"/>
      <c r="AR53" s="10"/>
    </row>
    <row r="54" spans="2:44" ht="12">
      <c r="B54" s="10"/>
      <c r="AR54" s="10"/>
    </row>
    <row r="55" spans="2:44" ht="12">
      <c r="B55" s="10"/>
      <c r="AR55" s="10"/>
    </row>
    <row r="56" spans="2:44" ht="12">
      <c r="B56" s="10"/>
      <c r="AR56" s="10"/>
    </row>
    <row r="57" spans="2:44" ht="12">
      <c r="B57" s="10"/>
      <c r="AR57" s="10"/>
    </row>
    <row r="58" spans="2:44" ht="12">
      <c r="B58" s="10"/>
      <c r="AR58" s="10"/>
    </row>
    <row r="59" spans="2:44" ht="12">
      <c r="B59" s="10"/>
      <c r="AR59" s="10"/>
    </row>
    <row r="60" spans="1:57" s="23" customFormat="1" ht="12.75">
      <c r="A60" s="19"/>
      <c r="B60" s="20"/>
      <c r="C60" s="19"/>
      <c r="D60" s="33" t="s">
        <v>52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3" t="s">
        <v>53</v>
      </c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33" t="s">
        <v>52</v>
      </c>
      <c r="AI60" s="22"/>
      <c r="AJ60" s="22"/>
      <c r="AK60" s="22"/>
      <c r="AL60" s="22"/>
      <c r="AM60" s="33" t="s">
        <v>53</v>
      </c>
      <c r="AN60" s="22"/>
      <c r="AO60" s="22"/>
      <c r="AP60" s="19"/>
      <c r="AQ60" s="19"/>
      <c r="AR60" s="20"/>
      <c r="BE60" s="19"/>
    </row>
    <row r="61" spans="2:44" ht="12">
      <c r="B61" s="10"/>
      <c r="AR61" s="10"/>
    </row>
    <row r="62" spans="2:44" ht="12">
      <c r="B62" s="10"/>
      <c r="AR62" s="10"/>
    </row>
    <row r="63" spans="2:44" ht="12">
      <c r="B63" s="10"/>
      <c r="AR63" s="10"/>
    </row>
    <row r="64" spans="1:57" s="23" customFormat="1" ht="12.75">
      <c r="A64" s="19"/>
      <c r="B64" s="20"/>
      <c r="C64" s="19"/>
      <c r="D64" s="31" t="s">
        <v>54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1" t="s">
        <v>55</v>
      </c>
      <c r="AI64" s="34"/>
      <c r="AJ64" s="34"/>
      <c r="AK64" s="34"/>
      <c r="AL64" s="34"/>
      <c r="AM64" s="34"/>
      <c r="AN64" s="34"/>
      <c r="AO64" s="34"/>
      <c r="AP64" s="19"/>
      <c r="AQ64" s="19"/>
      <c r="AR64" s="20"/>
      <c r="BE64" s="19"/>
    </row>
    <row r="65" spans="2:44" ht="12">
      <c r="B65" s="10"/>
      <c r="AR65" s="10"/>
    </row>
    <row r="66" spans="2:44" ht="12">
      <c r="B66" s="10"/>
      <c r="AR66" s="10"/>
    </row>
    <row r="67" spans="2:44" ht="12">
      <c r="B67" s="10"/>
      <c r="AR67" s="10"/>
    </row>
    <row r="68" spans="2:44" ht="12">
      <c r="B68" s="10"/>
      <c r="AR68" s="10"/>
    </row>
    <row r="69" spans="2:44" ht="12">
      <c r="B69" s="10"/>
      <c r="AR69" s="10"/>
    </row>
    <row r="70" spans="2:44" ht="12">
      <c r="B70" s="10"/>
      <c r="AR70" s="10"/>
    </row>
    <row r="71" spans="2:44" ht="12">
      <c r="B71" s="10"/>
      <c r="AR71" s="10"/>
    </row>
    <row r="72" spans="2:44" ht="12">
      <c r="B72" s="10"/>
      <c r="AR72" s="10"/>
    </row>
    <row r="73" spans="2:44" ht="12">
      <c r="B73" s="10"/>
      <c r="AR73" s="10"/>
    </row>
    <row r="74" spans="2:44" ht="12">
      <c r="B74" s="10"/>
      <c r="AR74" s="10"/>
    </row>
    <row r="75" spans="1:57" s="23" customFormat="1" ht="12.75">
      <c r="A75" s="19"/>
      <c r="B75" s="20"/>
      <c r="C75" s="19"/>
      <c r="D75" s="33" t="s">
        <v>52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3" t="s">
        <v>53</v>
      </c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33" t="s">
        <v>52</v>
      </c>
      <c r="AI75" s="22"/>
      <c r="AJ75" s="22"/>
      <c r="AK75" s="22"/>
      <c r="AL75" s="22"/>
      <c r="AM75" s="33" t="s">
        <v>53</v>
      </c>
      <c r="AN75" s="22"/>
      <c r="AO75" s="22"/>
      <c r="AP75" s="19"/>
      <c r="AQ75" s="19"/>
      <c r="AR75" s="20"/>
      <c r="BE75" s="19"/>
    </row>
    <row r="76" spans="1:57" s="23" customFormat="1" ht="12">
      <c r="A76" s="19"/>
      <c r="B76" s="20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20"/>
      <c r="BE76" s="19"/>
    </row>
    <row r="77" spans="1:57" s="23" customFormat="1" ht="6.9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20"/>
      <c r="BE77" s="19"/>
    </row>
    <row r="81" spans="1:57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20"/>
      <c r="BE81" s="19"/>
    </row>
    <row r="82" spans="1:57" s="23" customFormat="1" ht="24.95" customHeight="1">
      <c r="A82" s="19"/>
      <c r="B82" s="20"/>
      <c r="C82" s="11" t="s">
        <v>56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20"/>
      <c r="BE82" s="19"/>
    </row>
    <row r="83" spans="1:57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20"/>
      <c r="BE83" s="19"/>
    </row>
    <row r="84" spans="2:44" s="39" customFormat="1" ht="12" customHeight="1">
      <c r="B84" s="40"/>
      <c r="C84" s="16" t="s">
        <v>14</v>
      </c>
      <c r="L84" s="39" t="str">
        <f>K5</f>
        <v>LinekCZ17</v>
      </c>
      <c r="AR84" s="40"/>
    </row>
    <row r="85" spans="2:44" s="41" customFormat="1" ht="36.95" customHeight="1">
      <c r="B85" s="42"/>
      <c r="C85" s="43" t="s">
        <v>17</v>
      </c>
      <c r="L85" s="218" t="str">
        <f>K6</f>
        <v>Kamerový systém a IT infrastruktura Domov Hostomice</v>
      </c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R85" s="42"/>
    </row>
    <row r="86" spans="1:57" s="23" customFormat="1" ht="6.95" customHeight="1">
      <c r="A86" s="19"/>
      <c r="B86" s="20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20"/>
      <c r="BE86" s="19"/>
    </row>
    <row r="87" spans="1:57" s="23" customFormat="1" ht="12" customHeight="1">
      <c r="A87" s="19"/>
      <c r="B87" s="20"/>
      <c r="C87" s="16" t="s">
        <v>21</v>
      </c>
      <c r="D87" s="19"/>
      <c r="E87" s="19"/>
      <c r="F87" s="19"/>
      <c r="G87" s="19"/>
      <c r="H87" s="19"/>
      <c r="I87" s="19"/>
      <c r="J87" s="19"/>
      <c r="K87" s="19"/>
      <c r="L87" s="44" t="str">
        <f>IF(K8="","",K8)</f>
        <v>Zátor 373, Hostomice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6" t="s">
        <v>23</v>
      </c>
      <c r="AJ87" s="19"/>
      <c r="AK87" s="19"/>
      <c r="AL87" s="19"/>
      <c r="AM87" s="220" t="str">
        <f>IF(AN8="","",AN8)</f>
        <v>30. 11. 2020</v>
      </c>
      <c r="AN87" s="220"/>
      <c r="AO87" s="19"/>
      <c r="AP87" s="19"/>
      <c r="AQ87" s="19"/>
      <c r="AR87" s="20"/>
      <c r="BE87" s="19"/>
    </row>
    <row r="88" spans="1:57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20"/>
      <c r="BE88" s="19"/>
    </row>
    <row r="89" spans="1:57" s="23" customFormat="1" ht="25.7" customHeight="1">
      <c r="A89" s="19"/>
      <c r="B89" s="20"/>
      <c r="C89" s="16" t="s">
        <v>25</v>
      </c>
      <c r="D89" s="19"/>
      <c r="E89" s="19"/>
      <c r="F89" s="19"/>
      <c r="G89" s="19"/>
      <c r="H89" s="19"/>
      <c r="I89" s="19"/>
      <c r="J89" s="19"/>
      <c r="K89" s="19"/>
      <c r="L89" s="39" t="str">
        <f>IF(E11="","",E11)</f>
        <v xml:space="preserve">Domov Hostomice -Zátor, PSS, Zátor 373, Hostomice 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6" t="s">
        <v>31</v>
      </c>
      <c r="AJ89" s="19"/>
      <c r="AK89" s="19"/>
      <c r="AL89" s="19"/>
      <c r="AM89" s="203" t="str">
        <f>IF(E17="","",E17)</f>
        <v>ing. Petr Linek, Sokolovská 519, Chrudim</v>
      </c>
      <c r="AN89" s="204"/>
      <c r="AO89" s="204"/>
      <c r="AP89" s="204"/>
      <c r="AQ89" s="19"/>
      <c r="AR89" s="20"/>
      <c r="AS89" s="199" t="s">
        <v>57</v>
      </c>
      <c r="AT89" s="200"/>
      <c r="AU89" s="45"/>
      <c r="AV89" s="45"/>
      <c r="AW89" s="45"/>
      <c r="AX89" s="45"/>
      <c r="AY89" s="45"/>
      <c r="AZ89" s="45"/>
      <c r="BA89" s="45"/>
      <c r="BB89" s="45"/>
      <c r="BC89" s="45"/>
      <c r="BD89" s="46"/>
      <c r="BE89" s="19"/>
    </row>
    <row r="90" spans="1:57" s="23" customFormat="1" ht="15.2" customHeight="1">
      <c r="A90" s="19"/>
      <c r="B90" s="20"/>
      <c r="C90" s="16" t="s">
        <v>29</v>
      </c>
      <c r="D90" s="19"/>
      <c r="E90" s="19"/>
      <c r="F90" s="19"/>
      <c r="G90" s="19"/>
      <c r="H90" s="19"/>
      <c r="I90" s="19"/>
      <c r="J90" s="19"/>
      <c r="K90" s="19"/>
      <c r="L90" s="39" t="str">
        <f>IF(E14="Vyplň údaj","",E14)</f>
        <v/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6" t="s">
        <v>34</v>
      </c>
      <c r="AJ90" s="19"/>
      <c r="AK90" s="19"/>
      <c r="AL90" s="19"/>
      <c r="AM90" s="203" t="str">
        <f>IF(E20="","",E20)</f>
        <v>ing. V. Švehla</v>
      </c>
      <c r="AN90" s="204"/>
      <c r="AO90" s="204"/>
      <c r="AP90" s="204"/>
      <c r="AQ90" s="19"/>
      <c r="AR90" s="20"/>
      <c r="AS90" s="201"/>
      <c r="AT90" s="202"/>
      <c r="AU90" s="47"/>
      <c r="AV90" s="47"/>
      <c r="AW90" s="47"/>
      <c r="AX90" s="47"/>
      <c r="AY90" s="47"/>
      <c r="AZ90" s="47"/>
      <c r="BA90" s="47"/>
      <c r="BB90" s="47"/>
      <c r="BC90" s="47"/>
      <c r="BD90" s="48"/>
      <c r="BE90" s="19"/>
    </row>
    <row r="91" spans="1:57" s="23" customFormat="1" ht="10.9" customHeight="1">
      <c r="A91" s="19"/>
      <c r="B91" s="20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20"/>
      <c r="AS91" s="201"/>
      <c r="AT91" s="202"/>
      <c r="AU91" s="47"/>
      <c r="AV91" s="47"/>
      <c r="AW91" s="47"/>
      <c r="AX91" s="47"/>
      <c r="AY91" s="47"/>
      <c r="AZ91" s="47"/>
      <c r="BA91" s="47"/>
      <c r="BB91" s="47"/>
      <c r="BC91" s="47"/>
      <c r="BD91" s="48"/>
      <c r="BE91" s="19"/>
    </row>
    <row r="92" spans="1:57" s="23" customFormat="1" ht="29.25" customHeight="1">
      <c r="A92" s="19"/>
      <c r="B92" s="20"/>
      <c r="C92" s="205" t="s">
        <v>58</v>
      </c>
      <c r="D92" s="206"/>
      <c r="E92" s="206"/>
      <c r="F92" s="206"/>
      <c r="G92" s="206"/>
      <c r="H92" s="49"/>
      <c r="I92" s="208" t="s">
        <v>59</v>
      </c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7" t="s">
        <v>60</v>
      </c>
      <c r="AH92" s="206"/>
      <c r="AI92" s="206"/>
      <c r="AJ92" s="206"/>
      <c r="AK92" s="206"/>
      <c r="AL92" s="206"/>
      <c r="AM92" s="206"/>
      <c r="AN92" s="208" t="s">
        <v>61</v>
      </c>
      <c r="AO92" s="206"/>
      <c r="AP92" s="209"/>
      <c r="AQ92" s="50" t="s">
        <v>62</v>
      </c>
      <c r="AR92" s="20"/>
      <c r="AS92" s="51" t="s">
        <v>63</v>
      </c>
      <c r="AT92" s="52" t="s">
        <v>64</v>
      </c>
      <c r="AU92" s="52" t="s">
        <v>65</v>
      </c>
      <c r="AV92" s="52" t="s">
        <v>66</v>
      </c>
      <c r="AW92" s="52" t="s">
        <v>67</v>
      </c>
      <c r="AX92" s="52" t="s">
        <v>68</v>
      </c>
      <c r="AY92" s="52" t="s">
        <v>69</v>
      </c>
      <c r="AZ92" s="52" t="s">
        <v>70</v>
      </c>
      <c r="BA92" s="52" t="s">
        <v>71</v>
      </c>
      <c r="BB92" s="52" t="s">
        <v>72</v>
      </c>
      <c r="BC92" s="52" t="s">
        <v>73</v>
      </c>
      <c r="BD92" s="53" t="s">
        <v>74</v>
      </c>
      <c r="BE92" s="19"/>
    </row>
    <row r="93" spans="1:57" s="23" customFormat="1" ht="10.9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20"/>
      <c r="AS93" s="54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6"/>
      <c r="BE93" s="19"/>
    </row>
    <row r="94" spans="2:90" s="57" customFormat="1" ht="32.45" customHeight="1">
      <c r="B94" s="58"/>
      <c r="C94" s="59" t="s">
        <v>75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213">
        <f>ROUND(SUM(AG95:AG99),0)</f>
        <v>0</v>
      </c>
      <c r="AH94" s="213"/>
      <c r="AI94" s="213"/>
      <c r="AJ94" s="213"/>
      <c r="AK94" s="213"/>
      <c r="AL94" s="213"/>
      <c r="AM94" s="213"/>
      <c r="AN94" s="214">
        <f aca="true" t="shared" si="0" ref="AN94:AN99">SUM(AG94,AT94)</f>
        <v>0</v>
      </c>
      <c r="AO94" s="214"/>
      <c r="AP94" s="214"/>
      <c r="AQ94" s="61" t="s">
        <v>1</v>
      </c>
      <c r="AR94" s="58"/>
      <c r="AS94" s="62">
        <f>ROUND(SUM(AS95:AS99),0)</f>
        <v>0</v>
      </c>
      <c r="AT94" s="63">
        <f aca="true" t="shared" si="1" ref="AT94:AT99">ROUND(SUM(AV94:AW94),0)</f>
        <v>0</v>
      </c>
      <c r="AU94" s="64">
        <f>ROUND(SUM(AU95:AU99),5)</f>
        <v>0</v>
      </c>
      <c r="AV94" s="63">
        <f>ROUND(AZ94*L29,0)</f>
        <v>0</v>
      </c>
      <c r="AW94" s="63">
        <f>ROUND(BA94*L30,0)</f>
        <v>0</v>
      </c>
      <c r="AX94" s="63">
        <f>ROUND(BB94*L29,0)</f>
        <v>0</v>
      </c>
      <c r="AY94" s="63">
        <f>ROUND(BC94*L30,0)</f>
        <v>0</v>
      </c>
      <c r="AZ94" s="63">
        <f>ROUND(SUM(AZ95:AZ99),0)</f>
        <v>0</v>
      </c>
      <c r="BA94" s="63">
        <f>ROUND(SUM(BA95:BA99),0)</f>
        <v>0</v>
      </c>
      <c r="BB94" s="63">
        <f>ROUND(SUM(BB95:BB99),0)</f>
        <v>0</v>
      </c>
      <c r="BC94" s="63">
        <f>ROUND(SUM(BC95:BC99),0)</f>
        <v>0</v>
      </c>
      <c r="BD94" s="65">
        <f>ROUND(SUM(BD95:BD99),0)</f>
        <v>0</v>
      </c>
      <c r="BS94" s="66" t="s">
        <v>76</v>
      </c>
      <c r="BT94" s="66" t="s">
        <v>77</v>
      </c>
      <c r="BU94" s="67" t="s">
        <v>78</v>
      </c>
      <c r="BV94" s="66" t="s">
        <v>79</v>
      </c>
      <c r="BW94" s="66" t="s">
        <v>4</v>
      </c>
      <c r="BX94" s="66" t="s">
        <v>80</v>
      </c>
      <c r="CL94" s="66" t="s">
        <v>1</v>
      </c>
    </row>
    <row r="95" spans="1:91" s="77" customFormat="1" ht="16.5" customHeight="1">
      <c r="A95" s="68" t="s">
        <v>81</v>
      </c>
      <c r="B95" s="69"/>
      <c r="C95" s="70"/>
      <c r="D95" s="210" t="s">
        <v>8</v>
      </c>
      <c r="E95" s="210"/>
      <c r="F95" s="210"/>
      <c r="G95" s="210"/>
      <c r="H95" s="210"/>
      <c r="I95" s="71"/>
      <c r="J95" s="210" t="s">
        <v>82</v>
      </c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1">
        <f>'1 - Stavební část'!J30</f>
        <v>0</v>
      </c>
      <c r="AH95" s="212"/>
      <c r="AI95" s="212"/>
      <c r="AJ95" s="212"/>
      <c r="AK95" s="212"/>
      <c r="AL95" s="212"/>
      <c r="AM95" s="212"/>
      <c r="AN95" s="211">
        <f t="shared" si="0"/>
        <v>0</v>
      </c>
      <c r="AO95" s="212"/>
      <c r="AP95" s="212"/>
      <c r="AQ95" s="72" t="s">
        <v>83</v>
      </c>
      <c r="AR95" s="69"/>
      <c r="AS95" s="73">
        <v>0</v>
      </c>
      <c r="AT95" s="74">
        <f t="shared" si="1"/>
        <v>0</v>
      </c>
      <c r="AU95" s="75">
        <f>'1 - Stavební část'!P130</f>
        <v>0</v>
      </c>
      <c r="AV95" s="74">
        <f>'1 - Stavební část'!J33</f>
        <v>0</v>
      </c>
      <c r="AW95" s="74">
        <f>'1 - Stavební část'!J34</f>
        <v>0</v>
      </c>
      <c r="AX95" s="74">
        <f>'1 - Stavební část'!J35</f>
        <v>0</v>
      </c>
      <c r="AY95" s="74">
        <f>'1 - Stavební část'!J36</f>
        <v>0</v>
      </c>
      <c r="AZ95" s="74">
        <f>'1 - Stavební část'!F33</f>
        <v>0</v>
      </c>
      <c r="BA95" s="74">
        <f>'1 - Stavební část'!F34</f>
        <v>0</v>
      </c>
      <c r="BB95" s="74">
        <f>'1 - Stavební část'!F35</f>
        <v>0</v>
      </c>
      <c r="BC95" s="74">
        <f>'1 - Stavební část'!F36</f>
        <v>0</v>
      </c>
      <c r="BD95" s="76">
        <f>'1 - Stavební část'!F37</f>
        <v>0</v>
      </c>
      <c r="BT95" s="78" t="s">
        <v>8</v>
      </c>
      <c r="BV95" s="78" t="s">
        <v>79</v>
      </c>
      <c r="BW95" s="78" t="s">
        <v>84</v>
      </c>
      <c r="BX95" s="78" t="s">
        <v>4</v>
      </c>
      <c r="CL95" s="78" t="s">
        <v>1</v>
      </c>
      <c r="CM95" s="78" t="s">
        <v>8</v>
      </c>
    </row>
    <row r="96" spans="1:91" s="77" customFormat="1" ht="16.5" customHeight="1">
      <c r="A96" s="68" t="s">
        <v>81</v>
      </c>
      <c r="B96" s="69"/>
      <c r="C96" s="70"/>
      <c r="D96" s="210" t="s">
        <v>85</v>
      </c>
      <c r="E96" s="210"/>
      <c r="F96" s="210"/>
      <c r="G96" s="210"/>
      <c r="H96" s="210"/>
      <c r="I96" s="71"/>
      <c r="J96" s="210" t="s">
        <v>86</v>
      </c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  <c r="AF96" s="210"/>
      <c r="AG96" s="211">
        <f>'2 - silnoproud'!J30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72" t="s">
        <v>83</v>
      </c>
      <c r="AR96" s="69"/>
      <c r="AS96" s="73">
        <v>0</v>
      </c>
      <c r="AT96" s="74">
        <f t="shared" si="1"/>
        <v>0</v>
      </c>
      <c r="AU96" s="75">
        <f>'2 - silnoproud'!P124</f>
        <v>0</v>
      </c>
      <c r="AV96" s="74">
        <f>'2 - silnoproud'!J33</f>
        <v>0</v>
      </c>
      <c r="AW96" s="74">
        <f>'2 - silnoproud'!J34</f>
        <v>0</v>
      </c>
      <c r="AX96" s="74">
        <f>'2 - silnoproud'!J35</f>
        <v>0</v>
      </c>
      <c r="AY96" s="74">
        <f>'2 - silnoproud'!J36</f>
        <v>0</v>
      </c>
      <c r="AZ96" s="74">
        <f>'2 - silnoproud'!F33</f>
        <v>0</v>
      </c>
      <c r="BA96" s="74">
        <f>'2 - silnoproud'!F34</f>
        <v>0</v>
      </c>
      <c r="BB96" s="74">
        <f>'2 - silnoproud'!F35</f>
        <v>0</v>
      </c>
      <c r="BC96" s="74">
        <f>'2 - silnoproud'!F36</f>
        <v>0</v>
      </c>
      <c r="BD96" s="76">
        <f>'2 - silnoproud'!F37</f>
        <v>0</v>
      </c>
      <c r="BT96" s="78" t="s">
        <v>8</v>
      </c>
      <c r="BV96" s="78" t="s">
        <v>79</v>
      </c>
      <c r="BW96" s="78" t="s">
        <v>87</v>
      </c>
      <c r="BX96" s="78" t="s">
        <v>4</v>
      </c>
      <c r="CL96" s="78" t="s">
        <v>1</v>
      </c>
      <c r="CM96" s="78" t="s">
        <v>8</v>
      </c>
    </row>
    <row r="97" spans="1:91" s="77" customFormat="1" ht="16.5" customHeight="1">
      <c r="A97" s="68" t="s">
        <v>81</v>
      </c>
      <c r="B97" s="69"/>
      <c r="C97" s="70"/>
      <c r="D97" s="210" t="s">
        <v>88</v>
      </c>
      <c r="E97" s="210"/>
      <c r="F97" s="210"/>
      <c r="G97" s="210"/>
      <c r="H97" s="210"/>
      <c r="I97" s="71"/>
      <c r="J97" s="210" t="s">
        <v>89</v>
      </c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  <c r="AF97" s="210"/>
      <c r="AG97" s="211">
        <f>'3 - IT'!J30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72" t="s">
        <v>83</v>
      </c>
      <c r="AR97" s="69"/>
      <c r="AS97" s="73">
        <v>0</v>
      </c>
      <c r="AT97" s="74">
        <f t="shared" si="1"/>
        <v>0</v>
      </c>
      <c r="AU97" s="75">
        <f>'3 - IT'!P125</f>
        <v>0</v>
      </c>
      <c r="AV97" s="74">
        <f>'3 - IT'!J33</f>
        <v>0</v>
      </c>
      <c r="AW97" s="74">
        <f>'3 - IT'!J34</f>
        <v>0</v>
      </c>
      <c r="AX97" s="74">
        <f>'3 - IT'!J35</f>
        <v>0</v>
      </c>
      <c r="AY97" s="74">
        <f>'3 - IT'!J36</f>
        <v>0</v>
      </c>
      <c r="AZ97" s="74">
        <f>'3 - IT'!F33</f>
        <v>0</v>
      </c>
      <c r="BA97" s="74">
        <f>'3 - IT'!F34</f>
        <v>0</v>
      </c>
      <c r="BB97" s="74">
        <f>'3 - IT'!F35</f>
        <v>0</v>
      </c>
      <c r="BC97" s="74">
        <f>'3 - IT'!F36</f>
        <v>0</v>
      </c>
      <c r="BD97" s="76">
        <f>'3 - IT'!F37</f>
        <v>0</v>
      </c>
      <c r="BT97" s="78" t="s">
        <v>8</v>
      </c>
      <c r="BV97" s="78" t="s">
        <v>79</v>
      </c>
      <c r="BW97" s="78" t="s">
        <v>90</v>
      </c>
      <c r="BX97" s="78" t="s">
        <v>4</v>
      </c>
      <c r="CL97" s="78" t="s">
        <v>1</v>
      </c>
      <c r="CM97" s="78" t="s">
        <v>8</v>
      </c>
    </row>
    <row r="98" spans="1:91" s="77" customFormat="1" ht="16.5" customHeight="1">
      <c r="A98" s="68" t="s">
        <v>81</v>
      </c>
      <c r="B98" s="69"/>
      <c r="C98" s="70"/>
      <c r="D98" s="210" t="s">
        <v>91</v>
      </c>
      <c r="E98" s="210"/>
      <c r="F98" s="210"/>
      <c r="G98" s="210"/>
      <c r="H98" s="210"/>
      <c r="I98" s="71"/>
      <c r="J98" s="210" t="s">
        <v>92</v>
      </c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  <c r="AF98" s="210"/>
      <c r="AG98" s="211">
        <f>'4 - Chlazení'!J30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72" t="s">
        <v>83</v>
      </c>
      <c r="AR98" s="69"/>
      <c r="AS98" s="73">
        <v>0</v>
      </c>
      <c r="AT98" s="74">
        <f t="shared" si="1"/>
        <v>0</v>
      </c>
      <c r="AU98" s="75">
        <f>'4 - Chlazení'!P120</f>
        <v>0</v>
      </c>
      <c r="AV98" s="74">
        <f>'4 - Chlazení'!J33</f>
        <v>0</v>
      </c>
      <c r="AW98" s="74">
        <f>'4 - Chlazení'!J34</f>
        <v>0</v>
      </c>
      <c r="AX98" s="74">
        <f>'4 - Chlazení'!J35</f>
        <v>0</v>
      </c>
      <c r="AY98" s="74">
        <f>'4 - Chlazení'!J36</f>
        <v>0</v>
      </c>
      <c r="AZ98" s="74">
        <f>'4 - Chlazení'!F33</f>
        <v>0</v>
      </c>
      <c r="BA98" s="74">
        <f>'4 - Chlazení'!F34</f>
        <v>0</v>
      </c>
      <c r="BB98" s="74">
        <f>'4 - Chlazení'!F35</f>
        <v>0</v>
      </c>
      <c r="BC98" s="74">
        <f>'4 - Chlazení'!F36</f>
        <v>0</v>
      </c>
      <c r="BD98" s="76">
        <f>'4 - Chlazení'!F37</f>
        <v>0</v>
      </c>
      <c r="BT98" s="78" t="s">
        <v>8</v>
      </c>
      <c r="BV98" s="78" t="s">
        <v>79</v>
      </c>
      <c r="BW98" s="78" t="s">
        <v>93</v>
      </c>
      <c r="BX98" s="78" t="s">
        <v>4</v>
      </c>
      <c r="CL98" s="78" t="s">
        <v>1</v>
      </c>
      <c r="CM98" s="78" t="s">
        <v>8</v>
      </c>
    </row>
    <row r="99" spans="1:91" s="77" customFormat="1" ht="16.5" customHeight="1">
      <c r="A99" s="68" t="s">
        <v>81</v>
      </c>
      <c r="B99" s="69"/>
      <c r="C99" s="70"/>
      <c r="D99" s="210" t="s">
        <v>94</v>
      </c>
      <c r="E99" s="210"/>
      <c r="F99" s="210"/>
      <c r="G99" s="210"/>
      <c r="H99" s="210"/>
      <c r="I99" s="71"/>
      <c r="J99" s="210" t="s">
        <v>95</v>
      </c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  <c r="AF99" s="210"/>
      <c r="AG99" s="211">
        <f>'5 - Vedlejší náklady'!J30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72" t="s">
        <v>83</v>
      </c>
      <c r="AR99" s="69"/>
      <c r="AS99" s="79">
        <v>0</v>
      </c>
      <c r="AT99" s="80">
        <f t="shared" si="1"/>
        <v>0</v>
      </c>
      <c r="AU99" s="81">
        <f>'5 - Vedlejší náklady'!P126</f>
        <v>0</v>
      </c>
      <c r="AV99" s="80">
        <f>'5 - Vedlejší náklady'!J33</f>
        <v>0</v>
      </c>
      <c r="AW99" s="80">
        <f>'5 - Vedlejší náklady'!J34</f>
        <v>0</v>
      </c>
      <c r="AX99" s="80">
        <f>'5 - Vedlejší náklady'!J35</f>
        <v>0</v>
      </c>
      <c r="AY99" s="80">
        <f>'5 - Vedlejší náklady'!J36</f>
        <v>0</v>
      </c>
      <c r="AZ99" s="80">
        <f>'5 - Vedlejší náklady'!F33</f>
        <v>0</v>
      </c>
      <c r="BA99" s="80">
        <f>'5 - Vedlejší náklady'!F34</f>
        <v>0</v>
      </c>
      <c r="BB99" s="80">
        <f>'5 - Vedlejší náklady'!F35</f>
        <v>0</v>
      </c>
      <c r="BC99" s="80">
        <f>'5 - Vedlejší náklady'!F36</f>
        <v>0</v>
      </c>
      <c r="BD99" s="82">
        <f>'5 - Vedlejší náklady'!F37</f>
        <v>0</v>
      </c>
      <c r="BT99" s="78" t="s">
        <v>8</v>
      </c>
      <c r="BV99" s="78" t="s">
        <v>79</v>
      </c>
      <c r="BW99" s="78" t="s">
        <v>96</v>
      </c>
      <c r="BX99" s="78" t="s">
        <v>4</v>
      </c>
      <c r="CL99" s="78" t="s">
        <v>1</v>
      </c>
      <c r="CM99" s="78" t="s">
        <v>8</v>
      </c>
    </row>
    <row r="100" spans="1:57" s="23" customFormat="1" ht="30" customHeight="1">
      <c r="A100" s="19"/>
      <c r="B100" s="20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20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s="23" customFormat="1" ht="6.95" customHeight="1">
      <c r="A101" s="19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20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</sheetData>
  <sheetProtection password="CB04" sheet="1" objects="1" scenarios="1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J96:AF96"/>
    <mergeCell ref="L85:AO85"/>
    <mergeCell ref="AM87:AN87"/>
    <mergeCell ref="AM89:AP89"/>
    <mergeCell ref="D98:H98"/>
    <mergeCell ref="J98:AF98"/>
    <mergeCell ref="AN99:AP99"/>
    <mergeCell ref="AG99:AM99"/>
    <mergeCell ref="D99:H99"/>
    <mergeCell ref="J99:AF99"/>
    <mergeCell ref="D96:H96"/>
    <mergeCell ref="AG96:AM96"/>
    <mergeCell ref="AN96:AP96"/>
    <mergeCell ref="AN97:AP97"/>
    <mergeCell ref="D97:H97"/>
    <mergeCell ref="J97:AF97"/>
    <mergeCell ref="AG97:AM97"/>
    <mergeCell ref="D95:H95"/>
    <mergeCell ref="AG95:AM95"/>
    <mergeCell ref="J95:AF95"/>
    <mergeCell ref="AN95:AP95"/>
    <mergeCell ref="AG94:AM94"/>
    <mergeCell ref="AN94:AP94"/>
    <mergeCell ref="AS89:AT91"/>
    <mergeCell ref="AM90:AP90"/>
    <mergeCell ref="C92:G92"/>
    <mergeCell ref="AG92:AM92"/>
    <mergeCell ref="I92:AF92"/>
    <mergeCell ref="AN92:AP92"/>
  </mergeCells>
  <hyperlinks>
    <hyperlink ref="A95" location="'1 - Stavební část'!C2" display="/"/>
    <hyperlink ref="A96" location="'2 - silnoproud'!C2" display="/"/>
    <hyperlink ref="A97" location="'3 - IT'!C2" display="/"/>
    <hyperlink ref="A98" location="'4 - Chlazení'!C2" display="/"/>
    <hyperlink ref="A99" location="'5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2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6" customWidth="1"/>
    <col min="2" max="2" width="1.1484375" style="6" customWidth="1"/>
    <col min="3" max="3" width="4.140625" style="6" customWidth="1"/>
    <col min="4" max="4" width="4.28125" style="6" customWidth="1"/>
    <col min="5" max="5" width="17.140625" style="6" customWidth="1"/>
    <col min="6" max="6" width="50.8515625" style="6" customWidth="1"/>
    <col min="7" max="7" width="7.42187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8515625" style="6" hidden="1" customWidth="1"/>
    <col min="14" max="14" width="9.28125" style="6" hidden="1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43" width="9.28125" style="6" customWidth="1"/>
    <col min="44" max="65" width="9.28125" style="6" hidden="1" customWidth="1"/>
    <col min="66" max="16384" width="9.28125" style="6" customWidth="1"/>
  </cols>
  <sheetData>
    <row r="1" ht="12"/>
    <row r="2" spans="12:46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7" t="s">
        <v>84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</v>
      </c>
    </row>
    <row r="4" spans="2:46" ht="24.95" customHeight="1">
      <c r="B4" s="10"/>
      <c r="D4" s="11" t="s">
        <v>97</v>
      </c>
      <c r="L4" s="10"/>
      <c r="M4" s="83" t="s">
        <v>11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6" t="s">
        <v>17</v>
      </c>
      <c r="L6" s="10"/>
    </row>
    <row r="7" spans="2:12" ht="16.5" customHeight="1">
      <c r="B7" s="10"/>
      <c r="E7" s="239" t="str">
        <f>'Rekapitulace stavby'!K6</f>
        <v>Kamerový systém a IT infrastruktura Domov Hostomice</v>
      </c>
      <c r="F7" s="240"/>
      <c r="G7" s="240"/>
      <c r="H7" s="240"/>
      <c r="L7" s="10"/>
    </row>
    <row r="8" spans="1:31" s="23" customFormat="1" ht="12" customHeight="1">
      <c r="A8" s="19"/>
      <c r="B8" s="20"/>
      <c r="C8" s="19"/>
      <c r="D8" s="16" t="s">
        <v>98</v>
      </c>
      <c r="E8" s="19"/>
      <c r="F8" s="19"/>
      <c r="G8" s="19"/>
      <c r="H8" s="19"/>
      <c r="I8" s="19"/>
      <c r="J8" s="19"/>
      <c r="K8" s="19"/>
      <c r="L8" s="3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16.5" customHeight="1">
      <c r="A9" s="19"/>
      <c r="B9" s="20"/>
      <c r="C9" s="19"/>
      <c r="D9" s="19"/>
      <c r="E9" s="218" t="s">
        <v>99</v>
      </c>
      <c r="F9" s="238"/>
      <c r="G9" s="238"/>
      <c r="H9" s="238"/>
      <c r="I9" s="19"/>
      <c r="J9" s="19"/>
      <c r="K9" s="19"/>
      <c r="L9" s="3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3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3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3" customFormat="1" ht="12" customHeight="1">
      <c r="A11" s="19"/>
      <c r="B11" s="20"/>
      <c r="C11" s="19"/>
      <c r="D11" s="16" t="s">
        <v>19</v>
      </c>
      <c r="E11" s="19"/>
      <c r="F11" s="17" t="s">
        <v>1</v>
      </c>
      <c r="G11" s="19"/>
      <c r="H11" s="19"/>
      <c r="I11" s="16" t="s">
        <v>20</v>
      </c>
      <c r="J11" s="17" t="s">
        <v>1</v>
      </c>
      <c r="K11" s="19"/>
      <c r="L11" s="3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3" customFormat="1" ht="12" customHeight="1">
      <c r="A12" s="19"/>
      <c r="B12" s="20"/>
      <c r="C12" s="19"/>
      <c r="D12" s="16" t="s">
        <v>21</v>
      </c>
      <c r="E12" s="19"/>
      <c r="F12" s="17" t="s">
        <v>22</v>
      </c>
      <c r="G12" s="19"/>
      <c r="H12" s="19"/>
      <c r="I12" s="16" t="s">
        <v>23</v>
      </c>
      <c r="J12" s="84" t="str">
        <f>'Rekapitulace stavby'!AN8</f>
        <v>30. 11. 2020</v>
      </c>
      <c r="K12" s="19"/>
      <c r="L12" s="3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3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3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3" customFormat="1" ht="12" customHeight="1">
      <c r="A14" s="19"/>
      <c r="B14" s="20"/>
      <c r="C14" s="19"/>
      <c r="D14" s="16" t="s">
        <v>25</v>
      </c>
      <c r="E14" s="19"/>
      <c r="F14" s="19"/>
      <c r="G14" s="19"/>
      <c r="H14" s="19"/>
      <c r="I14" s="16" t="s">
        <v>26</v>
      </c>
      <c r="J14" s="17" t="s">
        <v>1</v>
      </c>
      <c r="K14" s="19"/>
      <c r="L14" s="3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3" customFormat="1" ht="18" customHeight="1">
      <c r="A15" s="19"/>
      <c r="B15" s="20"/>
      <c r="C15" s="19"/>
      <c r="D15" s="19"/>
      <c r="E15" s="17" t="s">
        <v>27</v>
      </c>
      <c r="F15" s="19"/>
      <c r="G15" s="19"/>
      <c r="H15" s="19"/>
      <c r="I15" s="16" t="s">
        <v>28</v>
      </c>
      <c r="J15" s="17" t="s">
        <v>1</v>
      </c>
      <c r="K15" s="19"/>
      <c r="L15" s="3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3" customFormat="1" ht="6.9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0"/>
      <c r="C17" s="19"/>
      <c r="D17" s="16" t="s">
        <v>29</v>
      </c>
      <c r="E17" s="19"/>
      <c r="F17" s="19"/>
      <c r="G17" s="19"/>
      <c r="H17" s="19"/>
      <c r="I17" s="16" t="s">
        <v>26</v>
      </c>
      <c r="J17" s="4" t="str">
        <f>'Rekapitulace stavby'!AN13</f>
        <v>Vyplň údaj</v>
      </c>
      <c r="K17" s="19"/>
      <c r="L17" s="3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0"/>
      <c r="C18" s="19"/>
      <c r="D18" s="19"/>
      <c r="E18" s="241" t="str">
        <f>'Rekapitulace stavby'!E14</f>
        <v>Vyplň údaj</v>
      </c>
      <c r="F18" s="242"/>
      <c r="G18" s="242"/>
      <c r="H18" s="242"/>
      <c r="I18" s="16" t="s">
        <v>28</v>
      </c>
      <c r="J18" s="4" t="str">
        <f>'Rekapitulace stavby'!AN14</f>
        <v>Vyplň údaj</v>
      </c>
      <c r="K18" s="19"/>
      <c r="L18" s="3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0"/>
      <c r="C20" s="19"/>
      <c r="D20" s="16" t="s">
        <v>31</v>
      </c>
      <c r="E20" s="19"/>
      <c r="F20" s="19"/>
      <c r="G20" s="19"/>
      <c r="H20" s="19"/>
      <c r="I20" s="16" t="s">
        <v>26</v>
      </c>
      <c r="J20" s="17" t="s">
        <v>1</v>
      </c>
      <c r="K20" s="19"/>
      <c r="L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0"/>
      <c r="C21" s="19"/>
      <c r="D21" s="19"/>
      <c r="E21" s="17" t="s">
        <v>32</v>
      </c>
      <c r="F21" s="19"/>
      <c r="G21" s="19"/>
      <c r="H21" s="19"/>
      <c r="I21" s="16" t="s">
        <v>28</v>
      </c>
      <c r="J21" s="17" t="s">
        <v>1</v>
      </c>
      <c r="K21" s="19"/>
      <c r="L21" s="3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0"/>
      <c r="C23" s="19"/>
      <c r="D23" s="16" t="s">
        <v>34</v>
      </c>
      <c r="E23" s="19"/>
      <c r="F23" s="19"/>
      <c r="G23" s="19"/>
      <c r="H23" s="19"/>
      <c r="I23" s="16" t="s">
        <v>26</v>
      </c>
      <c r="J23" s="17" t="s">
        <v>1</v>
      </c>
      <c r="K23" s="19"/>
      <c r="L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0"/>
      <c r="C24" s="19"/>
      <c r="D24" s="19"/>
      <c r="E24" s="17" t="s">
        <v>35</v>
      </c>
      <c r="F24" s="19"/>
      <c r="G24" s="19"/>
      <c r="H24" s="19"/>
      <c r="I24" s="16" t="s">
        <v>28</v>
      </c>
      <c r="J24" s="17" t="s">
        <v>1</v>
      </c>
      <c r="K24" s="19"/>
      <c r="L24" s="3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0"/>
      <c r="C26" s="19"/>
      <c r="D26" s="16" t="s">
        <v>36</v>
      </c>
      <c r="E26" s="19"/>
      <c r="F26" s="19"/>
      <c r="G26" s="19"/>
      <c r="H26" s="19"/>
      <c r="I26" s="19"/>
      <c r="J26" s="19"/>
      <c r="K26" s="19"/>
      <c r="L26" s="3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8" customFormat="1" ht="16.5" customHeight="1">
      <c r="A27" s="85"/>
      <c r="B27" s="86"/>
      <c r="C27" s="85"/>
      <c r="D27" s="85"/>
      <c r="E27" s="237" t="s">
        <v>1</v>
      </c>
      <c r="F27" s="237"/>
      <c r="G27" s="237"/>
      <c r="H27" s="23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3" customFormat="1" ht="6.9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0"/>
      <c r="C29" s="19"/>
      <c r="D29" s="55"/>
      <c r="E29" s="55"/>
      <c r="F29" s="55"/>
      <c r="G29" s="55"/>
      <c r="H29" s="55"/>
      <c r="I29" s="55"/>
      <c r="J29" s="55"/>
      <c r="K29" s="55"/>
      <c r="L29" s="3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0"/>
      <c r="C30" s="19"/>
      <c r="D30" s="89" t="s">
        <v>37</v>
      </c>
      <c r="E30" s="19"/>
      <c r="F30" s="19"/>
      <c r="G30" s="19"/>
      <c r="H30" s="19"/>
      <c r="I30" s="19"/>
      <c r="J30" s="90">
        <f>ROUND(J130,0)</f>
        <v>0</v>
      </c>
      <c r="K30" s="19"/>
      <c r="L30" s="3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0"/>
      <c r="C31" s="19"/>
      <c r="D31" s="55"/>
      <c r="E31" s="55"/>
      <c r="F31" s="55"/>
      <c r="G31" s="55"/>
      <c r="H31" s="55"/>
      <c r="I31" s="55"/>
      <c r="J31" s="55"/>
      <c r="K31" s="55"/>
      <c r="L31" s="3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0"/>
      <c r="C32" s="19"/>
      <c r="D32" s="19"/>
      <c r="E32" s="19"/>
      <c r="F32" s="91" t="s">
        <v>39</v>
      </c>
      <c r="G32" s="19"/>
      <c r="H32" s="19"/>
      <c r="I32" s="91" t="s">
        <v>38</v>
      </c>
      <c r="J32" s="91" t="s">
        <v>40</v>
      </c>
      <c r="K32" s="19"/>
      <c r="L32" s="3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0"/>
      <c r="C33" s="19"/>
      <c r="D33" s="92" t="s">
        <v>41</v>
      </c>
      <c r="E33" s="16" t="s">
        <v>42</v>
      </c>
      <c r="F33" s="93">
        <f>ROUND((SUM(BE130:BE271)),0)</f>
        <v>0</v>
      </c>
      <c r="G33" s="19"/>
      <c r="H33" s="19"/>
      <c r="I33" s="94">
        <v>0.21</v>
      </c>
      <c r="J33" s="93">
        <f>ROUND(((SUM(BE130:BE271))*I33),0)</f>
        <v>0</v>
      </c>
      <c r="K33" s="19"/>
      <c r="L33" s="3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0"/>
      <c r="C34" s="19"/>
      <c r="D34" s="19"/>
      <c r="E34" s="16" t="s">
        <v>43</v>
      </c>
      <c r="F34" s="93">
        <f>ROUND((SUM(BF130:BF271)),0)</f>
        <v>0</v>
      </c>
      <c r="G34" s="19"/>
      <c r="H34" s="19"/>
      <c r="I34" s="94">
        <v>0.15</v>
      </c>
      <c r="J34" s="93">
        <f>ROUND(((SUM(BF130:BF271))*I34),0)</f>
        <v>0</v>
      </c>
      <c r="K34" s="19"/>
      <c r="L34" s="3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customHeight="1" hidden="1">
      <c r="A35" s="19"/>
      <c r="B35" s="20"/>
      <c r="C35" s="19"/>
      <c r="D35" s="19"/>
      <c r="E35" s="16" t="s">
        <v>44</v>
      </c>
      <c r="F35" s="93">
        <f>ROUND((SUM(BG130:BG271)),0)</f>
        <v>0</v>
      </c>
      <c r="G35" s="19"/>
      <c r="H35" s="19"/>
      <c r="I35" s="94">
        <v>0.21</v>
      </c>
      <c r="J35" s="93">
        <f>0</f>
        <v>0</v>
      </c>
      <c r="K35" s="19"/>
      <c r="L35" s="3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customHeight="1" hidden="1">
      <c r="A36" s="19"/>
      <c r="B36" s="20"/>
      <c r="C36" s="19"/>
      <c r="D36" s="19"/>
      <c r="E36" s="16" t="s">
        <v>45</v>
      </c>
      <c r="F36" s="93">
        <f>ROUND((SUM(BH130:BH271)),0)</f>
        <v>0</v>
      </c>
      <c r="G36" s="19"/>
      <c r="H36" s="19"/>
      <c r="I36" s="94">
        <v>0.15</v>
      </c>
      <c r="J36" s="93">
        <f>0</f>
        <v>0</v>
      </c>
      <c r="K36" s="19"/>
      <c r="L36" s="3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customHeight="1" hidden="1">
      <c r="A37" s="19"/>
      <c r="B37" s="20"/>
      <c r="C37" s="19"/>
      <c r="D37" s="19"/>
      <c r="E37" s="16" t="s">
        <v>46</v>
      </c>
      <c r="F37" s="93">
        <f>ROUND((SUM(BI130:BI271)),0)</f>
        <v>0</v>
      </c>
      <c r="G37" s="19"/>
      <c r="H37" s="19"/>
      <c r="I37" s="94">
        <v>0</v>
      </c>
      <c r="J37" s="93">
        <f>0</f>
        <v>0</v>
      </c>
      <c r="K37" s="19"/>
      <c r="L37" s="3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0"/>
      <c r="C39" s="95"/>
      <c r="D39" s="96" t="s">
        <v>47</v>
      </c>
      <c r="E39" s="49"/>
      <c r="F39" s="49"/>
      <c r="G39" s="97" t="s">
        <v>48</v>
      </c>
      <c r="H39" s="98" t="s">
        <v>49</v>
      </c>
      <c r="I39" s="49"/>
      <c r="J39" s="99">
        <f>SUM(J30:J37)</f>
        <v>0</v>
      </c>
      <c r="K39" s="100"/>
      <c r="L39" s="3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3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3" customFormat="1" ht="14.45" customHeight="1">
      <c r="B50" s="30"/>
      <c r="D50" s="31" t="s">
        <v>50</v>
      </c>
      <c r="E50" s="32"/>
      <c r="F50" s="32"/>
      <c r="G50" s="31" t="s">
        <v>51</v>
      </c>
      <c r="H50" s="32"/>
      <c r="I50" s="32"/>
      <c r="J50" s="32"/>
      <c r="K50" s="32"/>
      <c r="L50" s="30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1:31" s="23" customFormat="1" ht="12.75">
      <c r="A61" s="19"/>
      <c r="B61" s="20"/>
      <c r="C61" s="19"/>
      <c r="D61" s="33" t="s">
        <v>52</v>
      </c>
      <c r="E61" s="22"/>
      <c r="F61" s="101" t="s">
        <v>53</v>
      </c>
      <c r="G61" s="33" t="s">
        <v>52</v>
      </c>
      <c r="H61" s="22"/>
      <c r="I61" s="22"/>
      <c r="J61" s="102" t="s">
        <v>53</v>
      </c>
      <c r="K61" s="22"/>
      <c r="L61" s="3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1:31" s="23" customFormat="1" ht="12.75">
      <c r="A65" s="19"/>
      <c r="B65" s="20"/>
      <c r="C65" s="19"/>
      <c r="D65" s="31" t="s">
        <v>54</v>
      </c>
      <c r="E65" s="34"/>
      <c r="F65" s="34"/>
      <c r="G65" s="31" t="s">
        <v>55</v>
      </c>
      <c r="H65" s="34"/>
      <c r="I65" s="34"/>
      <c r="J65" s="34"/>
      <c r="K65" s="34"/>
      <c r="L65" s="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1:31" s="23" customFormat="1" ht="12.75">
      <c r="A76" s="19"/>
      <c r="B76" s="20"/>
      <c r="C76" s="19"/>
      <c r="D76" s="33" t="s">
        <v>52</v>
      </c>
      <c r="E76" s="22"/>
      <c r="F76" s="101" t="s">
        <v>53</v>
      </c>
      <c r="G76" s="33" t="s">
        <v>52</v>
      </c>
      <c r="H76" s="22"/>
      <c r="I76" s="22"/>
      <c r="J76" s="102" t="s">
        <v>53</v>
      </c>
      <c r="K76" s="22"/>
      <c r="L76" s="3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3" customFormat="1" ht="24.95" customHeight="1">
      <c r="A82" s="19"/>
      <c r="B82" s="20"/>
      <c r="C82" s="11" t="s">
        <v>100</v>
      </c>
      <c r="D82" s="19"/>
      <c r="E82" s="19"/>
      <c r="F82" s="19"/>
      <c r="G82" s="19"/>
      <c r="H82" s="19"/>
      <c r="I82" s="19"/>
      <c r="J82" s="19"/>
      <c r="K82" s="19"/>
      <c r="L82" s="3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3" customFormat="1" ht="12" customHeight="1">
      <c r="A84" s="19"/>
      <c r="B84" s="20"/>
      <c r="C84" s="16" t="s">
        <v>17</v>
      </c>
      <c r="D84" s="19"/>
      <c r="E84" s="19"/>
      <c r="F84" s="19"/>
      <c r="G84" s="19"/>
      <c r="H84" s="19"/>
      <c r="I84" s="19"/>
      <c r="J84" s="19"/>
      <c r="K84" s="19"/>
      <c r="L84" s="3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3" customFormat="1" ht="16.5" customHeight="1">
      <c r="A85" s="19"/>
      <c r="B85" s="20"/>
      <c r="C85" s="19"/>
      <c r="D85" s="19"/>
      <c r="E85" s="239" t="str">
        <f>E7</f>
        <v>Kamerový systém a IT infrastruktura Domov Hostomice</v>
      </c>
      <c r="F85" s="240"/>
      <c r="G85" s="240"/>
      <c r="H85" s="240"/>
      <c r="I85" s="19"/>
      <c r="J85" s="19"/>
      <c r="K85" s="19"/>
      <c r="L85" s="3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3" customFormat="1" ht="12" customHeight="1">
      <c r="A86" s="19"/>
      <c r="B86" s="20"/>
      <c r="C86" s="16" t="s">
        <v>98</v>
      </c>
      <c r="D86" s="19"/>
      <c r="E86" s="19"/>
      <c r="F86" s="19"/>
      <c r="G86" s="19"/>
      <c r="H86" s="19"/>
      <c r="I86" s="19"/>
      <c r="J86" s="19"/>
      <c r="K86" s="19"/>
      <c r="L86" s="3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16.5" customHeight="1">
      <c r="A87" s="19"/>
      <c r="B87" s="20"/>
      <c r="C87" s="19"/>
      <c r="D87" s="19"/>
      <c r="E87" s="218" t="str">
        <f>E9</f>
        <v>1 - Stavební část</v>
      </c>
      <c r="F87" s="238"/>
      <c r="G87" s="238"/>
      <c r="H87" s="238"/>
      <c r="I87" s="19"/>
      <c r="J87" s="19"/>
      <c r="K87" s="19"/>
      <c r="L87" s="3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12" customHeight="1">
      <c r="A89" s="19"/>
      <c r="B89" s="20"/>
      <c r="C89" s="16" t="s">
        <v>21</v>
      </c>
      <c r="D89" s="19"/>
      <c r="E89" s="19"/>
      <c r="F89" s="17" t="str">
        <f>F12</f>
        <v>Zátor 373, Hostomice</v>
      </c>
      <c r="G89" s="19"/>
      <c r="H89" s="19"/>
      <c r="I89" s="16" t="s">
        <v>23</v>
      </c>
      <c r="J89" s="84" t="str">
        <f>IF(J12="","",J12)</f>
        <v>30. 11. 2020</v>
      </c>
      <c r="K89" s="19"/>
      <c r="L89" s="3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3" customFormat="1" ht="6.9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3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3" customFormat="1" ht="40.15" customHeight="1">
      <c r="A91" s="19"/>
      <c r="B91" s="20"/>
      <c r="C91" s="16" t="s">
        <v>25</v>
      </c>
      <c r="D91" s="19"/>
      <c r="E91" s="19"/>
      <c r="F91" s="17" t="str">
        <f>E15</f>
        <v xml:space="preserve">Domov Hostomice -Zátor, PSS, Zátor 373, Hostomice </v>
      </c>
      <c r="G91" s="19"/>
      <c r="H91" s="19"/>
      <c r="I91" s="16" t="s">
        <v>31</v>
      </c>
      <c r="J91" s="103" t="str">
        <f>E21</f>
        <v>ing. Petr Linek, Sokolovská 519, Chrudim</v>
      </c>
      <c r="K91" s="19"/>
      <c r="L91" s="3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3" customFormat="1" ht="15.2" customHeight="1">
      <c r="A92" s="19"/>
      <c r="B92" s="20"/>
      <c r="C92" s="16" t="s">
        <v>29</v>
      </c>
      <c r="D92" s="19"/>
      <c r="E92" s="19"/>
      <c r="F92" s="17" t="str">
        <f>IF(E18="","",E18)</f>
        <v>Vyplň údaj</v>
      </c>
      <c r="G92" s="19"/>
      <c r="H92" s="19"/>
      <c r="I92" s="16" t="s">
        <v>34</v>
      </c>
      <c r="J92" s="103" t="str">
        <f>E24</f>
        <v>ing. V. Švehla</v>
      </c>
      <c r="K92" s="19"/>
      <c r="L92" s="3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3" customFormat="1" ht="10.3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3" customFormat="1" ht="29.25" customHeight="1">
      <c r="A94" s="19"/>
      <c r="B94" s="20"/>
      <c r="C94" s="104" t="s">
        <v>101</v>
      </c>
      <c r="D94" s="95"/>
      <c r="E94" s="95"/>
      <c r="F94" s="95"/>
      <c r="G94" s="95"/>
      <c r="H94" s="95"/>
      <c r="I94" s="95"/>
      <c r="J94" s="105" t="s">
        <v>102</v>
      </c>
      <c r="K94" s="95"/>
      <c r="L94" s="3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3" customFormat="1" ht="10.3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3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06" t="s">
        <v>103</v>
      </c>
      <c r="D96" s="19"/>
      <c r="E96" s="19"/>
      <c r="F96" s="19"/>
      <c r="G96" s="19"/>
      <c r="H96" s="19"/>
      <c r="I96" s="19"/>
      <c r="J96" s="90">
        <f>J130</f>
        <v>0</v>
      </c>
      <c r="K96" s="19"/>
      <c r="L96" s="3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7" t="s">
        <v>104</v>
      </c>
    </row>
    <row r="97" spans="2:12" s="107" customFormat="1" ht="24.95" customHeight="1">
      <c r="B97" s="108"/>
      <c r="D97" s="109" t="s">
        <v>105</v>
      </c>
      <c r="E97" s="110"/>
      <c r="F97" s="110"/>
      <c r="G97" s="110"/>
      <c r="H97" s="110"/>
      <c r="I97" s="110"/>
      <c r="J97" s="111">
        <f>J131</f>
        <v>0</v>
      </c>
      <c r="L97" s="108"/>
    </row>
    <row r="98" spans="2:12" s="112" customFormat="1" ht="19.9" customHeight="1">
      <c r="B98" s="113"/>
      <c r="D98" s="114" t="s">
        <v>106</v>
      </c>
      <c r="E98" s="115"/>
      <c r="F98" s="115"/>
      <c r="G98" s="115"/>
      <c r="H98" s="115"/>
      <c r="I98" s="115"/>
      <c r="J98" s="116">
        <f>J132</f>
        <v>0</v>
      </c>
      <c r="L98" s="113"/>
    </row>
    <row r="99" spans="2:12" s="112" customFormat="1" ht="19.9" customHeight="1">
      <c r="B99" s="113"/>
      <c r="D99" s="114" t="s">
        <v>107</v>
      </c>
      <c r="E99" s="115"/>
      <c r="F99" s="115"/>
      <c r="G99" s="115"/>
      <c r="H99" s="115"/>
      <c r="I99" s="115"/>
      <c r="J99" s="116">
        <f>J140</f>
        <v>0</v>
      </c>
      <c r="L99" s="113"/>
    </row>
    <row r="100" spans="2:12" s="112" customFormat="1" ht="19.9" customHeight="1">
      <c r="B100" s="113"/>
      <c r="D100" s="114" t="s">
        <v>108</v>
      </c>
      <c r="E100" s="115"/>
      <c r="F100" s="115"/>
      <c r="G100" s="115"/>
      <c r="H100" s="115"/>
      <c r="I100" s="115"/>
      <c r="J100" s="116">
        <f>J180</f>
        <v>0</v>
      </c>
      <c r="L100" s="113"/>
    </row>
    <row r="101" spans="2:12" s="112" customFormat="1" ht="19.9" customHeight="1">
      <c r="B101" s="113"/>
      <c r="D101" s="114" t="s">
        <v>109</v>
      </c>
      <c r="E101" s="115"/>
      <c r="F101" s="115"/>
      <c r="G101" s="115"/>
      <c r="H101" s="115"/>
      <c r="I101" s="115"/>
      <c r="J101" s="116">
        <f>J186</f>
        <v>0</v>
      </c>
      <c r="L101" s="113"/>
    </row>
    <row r="102" spans="2:12" s="107" customFormat="1" ht="24.95" customHeight="1">
      <c r="B102" s="108"/>
      <c r="D102" s="109" t="s">
        <v>110</v>
      </c>
      <c r="E102" s="110"/>
      <c r="F102" s="110"/>
      <c r="G102" s="110"/>
      <c r="H102" s="110"/>
      <c r="I102" s="110"/>
      <c r="J102" s="111">
        <f>J188</f>
        <v>0</v>
      </c>
      <c r="L102" s="108"/>
    </row>
    <row r="103" spans="2:12" s="112" customFormat="1" ht="19.9" customHeight="1">
      <c r="B103" s="113"/>
      <c r="D103" s="114" t="s">
        <v>111</v>
      </c>
      <c r="E103" s="115"/>
      <c r="F103" s="115"/>
      <c r="G103" s="115"/>
      <c r="H103" s="115"/>
      <c r="I103" s="115"/>
      <c r="J103" s="116">
        <f>J189</f>
        <v>0</v>
      </c>
      <c r="L103" s="113"/>
    </row>
    <row r="104" spans="2:12" s="112" customFormat="1" ht="19.9" customHeight="1">
      <c r="B104" s="113"/>
      <c r="D104" s="114" t="s">
        <v>112</v>
      </c>
      <c r="E104" s="115"/>
      <c r="F104" s="115"/>
      <c r="G104" s="115"/>
      <c r="H104" s="115"/>
      <c r="I104" s="115"/>
      <c r="J104" s="116">
        <f>J194</f>
        <v>0</v>
      </c>
      <c r="L104" s="113"/>
    </row>
    <row r="105" spans="2:12" s="112" customFormat="1" ht="19.9" customHeight="1">
      <c r="B105" s="113"/>
      <c r="D105" s="114" t="s">
        <v>113</v>
      </c>
      <c r="E105" s="115"/>
      <c r="F105" s="115"/>
      <c r="G105" s="115"/>
      <c r="H105" s="115"/>
      <c r="I105" s="115"/>
      <c r="J105" s="116">
        <f>J199</f>
        <v>0</v>
      </c>
      <c r="L105" s="113"/>
    </row>
    <row r="106" spans="2:12" s="112" customFormat="1" ht="19.9" customHeight="1">
      <c r="B106" s="113"/>
      <c r="D106" s="114" t="s">
        <v>114</v>
      </c>
      <c r="E106" s="115"/>
      <c r="F106" s="115"/>
      <c r="G106" s="115"/>
      <c r="H106" s="115"/>
      <c r="I106" s="115"/>
      <c r="J106" s="116">
        <f>J205</f>
        <v>0</v>
      </c>
      <c r="L106" s="113"/>
    </row>
    <row r="107" spans="2:12" s="112" customFormat="1" ht="19.9" customHeight="1">
      <c r="B107" s="113"/>
      <c r="D107" s="114" t="s">
        <v>115</v>
      </c>
      <c r="E107" s="115"/>
      <c r="F107" s="115"/>
      <c r="G107" s="115"/>
      <c r="H107" s="115"/>
      <c r="I107" s="115"/>
      <c r="J107" s="116">
        <f>J211</f>
        <v>0</v>
      </c>
      <c r="L107" s="113"/>
    </row>
    <row r="108" spans="2:12" s="112" customFormat="1" ht="19.9" customHeight="1">
      <c r="B108" s="113"/>
      <c r="D108" s="114" t="s">
        <v>116</v>
      </c>
      <c r="E108" s="115"/>
      <c r="F108" s="115"/>
      <c r="G108" s="115"/>
      <c r="H108" s="115"/>
      <c r="I108" s="115"/>
      <c r="J108" s="116">
        <f>J240</f>
        <v>0</v>
      </c>
      <c r="L108" s="113"/>
    </row>
    <row r="109" spans="2:12" s="112" customFormat="1" ht="19.9" customHeight="1">
      <c r="B109" s="113"/>
      <c r="D109" s="114" t="s">
        <v>117</v>
      </c>
      <c r="E109" s="115"/>
      <c r="F109" s="115"/>
      <c r="G109" s="115"/>
      <c r="H109" s="115"/>
      <c r="I109" s="115"/>
      <c r="J109" s="116">
        <f>J254</f>
        <v>0</v>
      </c>
      <c r="L109" s="113"/>
    </row>
    <row r="110" spans="2:12" s="112" customFormat="1" ht="19.9" customHeight="1">
      <c r="B110" s="113"/>
      <c r="D110" s="114" t="s">
        <v>118</v>
      </c>
      <c r="E110" s="115"/>
      <c r="F110" s="115"/>
      <c r="G110" s="115"/>
      <c r="H110" s="115"/>
      <c r="I110" s="115"/>
      <c r="J110" s="116">
        <f>J269</f>
        <v>0</v>
      </c>
      <c r="L110" s="113"/>
    </row>
    <row r="111" spans="1:31" s="23" customFormat="1" ht="21.75" customHeight="1">
      <c r="A111" s="19"/>
      <c r="B111" s="20"/>
      <c r="C111" s="19"/>
      <c r="D111" s="19"/>
      <c r="E111" s="19"/>
      <c r="F111" s="19"/>
      <c r="G111" s="19"/>
      <c r="H111" s="19"/>
      <c r="I111" s="19"/>
      <c r="J111" s="19"/>
      <c r="K111" s="19"/>
      <c r="L111" s="3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3" customFormat="1" ht="6.95" customHeight="1">
      <c r="A112" s="19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6" spans="1:31" s="23" customFormat="1" ht="6.95" customHeight="1">
      <c r="A116" s="19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3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3" customFormat="1" ht="24.95" customHeight="1">
      <c r="A117" s="19"/>
      <c r="B117" s="20"/>
      <c r="C117" s="11" t="s">
        <v>119</v>
      </c>
      <c r="D117" s="19"/>
      <c r="E117" s="19"/>
      <c r="F117" s="19"/>
      <c r="G117" s="19"/>
      <c r="H117" s="19"/>
      <c r="I117" s="19"/>
      <c r="J117" s="19"/>
      <c r="K117" s="19"/>
      <c r="L117" s="3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3" customFormat="1" ht="6.95" customHeight="1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3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3" customFormat="1" ht="12" customHeight="1">
      <c r="A119" s="19"/>
      <c r="B119" s="20"/>
      <c r="C119" s="16" t="s">
        <v>17</v>
      </c>
      <c r="D119" s="19"/>
      <c r="E119" s="19"/>
      <c r="F119" s="19"/>
      <c r="G119" s="19"/>
      <c r="H119" s="19"/>
      <c r="I119" s="19"/>
      <c r="J119" s="19"/>
      <c r="K119" s="19"/>
      <c r="L119" s="3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3" customFormat="1" ht="16.5" customHeight="1">
      <c r="A120" s="19"/>
      <c r="B120" s="20"/>
      <c r="C120" s="19"/>
      <c r="D120" s="19"/>
      <c r="E120" s="239" t="str">
        <f>E7</f>
        <v>Kamerový systém a IT infrastruktura Domov Hostomice</v>
      </c>
      <c r="F120" s="240"/>
      <c r="G120" s="240"/>
      <c r="H120" s="240"/>
      <c r="I120" s="19"/>
      <c r="J120" s="19"/>
      <c r="K120" s="19"/>
      <c r="L120" s="3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3" customFormat="1" ht="12" customHeight="1">
      <c r="A121" s="19"/>
      <c r="B121" s="20"/>
      <c r="C121" s="16" t="s">
        <v>98</v>
      </c>
      <c r="D121" s="19"/>
      <c r="E121" s="19"/>
      <c r="F121" s="19"/>
      <c r="G121" s="19"/>
      <c r="H121" s="19"/>
      <c r="I121" s="19"/>
      <c r="J121" s="19"/>
      <c r="K121" s="19"/>
      <c r="L121" s="3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3" customFormat="1" ht="16.5" customHeight="1">
      <c r="A122" s="19"/>
      <c r="B122" s="20"/>
      <c r="C122" s="19"/>
      <c r="D122" s="19"/>
      <c r="E122" s="218" t="str">
        <f>E9</f>
        <v>1 - Stavební část</v>
      </c>
      <c r="F122" s="238"/>
      <c r="G122" s="238"/>
      <c r="H122" s="238"/>
      <c r="I122" s="19"/>
      <c r="J122" s="19"/>
      <c r="K122" s="19"/>
      <c r="L122" s="3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3" customFormat="1" ht="6.95" customHeight="1">
      <c r="A123" s="19"/>
      <c r="B123" s="20"/>
      <c r="C123" s="19"/>
      <c r="D123" s="19"/>
      <c r="E123" s="19"/>
      <c r="F123" s="19"/>
      <c r="G123" s="19"/>
      <c r="H123" s="19"/>
      <c r="I123" s="19"/>
      <c r="J123" s="19"/>
      <c r="K123" s="19"/>
      <c r="L123" s="3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3" customFormat="1" ht="12" customHeight="1">
      <c r="A124" s="19"/>
      <c r="B124" s="20"/>
      <c r="C124" s="16" t="s">
        <v>21</v>
      </c>
      <c r="D124" s="19"/>
      <c r="E124" s="19"/>
      <c r="F124" s="17" t="str">
        <f>F12</f>
        <v>Zátor 373, Hostomice</v>
      </c>
      <c r="G124" s="19"/>
      <c r="H124" s="19"/>
      <c r="I124" s="16" t="s">
        <v>23</v>
      </c>
      <c r="J124" s="84" t="str">
        <f>IF(J12="","",J12)</f>
        <v>30. 11. 2020</v>
      </c>
      <c r="K124" s="19"/>
      <c r="L124" s="3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23" customFormat="1" ht="6.95" customHeight="1">
      <c r="A125" s="19"/>
      <c r="B125" s="20"/>
      <c r="C125" s="19"/>
      <c r="D125" s="19"/>
      <c r="E125" s="19"/>
      <c r="F125" s="19"/>
      <c r="G125" s="19"/>
      <c r="H125" s="19"/>
      <c r="I125" s="19"/>
      <c r="J125" s="19"/>
      <c r="K125" s="19"/>
      <c r="L125" s="30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</row>
    <row r="126" spans="1:31" s="23" customFormat="1" ht="40.15" customHeight="1">
      <c r="A126" s="19"/>
      <c r="B126" s="20"/>
      <c r="C126" s="16" t="s">
        <v>25</v>
      </c>
      <c r="D126" s="19"/>
      <c r="E126" s="19"/>
      <c r="F126" s="17" t="str">
        <f>E15</f>
        <v xml:space="preserve">Domov Hostomice -Zátor, PSS, Zátor 373, Hostomice </v>
      </c>
      <c r="G126" s="19"/>
      <c r="H126" s="19"/>
      <c r="I126" s="16" t="s">
        <v>31</v>
      </c>
      <c r="J126" s="103" t="str">
        <f>E21</f>
        <v>ing. Petr Linek, Sokolovská 519, Chrudim</v>
      </c>
      <c r="K126" s="19"/>
      <c r="L126" s="30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</row>
    <row r="127" spans="1:31" s="23" customFormat="1" ht="15.2" customHeight="1">
      <c r="A127" s="19"/>
      <c r="B127" s="20"/>
      <c r="C127" s="16" t="s">
        <v>29</v>
      </c>
      <c r="D127" s="19"/>
      <c r="E127" s="19"/>
      <c r="F127" s="17" t="str">
        <f>IF(E18="","",E18)</f>
        <v>Vyplň údaj</v>
      </c>
      <c r="G127" s="19"/>
      <c r="H127" s="19"/>
      <c r="I127" s="16" t="s">
        <v>34</v>
      </c>
      <c r="J127" s="103" t="str">
        <f>E24</f>
        <v>ing. V. Švehla</v>
      </c>
      <c r="K127" s="19"/>
      <c r="L127" s="30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</row>
    <row r="128" spans="1:31" s="23" customFormat="1" ht="10.35" customHeight="1">
      <c r="A128" s="19"/>
      <c r="B128" s="20"/>
      <c r="C128" s="19"/>
      <c r="D128" s="19"/>
      <c r="E128" s="19"/>
      <c r="F128" s="19"/>
      <c r="G128" s="19"/>
      <c r="H128" s="19"/>
      <c r="I128" s="19"/>
      <c r="J128" s="19"/>
      <c r="K128" s="19"/>
      <c r="L128" s="30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</row>
    <row r="129" spans="1:31" s="123" customFormat="1" ht="29.25" customHeight="1">
      <c r="A129" s="117"/>
      <c r="B129" s="118"/>
      <c r="C129" s="119" t="s">
        <v>120</v>
      </c>
      <c r="D129" s="120" t="s">
        <v>62</v>
      </c>
      <c r="E129" s="120" t="s">
        <v>58</v>
      </c>
      <c r="F129" s="120" t="s">
        <v>59</v>
      </c>
      <c r="G129" s="120" t="s">
        <v>121</v>
      </c>
      <c r="H129" s="120" t="s">
        <v>122</v>
      </c>
      <c r="I129" s="120" t="s">
        <v>123</v>
      </c>
      <c r="J129" s="120" t="s">
        <v>102</v>
      </c>
      <c r="K129" s="121" t="s">
        <v>124</v>
      </c>
      <c r="L129" s="122"/>
      <c r="M129" s="51" t="s">
        <v>1</v>
      </c>
      <c r="N129" s="52" t="s">
        <v>41</v>
      </c>
      <c r="O129" s="52" t="s">
        <v>125</v>
      </c>
      <c r="P129" s="52" t="s">
        <v>126</v>
      </c>
      <c r="Q129" s="52" t="s">
        <v>127</v>
      </c>
      <c r="R129" s="52" t="s">
        <v>128</v>
      </c>
      <c r="S129" s="52" t="s">
        <v>129</v>
      </c>
      <c r="T129" s="53" t="s">
        <v>130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3" s="23" customFormat="1" ht="22.9" customHeight="1">
      <c r="A130" s="19"/>
      <c r="B130" s="20"/>
      <c r="C130" s="59" t="s">
        <v>131</v>
      </c>
      <c r="D130" s="19"/>
      <c r="E130" s="19"/>
      <c r="F130" s="19"/>
      <c r="G130" s="19"/>
      <c r="H130" s="19"/>
      <c r="I130" s="19"/>
      <c r="J130" s="124">
        <f>BK130</f>
        <v>0</v>
      </c>
      <c r="K130" s="19"/>
      <c r="L130" s="20"/>
      <c r="M130" s="54"/>
      <c r="N130" s="45"/>
      <c r="O130" s="55"/>
      <c r="P130" s="125">
        <f>P131+P188</f>
        <v>0</v>
      </c>
      <c r="Q130" s="55"/>
      <c r="R130" s="125">
        <f>R131+R188</f>
        <v>4.44585865987</v>
      </c>
      <c r="S130" s="55"/>
      <c r="T130" s="126">
        <f>T131+T188</f>
        <v>4.715344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T130" s="7" t="s">
        <v>76</v>
      </c>
      <c r="AU130" s="7" t="s">
        <v>104</v>
      </c>
      <c r="BK130" s="127">
        <f>BK131+BK188</f>
        <v>0</v>
      </c>
    </row>
    <row r="131" spans="2:63" s="128" customFormat="1" ht="25.9" customHeight="1">
      <c r="B131" s="129"/>
      <c r="D131" s="130" t="s">
        <v>76</v>
      </c>
      <c r="E131" s="131" t="s">
        <v>132</v>
      </c>
      <c r="F131" s="131" t="s">
        <v>133</v>
      </c>
      <c r="J131" s="132">
        <f>BK131</f>
        <v>0</v>
      </c>
      <c r="L131" s="129"/>
      <c r="M131" s="133"/>
      <c r="N131" s="134"/>
      <c r="O131" s="134"/>
      <c r="P131" s="135">
        <f>P132+P140+P180+P186</f>
        <v>0</v>
      </c>
      <c r="Q131" s="134"/>
      <c r="R131" s="135">
        <f>R132+R140+R180+R186</f>
        <v>1.2486632199999999</v>
      </c>
      <c r="S131" s="134"/>
      <c r="T131" s="136">
        <f>T132+T140+T180+T186</f>
        <v>3.0491260000000002</v>
      </c>
      <c r="AR131" s="130" t="s">
        <v>8</v>
      </c>
      <c r="AT131" s="137" t="s">
        <v>76</v>
      </c>
      <c r="AU131" s="137" t="s">
        <v>77</v>
      </c>
      <c r="AY131" s="130" t="s">
        <v>134</v>
      </c>
      <c r="BK131" s="138">
        <f>BK132+BK140+BK180+BK186</f>
        <v>0</v>
      </c>
    </row>
    <row r="132" spans="2:63" s="128" customFormat="1" ht="22.9" customHeight="1">
      <c r="B132" s="129"/>
      <c r="D132" s="130" t="s">
        <v>76</v>
      </c>
      <c r="E132" s="139" t="s">
        <v>135</v>
      </c>
      <c r="F132" s="139" t="s">
        <v>136</v>
      </c>
      <c r="J132" s="140">
        <f>BK132</f>
        <v>0</v>
      </c>
      <c r="L132" s="129"/>
      <c r="M132" s="133"/>
      <c r="N132" s="134"/>
      <c r="O132" s="134"/>
      <c r="P132" s="135">
        <f>SUM(P133:P139)</f>
        <v>0</v>
      </c>
      <c r="Q132" s="134"/>
      <c r="R132" s="135">
        <f>SUM(R133:R139)</f>
        <v>1.191277</v>
      </c>
      <c r="S132" s="134"/>
      <c r="T132" s="136">
        <f>SUM(T133:T139)</f>
        <v>0</v>
      </c>
      <c r="AR132" s="130" t="s">
        <v>8</v>
      </c>
      <c r="AT132" s="137" t="s">
        <v>76</v>
      </c>
      <c r="AU132" s="137" t="s">
        <v>8</v>
      </c>
      <c r="AY132" s="130" t="s">
        <v>134</v>
      </c>
      <c r="BK132" s="138">
        <f>SUM(BK133:BK139)</f>
        <v>0</v>
      </c>
    </row>
    <row r="133" spans="1:65" s="23" customFormat="1" ht="24.2" customHeight="1">
      <c r="A133" s="19"/>
      <c r="B133" s="20"/>
      <c r="C133" s="141" t="s">
        <v>8</v>
      </c>
      <c r="D133" s="141" t="s">
        <v>137</v>
      </c>
      <c r="E133" s="142" t="s">
        <v>138</v>
      </c>
      <c r="F133" s="143" t="s">
        <v>139</v>
      </c>
      <c r="G133" s="144" t="s">
        <v>140</v>
      </c>
      <c r="H133" s="145">
        <v>19.5</v>
      </c>
      <c r="I133" s="1"/>
      <c r="J133" s="146">
        <f>ROUND(I133*H133,0)</f>
        <v>0</v>
      </c>
      <c r="K133" s="143" t="s">
        <v>141</v>
      </c>
      <c r="L133" s="20"/>
      <c r="M133" s="147" t="s">
        <v>1</v>
      </c>
      <c r="N133" s="148" t="s">
        <v>43</v>
      </c>
      <c r="O133" s="47"/>
      <c r="P133" s="149">
        <f>O133*H133</f>
        <v>0</v>
      </c>
      <c r="Q133" s="149">
        <v>0.00735</v>
      </c>
      <c r="R133" s="149">
        <f>Q133*H133</f>
        <v>0.143325</v>
      </c>
      <c r="S133" s="149">
        <v>0</v>
      </c>
      <c r="T133" s="150">
        <f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51" t="s">
        <v>91</v>
      </c>
      <c r="AT133" s="151" t="s">
        <v>137</v>
      </c>
      <c r="AU133" s="151" t="s">
        <v>85</v>
      </c>
      <c r="AY133" s="7" t="s">
        <v>134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7" t="s">
        <v>85</v>
      </c>
      <c r="BK133" s="152">
        <f>ROUND(I133*H133,0)</f>
        <v>0</v>
      </c>
      <c r="BL133" s="7" t="s">
        <v>91</v>
      </c>
      <c r="BM133" s="151" t="s">
        <v>142</v>
      </c>
    </row>
    <row r="134" spans="1:65" s="23" customFormat="1" ht="24.2" customHeight="1">
      <c r="A134" s="19"/>
      <c r="B134" s="20"/>
      <c r="C134" s="141" t="s">
        <v>85</v>
      </c>
      <c r="D134" s="141" t="s">
        <v>137</v>
      </c>
      <c r="E134" s="142" t="s">
        <v>143</v>
      </c>
      <c r="F134" s="143" t="s">
        <v>144</v>
      </c>
      <c r="G134" s="144" t="s">
        <v>140</v>
      </c>
      <c r="H134" s="145">
        <v>19.5</v>
      </c>
      <c r="I134" s="1"/>
      <c r="J134" s="146">
        <f>ROUND(I134*H134,0)</f>
        <v>0</v>
      </c>
      <c r="K134" s="143" t="s">
        <v>141</v>
      </c>
      <c r="L134" s="20"/>
      <c r="M134" s="147" t="s">
        <v>1</v>
      </c>
      <c r="N134" s="148" t="s">
        <v>43</v>
      </c>
      <c r="O134" s="47"/>
      <c r="P134" s="149">
        <f>O134*H134</f>
        <v>0</v>
      </c>
      <c r="Q134" s="149">
        <v>0.01838</v>
      </c>
      <c r="R134" s="149">
        <f>Q134*H134</f>
        <v>0.35841</v>
      </c>
      <c r="S134" s="149">
        <v>0</v>
      </c>
      <c r="T134" s="150">
        <f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151" t="s">
        <v>91</v>
      </c>
      <c r="AT134" s="151" t="s">
        <v>137</v>
      </c>
      <c r="AU134" s="151" t="s">
        <v>85</v>
      </c>
      <c r="AY134" s="7" t="s">
        <v>134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7" t="s">
        <v>85</v>
      </c>
      <c r="BK134" s="152">
        <f>ROUND(I134*H134,0)</f>
        <v>0</v>
      </c>
      <c r="BL134" s="7" t="s">
        <v>91</v>
      </c>
      <c r="BM134" s="151" t="s">
        <v>145</v>
      </c>
    </row>
    <row r="135" spans="1:65" s="23" customFormat="1" ht="24.2" customHeight="1">
      <c r="A135" s="19"/>
      <c r="B135" s="20"/>
      <c r="C135" s="141" t="s">
        <v>88</v>
      </c>
      <c r="D135" s="141" t="s">
        <v>137</v>
      </c>
      <c r="E135" s="142" t="s">
        <v>146</v>
      </c>
      <c r="F135" s="143" t="s">
        <v>147</v>
      </c>
      <c r="G135" s="144" t="s">
        <v>140</v>
      </c>
      <c r="H135" s="145">
        <v>19.5</v>
      </c>
      <c r="I135" s="1"/>
      <c r="J135" s="146">
        <f>ROUND(I135*H135,0)</f>
        <v>0</v>
      </c>
      <c r="K135" s="143" t="s">
        <v>141</v>
      </c>
      <c r="L135" s="20"/>
      <c r="M135" s="147" t="s">
        <v>1</v>
      </c>
      <c r="N135" s="148" t="s">
        <v>43</v>
      </c>
      <c r="O135" s="47"/>
      <c r="P135" s="149">
        <f>O135*H135</f>
        <v>0</v>
      </c>
      <c r="Q135" s="149">
        <v>0.0079</v>
      </c>
      <c r="R135" s="149">
        <f>Q135*H135</f>
        <v>0.15405000000000002</v>
      </c>
      <c r="S135" s="149">
        <v>0</v>
      </c>
      <c r="T135" s="150">
        <f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151" t="s">
        <v>91</v>
      </c>
      <c r="AT135" s="151" t="s">
        <v>137</v>
      </c>
      <c r="AU135" s="151" t="s">
        <v>85</v>
      </c>
      <c r="AY135" s="7" t="s">
        <v>134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7" t="s">
        <v>85</v>
      </c>
      <c r="BK135" s="152">
        <f>ROUND(I135*H135,0)</f>
        <v>0</v>
      </c>
      <c r="BL135" s="7" t="s">
        <v>91</v>
      </c>
      <c r="BM135" s="151" t="s">
        <v>148</v>
      </c>
    </row>
    <row r="136" spans="1:65" s="23" customFormat="1" ht="24.2" customHeight="1">
      <c r="A136" s="19"/>
      <c r="B136" s="20"/>
      <c r="C136" s="141" t="s">
        <v>91</v>
      </c>
      <c r="D136" s="141" t="s">
        <v>137</v>
      </c>
      <c r="E136" s="142" t="s">
        <v>149</v>
      </c>
      <c r="F136" s="143" t="s">
        <v>150</v>
      </c>
      <c r="G136" s="144" t="s">
        <v>140</v>
      </c>
      <c r="H136" s="145">
        <v>11.4</v>
      </c>
      <c r="I136" s="1"/>
      <c r="J136" s="146">
        <f>ROUND(I136*H136,0)</f>
        <v>0</v>
      </c>
      <c r="K136" s="143" t="s">
        <v>141</v>
      </c>
      <c r="L136" s="20"/>
      <c r="M136" s="147" t="s">
        <v>1</v>
      </c>
      <c r="N136" s="148" t="s">
        <v>43</v>
      </c>
      <c r="O136" s="47"/>
      <c r="P136" s="149">
        <f>O136*H136</f>
        <v>0</v>
      </c>
      <c r="Q136" s="149">
        <v>0.04153</v>
      </c>
      <c r="R136" s="149">
        <f>Q136*H136</f>
        <v>0.473442</v>
      </c>
      <c r="S136" s="149">
        <v>0</v>
      </c>
      <c r="T136" s="150">
        <f>S136*H136</f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151" t="s">
        <v>91</v>
      </c>
      <c r="AT136" s="151" t="s">
        <v>137</v>
      </c>
      <c r="AU136" s="151" t="s">
        <v>85</v>
      </c>
      <c r="AY136" s="7" t="s">
        <v>134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7" t="s">
        <v>85</v>
      </c>
      <c r="BK136" s="152">
        <f>ROUND(I136*H136,0)</f>
        <v>0</v>
      </c>
      <c r="BL136" s="7" t="s">
        <v>91</v>
      </c>
      <c r="BM136" s="151" t="s">
        <v>151</v>
      </c>
    </row>
    <row r="137" spans="2:51" s="153" customFormat="1" ht="12">
      <c r="B137" s="154"/>
      <c r="D137" s="155" t="s">
        <v>152</v>
      </c>
      <c r="E137" s="156" t="s">
        <v>1</v>
      </c>
      <c r="F137" s="157" t="s">
        <v>153</v>
      </c>
      <c r="H137" s="158">
        <v>11.4</v>
      </c>
      <c r="L137" s="154"/>
      <c r="M137" s="159"/>
      <c r="N137" s="160"/>
      <c r="O137" s="160"/>
      <c r="P137" s="160"/>
      <c r="Q137" s="160"/>
      <c r="R137" s="160"/>
      <c r="S137" s="160"/>
      <c r="T137" s="161"/>
      <c r="AT137" s="156" t="s">
        <v>152</v>
      </c>
      <c r="AU137" s="156" t="s">
        <v>85</v>
      </c>
      <c r="AV137" s="153" t="s">
        <v>85</v>
      </c>
      <c r="AW137" s="153" t="s">
        <v>33</v>
      </c>
      <c r="AX137" s="153" t="s">
        <v>8</v>
      </c>
      <c r="AY137" s="156" t="s">
        <v>134</v>
      </c>
    </row>
    <row r="138" spans="1:65" s="23" customFormat="1" ht="14.45" customHeight="1">
      <c r="A138" s="19"/>
      <c r="B138" s="20"/>
      <c r="C138" s="141" t="s">
        <v>94</v>
      </c>
      <c r="D138" s="141" t="s">
        <v>137</v>
      </c>
      <c r="E138" s="142" t="s">
        <v>154</v>
      </c>
      <c r="F138" s="143" t="s">
        <v>155</v>
      </c>
      <c r="G138" s="144" t="s">
        <v>156</v>
      </c>
      <c r="H138" s="145">
        <v>1</v>
      </c>
      <c r="I138" s="1"/>
      <c r="J138" s="146">
        <f>ROUND(I138*H138,0)</f>
        <v>0</v>
      </c>
      <c r="K138" s="143" t="s">
        <v>141</v>
      </c>
      <c r="L138" s="20"/>
      <c r="M138" s="147" t="s">
        <v>1</v>
      </c>
      <c r="N138" s="148" t="s">
        <v>43</v>
      </c>
      <c r="O138" s="47"/>
      <c r="P138" s="149">
        <f>O138*H138</f>
        <v>0</v>
      </c>
      <c r="Q138" s="149">
        <v>0.04684</v>
      </c>
      <c r="R138" s="149">
        <f>Q138*H138</f>
        <v>0.04684</v>
      </c>
      <c r="S138" s="149">
        <v>0</v>
      </c>
      <c r="T138" s="150">
        <f>S138*H138</f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151" t="s">
        <v>91</v>
      </c>
      <c r="AT138" s="151" t="s">
        <v>137</v>
      </c>
      <c r="AU138" s="151" t="s">
        <v>85</v>
      </c>
      <c r="AY138" s="7" t="s">
        <v>134</v>
      </c>
      <c r="BE138" s="152">
        <f>IF(N138="základní",J138,0)</f>
        <v>0</v>
      </c>
      <c r="BF138" s="152">
        <f>IF(N138="snížená",J138,0)</f>
        <v>0</v>
      </c>
      <c r="BG138" s="152">
        <f>IF(N138="zákl. přenesená",J138,0)</f>
        <v>0</v>
      </c>
      <c r="BH138" s="152">
        <f>IF(N138="sníž. přenesená",J138,0)</f>
        <v>0</v>
      </c>
      <c r="BI138" s="152">
        <f>IF(N138="nulová",J138,0)</f>
        <v>0</v>
      </c>
      <c r="BJ138" s="7" t="s">
        <v>85</v>
      </c>
      <c r="BK138" s="152">
        <f>ROUND(I138*H138,0)</f>
        <v>0</v>
      </c>
      <c r="BL138" s="7" t="s">
        <v>91</v>
      </c>
      <c r="BM138" s="151" t="s">
        <v>157</v>
      </c>
    </row>
    <row r="139" spans="1:65" s="23" customFormat="1" ht="24.2" customHeight="1">
      <c r="A139" s="19"/>
      <c r="B139" s="20"/>
      <c r="C139" s="162" t="s">
        <v>135</v>
      </c>
      <c r="D139" s="162" t="s">
        <v>158</v>
      </c>
      <c r="E139" s="163" t="s">
        <v>159</v>
      </c>
      <c r="F139" s="164" t="s">
        <v>160</v>
      </c>
      <c r="G139" s="165" t="s">
        <v>156</v>
      </c>
      <c r="H139" s="166">
        <v>1</v>
      </c>
      <c r="I139" s="2"/>
      <c r="J139" s="167">
        <f>ROUND(I139*H139,0)</f>
        <v>0</v>
      </c>
      <c r="K139" s="164" t="s">
        <v>141</v>
      </c>
      <c r="L139" s="168"/>
      <c r="M139" s="169" t="s">
        <v>1</v>
      </c>
      <c r="N139" s="170" t="s">
        <v>43</v>
      </c>
      <c r="O139" s="47"/>
      <c r="P139" s="149">
        <f>O139*H139</f>
        <v>0</v>
      </c>
      <c r="Q139" s="149">
        <v>0.01521</v>
      </c>
      <c r="R139" s="149">
        <f>Q139*H139</f>
        <v>0.01521</v>
      </c>
      <c r="S139" s="149">
        <v>0</v>
      </c>
      <c r="T139" s="150">
        <f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151" t="s">
        <v>161</v>
      </c>
      <c r="AT139" s="151" t="s">
        <v>158</v>
      </c>
      <c r="AU139" s="151" t="s">
        <v>85</v>
      </c>
      <c r="AY139" s="7" t="s">
        <v>134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7" t="s">
        <v>85</v>
      </c>
      <c r="BK139" s="152">
        <f>ROUND(I139*H139,0)</f>
        <v>0</v>
      </c>
      <c r="BL139" s="7" t="s">
        <v>91</v>
      </c>
      <c r="BM139" s="151" t="s">
        <v>162</v>
      </c>
    </row>
    <row r="140" spans="2:63" s="128" customFormat="1" ht="22.9" customHeight="1">
      <c r="B140" s="129"/>
      <c r="D140" s="130" t="s">
        <v>76</v>
      </c>
      <c r="E140" s="139" t="s">
        <v>163</v>
      </c>
      <c r="F140" s="139" t="s">
        <v>164</v>
      </c>
      <c r="J140" s="140">
        <f>BK140</f>
        <v>0</v>
      </c>
      <c r="L140" s="129"/>
      <c r="M140" s="133"/>
      <c r="N140" s="134"/>
      <c r="O140" s="134"/>
      <c r="P140" s="135">
        <f>SUM(P141:P179)</f>
        <v>0</v>
      </c>
      <c r="Q140" s="134"/>
      <c r="R140" s="135">
        <f>SUM(R141:R179)</f>
        <v>0.057386219999999995</v>
      </c>
      <c r="S140" s="134"/>
      <c r="T140" s="136">
        <f>SUM(T141:T179)</f>
        <v>3.0491260000000002</v>
      </c>
      <c r="AR140" s="130" t="s">
        <v>8</v>
      </c>
      <c r="AT140" s="137" t="s">
        <v>76</v>
      </c>
      <c r="AU140" s="137" t="s">
        <v>8</v>
      </c>
      <c r="AY140" s="130" t="s">
        <v>134</v>
      </c>
      <c r="BK140" s="138">
        <f>SUM(BK141:BK179)</f>
        <v>0</v>
      </c>
    </row>
    <row r="141" spans="1:65" s="23" customFormat="1" ht="24.2" customHeight="1">
      <c r="A141" s="19"/>
      <c r="B141" s="20"/>
      <c r="C141" s="141" t="s">
        <v>165</v>
      </c>
      <c r="D141" s="141" t="s">
        <v>137</v>
      </c>
      <c r="E141" s="142" t="s">
        <v>166</v>
      </c>
      <c r="F141" s="143" t="s">
        <v>167</v>
      </c>
      <c r="G141" s="144" t="s">
        <v>140</v>
      </c>
      <c r="H141" s="145">
        <v>1261.56</v>
      </c>
      <c r="I141" s="1"/>
      <c r="J141" s="146">
        <f>ROUND(I141*H141,0)</f>
        <v>0</v>
      </c>
      <c r="K141" s="143" t="s">
        <v>141</v>
      </c>
      <c r="L141" s="20"/>
      <c r="M141" s="147" t="s">
        <v>1</v>
      </c>
      <c r="N141" s="148" t="s">
        <v>43</v>
      </c>
      <c r="O141" s="47"/>
      <c r="P141" s="149">
        <f>O141*H141</f>
        <v>0</v>
      </c>
      <c r="Q141" s="149">
        <v>3.95E-05</v>
      </c>
      <c r="R141" s="149">
        <f>Q141*H141</f>
        <v>0.04983161999999999</v>
      </c>
      <c r="S141" s="149">
        <v>0</v>
      </c>
      <c r="T141" s="150">
        <f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151" t="s">
        <v>91</v>
      </c>
      <c r="AT141" s="151" t="s">
        <v>137</v>
      </c>
      <c r="AU141" s="151" t="s">
        <v>85</v>
      </c>
      <c r="AY141" s="7" t="s">
        <v>134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7" t="s">
        <v>85</v>
      </c>
      <c r="BK141" s="152">
        <f>ROUND(I141*H141,0)</f>
        <v>0</v>
      </c>
      <c r="BL141" s="7" t="s">
        <v>91</v>
      </c>
      <c r="BM141" s="151" t="s">
        <v>168</v>
      </c>
    </row>
    <row r="142" spans="2:51" s="153" customFormat="1" ht="12">
      <c r="B142" s="154"/>
      <c r="D142" s="155" t="s">
        <v>152</v>
      </c>
      <c r="E142" s="156" t="s">
        <v>1</v>
      </c>
      <c r="F142" s="157" t="s">
        <v>169</v>
      </c>
      <c r="H142" s="158">
        <v>374.38</v>
      </c>
      <c r="L142" s="154"/>
      <c r="M142" s="159"/>
      <c r="N142" s="160"/>
      <c r="O142" s="160"/>
      <c r="P142" s="160"/>
      <c r="Q142" s="160"/>
      <c r="R142" s="160"/>
      <c r="S142" s="160"/>
      <c r="T142" s="161"/>
      <c r="AT142" s="156" t="s">
        <v>152</v>
      </c>
      <c r="AU142" s="156" t="s">
        <v>85</v>
      </c>
      <c r="AV142" s="153" t="s">
        <v>85</v>
      </c>
      <c r="AW142" s="153" t="s">
        <v>33</v>
      </c>
      <c r="AX142" s="153" t="s">
        <v>77</v>
      </c>
      <c r="AY142" s="156" t="s">
        <v>134</v>
      </c>
    </row>
    <row r="143" spans="2:51" s="153" customFormat="1" ht="12">
      <c r="B143" s="154"/>
      <c r="D143" s="155" t="s">
        <v>152</v>
      </c>
      <c r="E143" s="156" t="s">
        <v>1</v>
      </c>
      <c r="F143" s="157" t="s">
        <v>170</v>
      </c>
      <c r="H143" s="158">
        <v>887.18</v>
      </c>
      <c r="L143" s="154"/>
      <c r="M143" s="159"/>
      <c r="N143" s="160"/>
      <c r="O143" s="160"/>
      <c r="P143" s="160"/>
      <c r="Q143" s="160"/>
      <c r="R143" s="160"/>
      <c r="S143" s="160"/>
      <c r="T143" s="161"/>
      <c r="AT143" s="156" t="s">
        <v>152</v>
      </c>
      <c r="AU143" s="156" t="s">
        <v>85</v>
      </c>
      <c r="AV143" s="153" t="s">
        <v>85</v>
      </c>
      <c r="AW143" s="153" t="s">
        <v>33</v>
      </c>
      <c r="AX143" s="153" t="s">
        <v>77</v>
      </c>
      <c r="AY143" s="156" t="s">
        <v>134</v>
      </c>
    </row>
    <row r="144" spans="2:51" s="171" customFormat="1" ht="12">
      <c r="B144" s="172"/>
      <c r="D144" s="155" t="s">
        <v>152</v>
      </c>
      <c r="E144" s="173" t="s">
        <v>1</v>
      </c>
      <c r="F144" s="174" t="s">
        <v>171</v>
      </c>
      <c r="H144" s="175">
        <v>1261.56</v>
      </c>
      <c r="L144" s="172"/>
      <c r="M144" s="176"/>
      <c r="N144" s="177"/>
      <c r="O144" s="177"/>
      <c r="P144" s="177"/>
      <c r="Q144" s="177"/>
      <c r="R144" s="177"/>
      <c r="S144" s="177"/>
      <c r="T144" s="178"/>
      <c r="AT144" s="173" t="s">
        <v>152</v>
      </c>
      <c r="AU144" s="173" t="s">
        <v>85</v>
      </c>
      <c r="AV144" s="171" t="s">
        <v>88</v>
      </c>
      <c r="AW144" s="171" t="s">
        <v>33</v>
      </c>
      <c r="AX144" s="171" t="s">
        <v>8</v>
      </c>
      <c r="AY144" s="173" t="s">
        <v>134</v>
      </c>
    </row>
    <row r="145" spans="1:65" s="23" customFormat="1" ht="14.45" customHeight="1">
      <c r="A145" s="19"/>
      <c r="B145" s="20"/>
      <c r="C145" s="141" t="s">
        <v>161</v>
      </c>
      <c r="D145" s="141" t="s">
        <v>137</v>
      </c>
      <c r="E145" s="142" t="s">
        <v>172</v>
      </c>
      <c r="F145" s="143" t="s">
        <v>173</v>
      </c>
      <c r="G145" s="144" t="s">
        <v>140</v>
      </c>
      <c r="H145" s="145">
        <v>1.576</v>
      </c>
      <c r="I145" s="1"/>
      <c r="J145" s="146">
        <f>ROUND(I145*H145,0)</f>
        <v>0</v>
      </c>
      <c r="K145" s="143" t="s">
        <v>141</v>
      </c>
      <c r="L145" s="20"/>
      <c r="M145" s="147" t="s">
        <v>1</v>
      </c>
      <c r="N145" s="148" t="s">
        <v>43</v>
      </c>
      <c r="O145" s="47"/>
      <c r="P145" s="149">
        <f>O145*H145</f>
        <v>0</v>
      </c>
      <c r="Q145" s="149">
        <v>0</v>
      </c>
      <c r="R145" s="149">
        <f>Q145*H145</f>
        <v>0</v>
      </c>
      <c r="S145" s="149">
        <v>0.076</v>
      </c>
      <c r="T145" s="150">
        <f>S145*H145</f>
        <v>0.11977600000000001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151" t="s">
        <v>91</v>
      </c>
      <c r="AT145" s="151" t="s">
        <v>137</v>
      </c>
      <c r="AU145" s="151" t="s">
        <v>85</v>
      </c>
      <c r="AY145" s="7" t="s">
        <v>134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7" t="s">
        <v>85</v>
      </c>
      <c r="BK145" s="152">
        <f>ROUND(I145*H145,0)</f>
        <v>0</v>
      </c>
      <c r="BL145" s="7" t="s">
        <v>91</v>
      </c>
      <c r="BM145" s="151" t="s">
        <v>174</v>
      </c>
    </row>
    <row r="146" spans="2:51" s="153" customFormat="1" ht="12">
      <c r="B146" s="154"/>
      <c r="D146" s="155" t="s">
        <v>152</v>
      </c>
      <c r="E146" s="156" t="s">
        <v>1</v>
      </c>
      <c r="F146" s="157" t="s">
        <v>175</v>
      </c>
      <c r="H146" s="158">
        <v>1.576</v>
      </c>
      <c r="L146" s="154"/>
      <c r="M146" s="159"/>
      <c r="N146" s="160"/>
      <c r="O146" s="160"/>
      <c r="P146" s="160"/>
      <c r="Q146" s="160"/>
      <c r="R146" s="160"/>
      <c r="S146" s="160"/>
      <c r="T146" s="161"/>
      <c r="AT146" s="156" t="s">
        <v>152</v>
      </c>
      <c r="AU146" s="156" t="s">
        <v>85</v>
      </c>
      <c r="AV146" s="153" t="s">
        <v>85</v>
      </c>
      <c r="AW146" s="153" t="s">
        <v>33</v>
      </c>
      <c r="AX146" s="153" t="s">
        <v>8</v>
      </c>
      <c r="AY146" s="156" t="s">
        <v>134</v>
      </c>
    </row>
    <row r="147" spans="1:65" s="23" customFormat="1" ht="24.2" customHeight="1">
      <c r="A147" s="19"/>
      <c r="B147" s="20"/>
      <c r="C147" s="141" t="s">
        <v>163</v>
      </c>
      <c r="D147" s="141" t="s">
        <v>137</v>
      </c>
      <c r="E147" s="142" t="s">
        <v>176</v>
      </c>
      <c r="F147" s="143" t="s">
        <v>177</v>
      </c>
      <c r="G147" s="144" t="s">
        <v>178</v>
      </c>
      <c r="H147" s="145">
        <v>380</v>
      </c>
      <c r="I147" s="1"/>
      <c r="J147" s="146">
        <f>ROUND(I147*H147,0)</f>
        <v>0</v>
      </c>
      <c r="K147" s="143" t="s">
        <v>141</v>
      </c>
      <c r="L147" s="20"/>
      <c r="M147" s="147" t="s">
        <v>1</v>
      </c>
      <c r="N147" s="148" t="s">
        <v>43</v>
      </c>
      <c r="O147" s="47"/>
      <c r="P147" s="149">
        <f>O147*H147</f>
        <v>0</v>
      </c>
      <c r="Q147" s="149">
        <v>0</v>
      </c>
      <c r="R147" s="149">
        <f>Q147*H147</f>
        <v>0</v>
      </c>
      <c r="S147" s="149">
        <v>0.002</v>
      </c>
      <c r="T147" s="150">
        <f>S147*H147</f>
        <v>0.76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151" t="s">
        <v>91</v>
      </c>
      <c r="AT147" s="151" t="s">
        <v>137</v>
      </c>
      <c r="AU147" s="151" t="s">
        <v>85</v>
      </c>
      <c r="AY147" s="7" t="s">
        <v>134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7" t="s">
        <v>85</v>
      </c>
      <c r="BK147" s="152">
        <f>ROUND(I147*H147,0)</f>
        <v>0</v>
      </c>
      <c r="BL147" s="7" t="s">
        <v>91</v>
      </c>
      <c r="BM147" s="151" t="s">
        <v>179</v>
      </c>
    </row>
    <row r="148" spans="2:51" s="153" customFormat="1" ht="22.5">
      <c r="B148" s="154"/>
      <c r="D148" s="155" t="s">
        <v>152</v>
      </c>
      <c r="E148" s="156" t="s">
        <v>1</v>
      </c>
      <c r="F148" s="157" t="s">
        <v>180</v>
      </c>
      <c r="H148" s="158">
        <v>380</v>
      </c>
      <c r="L148" s="154"/>
      <c r="M148" s="159"/>
      <c r="N148" s="160"/>
      <c r="O148" s="160"/>
      <c r="P148" s="160"/>
      <c r="Q148" s="160"/>
      <c r="R148" s="160"/>
      <c r="S148" s="160"/>
      <c r="T148" s="161"/>
      <c r="AT148" s="156" t="s">
        <v>152</v>
      </c>
      <c r="AU148" s="156" t="s">
        <v>85</v>
      </c>
      <c r="AV148" s="153" t="s">
        <v>85</v>
      </c>
      <c r="AW148" s="153" t="s">
        <v>33</v>
      </c>
      <c r="AX148" s="153" t="s">
        <v>8</v>
      </c>
      <c r="AY148" s="156" t="s">
        <v>134</v>
      </c>
    </row>
    <row r="149" spans="1:65" s="23" customFormat="1" ht="24.2" customHeight="1">
      <c r="A149" s="19"/>
      <c r="B149" s="20"/>
      <c r="C149" s="141" t="s">
        <v>181</v>
      </c>
      <c r="D149" s="141" t="s">
        <v>137</v>
      </c>
      <c r="E149" s="142" t="s">
        <v>182</v>
      </c>
      <c r="F149" s="143" t="s">
        <v>183</v>
      </c>
      <c r="G149" s="144" t="s">
        <v>178</v>
      </c>
      <c r="H149" s="145">
        <v>15.95</v>
      </c>
      <c r="I149" s="1"/>
      <c r="J149" s="146">
        <f>ROUND(I149*H149,0)</f>
        <v>0</v>
      </c>
      <c r="K149" s="143" t="s">
        <v>141</v>
      </c>
      <c r="L149" s="20"/>
      <c r="M149" s="147" t="s">
        <v>1</v>
      </c>
      <c r="N149" s="148" t="s">
        <v>43</v>
      </c>
      <c r="O149" s="47"/>
      <c r="P149" s="149">
        <f>O149*H149</f>
        <v>0</v>
      </c>
      <c r="Q149" s="149">
        <v>3.584E-05</v>
      </c>
      <c r="R149" s="149">
        <f>Q149*H149</f>
        <v>0.000571648</v>
      </c>
      <c r="S149" s="149">
        <v>0.001</v>
      </c>
      <c r="T149" s="150">
        <f>S149*H149</f>
        <v>0.01595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151" t="s">
        <v>91</v>
      </c>
      <c r="AT149" s="151" t="s">
        <v>137</v>
      </c>
      <c r="AU149" s="151" t="s">
        <v>85</v>
      </c>
      <c r="AY149" s="7" t="s">
        <v>134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7" t="s">
        <v>85</v>
      </c>
      <c r="BK149" s="152">
        <f>ROUND(I149*H149,0)</f>
        <v>0</v>
      </c>
      <c r="BL149" s="7" t="s">
        <v>91</v>
      </c>
      <c r="BM149" s="151" t="s">
        <v>184</v>
      </c>
    </row>
    <row r="150" spans="2:51" s="153" customFormat="1" ht="12">
      <c r="B150" s="154"/>
      <c r="D150" s="155" t="s">
        <v>152</v>
      </c>
      <c r="E150" s="156" t="s">
        <v>1</v>
      </c>
      <c r="F150" s="157" t="s">
        <v>185</v>
      </c>
      <c r="H150" s="158">
        <v>8.55</v>
      </c>
      <c r="L150" s="154"/>
      <c r="M150" s="159"/>
      <c r="N150" s="160"/>
      <c r="O150" s="160"/>
      <c r="P150" s="160"/>
      <c r="Q150" s="160"/>
      <c r="R150" s="160"/>
      <c r="S150" s="160"/>
      <c r="T150" s="161"/>
      <c r="AT150" s="156" t="s">
        <v>152</v>
      </c>
      <c r="AU150" s="156" t="s">
        <v>85</v>
      </c>
      <c r="AV150" s="153" t="s">
        <v>85</v>
      </c>
      <c r="AW150" s="153" t="s">
        <v>33</v>
      </c>
      <c r="AX150" s="153" t="s">
        <v>77</v>
      </c>
      <c r="AY150" s="156" t="s">
        <v>134</v>
      </c>
    </row>
    <row r="151" spans="2:51" s="153" customFormat="1" ht="12">
      <c r="B151" s="154"/>
      <c r="D151" s="155" t="s">
        <v>152</v>
      </c>
      <c r="E151" s="156" t="s">
        <v>1</v>
      </c>
      <c r="F151" s="157" t="s">
        <v>186</v>
      </c>
      <c r="H151" s="158">
        <v>4.4</v>
      </c>
      <c r="L151" s="154"/>
      <c r="M151" s="159"/>
      <c r="N151" s="160"/>
      <c r="O151" s="160"/>
      <c r="P151" s="160"/>
      <c r="Q151" s="160"/>
      <c r="R151" s="160"/>
      <c r="S151" s="160"/>
      <c r="T151" s="161"/>
      <c r="AT151" s="156" t="s">
        <v>152</v>
      </c>
      <c r="AU151" s="156" t="s">
        <v>85</v>
      </c>
      <c r="AV151" s="153" t="s">
        <v>85</v>
      </c>
      <c r="AW151" s="153" t="s">
        <v>33</v>
      </c>
      <c r="AX151" s="153" t="s">
        <v>77</v>
      </c>
      <c r="AY151" s="156" t="s">
        <v>134</v>
      </c>
    </row>
    <row r="152" spans="2:51" s="153" customFormat="1" ht="12">
      <c r="B152" s="154"/>
      <c r="D152" s="155" t="s">
        <v>152</v>
      </c>
      <c r="E152" s="156" t="s">
        <v>1</v>
      </c>
      <c r="F152" s="157" t="s">
        <v>187</v>
      </c>
      <c r="H152" s="158">
        <v>3</v>
      </c>
      <c r="L152" s="154"/>
      <c r="M152" s="159"/>
      <c r="N152" s="160"/>
      <c r="O152" s="160"/>
      <c r="P152" s="160"/>
      <c r="Q152" s="160"/>
      <c r="R152" s="160"/>
      <c r="S152" s="160"/>
      <c r="T152" s="161"/>
      <c r="AT152" s="156" t="s">
        <v>152</v>
      </c>
      <c r="AU152" s="156" t="s">
        <v>85</v>
      </c>
      <c r="AV152" s="153" t="s">
        <v>85</v>
      </c>
      <c r="AW152" s="153" t="s">
        <v>33</v>
      </c>
      <c r="AX152" s="153" t="s">
        <v>77</v>
      </c>
      <c r="AY152" s="156" t="s">
        <v>134</v>
      </c>
    </row>
    <row r="153" spans="2:51" s="171" customFormat="1" ht="12">
      <c r="B153" s="172"/>
      <c r="D153" s="155" t="s">
        <v>152</v>
      </c>
      <c r="E153" s="173" t="s">
        <v>1</v>
      </c>
      <c r="F153" s="174" t="s">
        <v>188</v>
      </c>
      <c r="H153" s="175">
        <v>15.950000000000001</v>
      </c>
      <c r="L153" s="172"/>
      <c r="M153" s="176"/>
      <c r="N153" s="177"/>
      <c r="O153" s="177"/>
      <c r="P153" s="177"/>
      <c r="Q153" s="177"/>
      <c r="R153" s="177"/>
      <c r="S153" s="177"/>
      <c r="T153" s="178"/>
      <c r="AT153" s="173" t="s">
        <v>152</v>
      </c>
      <c r="AU153" s="173" t="s">
        <v>85</v>
      </c>
      <c r="AV153" s="171" t="s">
        <v>88</v>
      </c>
      <c r="AW153" s="171" t="s">
        <v>33</v>
      </c>
      <c r="AX153" s="171" t="s">
        <v>8</v>
      </c>
      <c r="AY153" s="173" t="s">
        <v>134</v>
      </c>
    </row>
    <row r="154" spans="1:65" s="23" customFormat="1" ht="24.2" customHeight="1">
      <c r="A154" s="19"/>
      <c r="B154" s="20"/>
      <c r="C154" s="141" t="s">
        <v>189</v>
      </c>
      <c r="D154" s="141" t="s">
        <v>137</v>
      </c>
      <c r="E154" s="142" t="s">
        <v>190</v>
      </c>
      <c r="F154" s="143" t="s">
        <v>191</v>
      </c>
      <c r="G154" s="144" t="s">
        <v>178</v>
      </c>
      <c r="H154" s="145">
        <v>4</v>
      </c>
      <c r="I154" s="1"/>
      <c r="J154" s="146">
        <f>ROUND(I154*H154,0)</f>
        <v>0</v>
      </c>
      <c r="K154" s="143" t="s">
        <v>141</v>
      </c>
      <c r="L154" s="20"/>
      <c r="M154" s="147" t="s">
        <v>1</v>
      </c>
      <c r="N154" s="148" t="s">
        <v>43</v>
      </c>
      <c r="O154" s="47"/>
      <c r="P154" s="149">
        <f>O154*H154</f>
        <v>0</v>
      </c>
      <c r="Q154" s="149">
        <v>8.6E-05</v>
      </c>
      <c r="R154" s="149">
        <f>Q154*H154</f>
        <v>0.000344</v>
      </c>
      <c r="S154" s="149">
        <v>0.003</v>
      </c>
      <c r="T154" s="150">
        <f>S154*H154</f>
        <v>0.012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151" t="s">
        <v>91</v>
      </c>
      <c r="AT154" s="151" t="s">
        <v>137</v>
      </c>
      <c r="AU154" s="151" t="s">
        <v>85</v>
      </c>
      <c r="AY154" s="7" t="s">
        <v>134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7" t="s">
        <v>85</v>
      </c>
      <c r="BK154" s="152">
        <f>ROUND(I154*H154,0)</f>
        <v>0</v>
      </c>
      <c r="BL154" s="7" t="s">
        <v>91</v>
      </c>
      <c r="BM154" s="151" t="s">
        <v>192</v>
      </c>
    </row>
    <row r="155" spans="2:51" s="153" customFormat="1" ht="12">
      <c r="B155" s="154"/>
      <c r="D155" s="155" t="s">
        <v>152</v>
      </c>
      <c r="E155" s="156" t="s">
        <v>1</v>
      </c>
      <c r="F155" s="157" t="s">
        <v>193</v>
      </c>
      <c r="H155" s="158">
        <v>0.9</v>
      </c>
      <c r="L155" s="154"/>
      <c r="M155" s="159"/>
      <c r="N155" s="160"/>
      <c r="O155" s="160"/>
      <c r="P155" s="160"/>
      <c r="Q155" s="160"/>
      <c r="R155" s="160"/>
      <c r="S155" s="160"/>
      <c r="T155" s="161"/>
      <c r="AT155" s="156" t="s">
        <v>152</v>
      </c>
      <c r="AU155" s="156" t="s">
        <v>85</v>
      </c>
      <c r="AV155" s="153" t="s">
        <v>85</v>
      </c>
      <c r="AW155" s="153" t="s">
        <v>33</v>
      </c>
      <c r="AX155" s="153" t="s">
        <v>77</v>
      </c>
      <c r="AY155" s="156" t="s">
        <v>134</v>
      </c>
    </row>
    <row r="156" spans="2:51" s="153" customFormat="1" ht="12">
      <c r="B156" s="154"/>
      <c r="D156" s="155" t="s">
        <v>152</v>
      </c>
      <c r="E156" s="156" t="s">
        <v>1</v>
      </c>
      <c r="F156" s="157" t="s">
        <v>194</v>
      </c>
      <c r="H156" s="158">
        <v>0.2</v>
      </c>
      <c r="L156" s="154"/>
      <c r="M156" s="159"/>
      <c r="N156" s="160"/>
      <c r="O156" s="160"/>
      <c r="P156" s="160"/>
      <c r="Q156" s="160"/>
      <c r="R156" s="160"/>
      <c r="S156" s="160"/>
      <c r="T156" s="161"/>
      <c r="AT156" s="156" t="s">
        <v>152</v>
      </c>
      <c r="AU156" s="156" t="s">
        <v>85</v>
      </c>
      <c r="AV156" s="153" t="s">
        <v>85</v>
      </c>
      <c r="AW156" s="153" t="s">
        <v>33</v>
      </c>
      <c r="AX156" s="153" t="s">
        <v>77</v>
      </c>
      <c r="AY156" s="156" t="s">
        <v>134</v>
      </c>
    </row>
    <row r="157" spans="2:51" s="153" customFormat="1" ht="12">
      <c r="B157" s="154"/>
      <c r="D157" s="155" t="s">
        <v>152</v>
      </c>
      <c r="E157" s="156" t="s">
        <v>1</v>
      </c>
      <c r="F157" s="157" t="s">
        <v>195</v>
      </c>
      <c r="H157" s="158">
        <v>2.7</v>
      </c>
      <c r="L157" s="154"/>
      <c r="M157" s="159"/>
      <c r="N157" s="160"/>
      <c r="O157" s="160"/>
      <c r="P157" s="160"/>
      <c r="Q157" s="160"/>
      <c r="R157" s="160"/>
      <c r="S157" s="160"/>
      <c r="T157" s="161"/>
      <c r="AT157" s="156" t="s">
        <v>152</v>
      </c>
      <c r="AU157" s="156" t="s">
        <v>85</v>
      </c>
      <c r="AV157" s="153" t="s">
        <v>85</v>
      </c>
      <c r="AW157" s="153" t="s">
        <v>33</v>
      </c>
      <c r="AX157" s="153" t="s">
        <v>77</v>
      </c>
      <c r="AY157" s="156" t="s">
        <v>134</v>
      </c>
    </row>
    <row r="158" spans="2:51" s="153" customFormat="1" ht="12">
      <c r="B158" s="154"/>
      <c r="D158" s="155" t="s">
        <v>152</v>
      </c>
      <c r="E158" s="156" t="s">
        <v>1</v>
      </c>
      <c r="F158" s="157" t="s">
        <v>196</v>
      </c>
      <c r="H158" s="158">
        <v>0.2</v>
      </c>
      <c r="L158" s="154"/>
      <c r="M158" s="159"/>
      <c r="N158" s="160"/>
      <c r="O158" s="160"/>
      <c r="P158" s="160"/>
      <c r="Q158" s="160"/>
      <c r="R158" s="160"/>
      <c r="S158" s="160"/>
      <c r="T158" s="161"/>
      <c r="AT158" s="156" t="s">
        <v>152</v>
      </c>
      <c r="AU158" s="156" t="s">
        <v>85</v>
      </c>
      <c r="AV158" s="153" t="s">
        <v>85</v>
      </c>
      <c r="AW158" s="153" t="s">
        <v>33</v>
      </c>
      <c r="AX158" s="153" t="s">
        <v>77</v>
      </c>
      <c r="AY158" s="156" t="s">
        <v>134</v>
      </c>
    </row>
    <row r="159" spans="2:51" s="171" customFormat="1" ht="12">
      <c r="B159" s="172"/>
      <c r="D159" s="155" t="s">
        <v>152</v>
      </c>
      <c r="E159" s="173" t="s">
        <v>1</v>
      </c>
      <c r="F159" s="174" t="s">
        <v>197</v>
      </c>
      <c r="H159" s="175">
        <v>4</v>
      </c>
      <c r="L159" s="172"/>
      <c r="M159" s="176"/>
      <c r="N159" s="177"/>
      <c r="O159" s="177"/>
      <c r="P159" s="177"/>
      <c r="Q159" s="177"/>
      <c r="R159" s="177"/>
      <c r="S159" s="177"/>
      <c r="T159" s="178"/>
      <c r="AT159" s="173" t="s">
        <v>152</v>
      </c>
      <c r="AU159" s="173" t="s">
        <v>85</v>
      </c>
      <c r="AV159" s="171" t="s">
        <v>88</v>
      </c>
      <c r="AW159" s="171" t="s">
        <v>33</v>
      </c>
      <c r="AX159" s="171" t="s">
        <v>8</v>
      </c>
      <c r="AY159" s="173" t="s">
        <v>134</v>
      </c>
    </row>
    <row r="160" spans="1:65" s="23" customFormat="1" ht="24.2" customHeight="1">
      <c r="A160" s="19"/>
      <c r="B160" s="20"/>
      <c r="C160" s="141" t="s">
        <v>198</v>
      </c>
      <c r="D160" s="141" t="s">
        <v>137</v>
      </c>
      <c r="E160" s="142" t="s">
        <v>199</v>
      </c>
      <c r="F160" s="143" t="s">
        <v>200</v>
      </c>
      <c r="G160" s="144" t="s">
        <v>178</v>
      </c>
      <c r="H160" s="145">
        <v>1</v>
      </c>
      <c r="I160" s="1"/>
      <c r="J160" s="146">
        <f>ROUND(I160*H160,0)</f>
        <v>0</v>
      </c>
      <c r="K160" s="143" t="s">
        <v>1</v>
      </c>
      <c r="L160" s="20"/>
      <c r="M160" s="147" t="s">
        <v>1</v>
      </c>
      <c r="N160" s="148" t="s">
        <v>43</v>
      </c>
      <c r="O160" s="47"/>
      <c r="P160" s="149">
        <f>O160*H160</f>
        <v>0</v>
      </c>
      <c r="Q160" s="149">
        <v>8.6E-05</v>
      </c>
      <c r="R160" s="149">
        <f>Q160*H160</f>
        <v>8.6E-05</v>
      </c>
      <c r="S160" s="149">
        <v>0.003</v>
      </c>
      <c r="T160" s="150">
        <f>S160*H160</f>
        <v>0.003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R160" s="151" t="s">
        <v>91</v>
      </c>
      <c r="AT160" s="151" t="s">
        <v>137</v>
      </c>
      <c r="AU160" s="151" t="s">
        <v>85</v>
      </c>
      <c r="AY160" s="7" t="s">
        <v>134</v>
      </c>
      <c r="BE160" s="152">
        <f>IF(N160="základní",J160,0)</f>
        <v>0</v>
      </c>
      <c r="BF160" s="152">
        <f>IF(N160="snížená",J160,0)</f>
        <v>0</v>
      </c>
      <c r="BG160" s="152">
        <f>IF(N160="zákl. přenesená",J160,0)</f>
        <v>0</v>
      </c>
      <c r="BH160" s="152">
        <f>IF(N160="sníž. přenesená",J160,0)</f>
        <v>0</v>
      </c>
      <c r="BI160" s="152">
        <f>IF(N160="nulová",J160,0)</f>
        <v>0</v>
      </c>
      <c r="BJ160" s="7" t="s">
        <v>85</v>
      </c>
      <c r="BK160" s="152">
        <f>ROUND(I160*H160,0)</f>
        <v>0</v>
      </c>
      <c r="BL160" s="7" t="s">
        <v>91</v>
      </c>
      <c r="BM160" s="151" t="s">
        <v>201</v>
      </c>
    </row>
    <row r="161" spans="2:51" s="153" customFormat="1" ht="12">
      <c r="B161" s="154"/>
      <c r="D161" s="155" t="s">
        <v>152</v>
      </c>
      <c r="E161" s="156" t="s">
        <v>1</v>
      </c>
      <c r="F161" s="157" t="s">
        <v>202</v>
      </c>
      <c r="H161" s="158">
        <v>0.4</v>
      </c>
      <c r="L161" s="154"/>
      <c r="M161" s="159"/>
      <c r="N161" s="160"/>
      <c r="O161" s="160"/>
      <c r="P161" s="160"/>
      <c r="Q161" s="160"/>
      <c r="R161" s="160"/>
      <c r="S161" s="160"/>
      <c r="T161" s="161"/>
      <c r="AT161" s="156" t="s">
        <v>152</v>
      </c>
      <c r="AU161" s="156" t="s">
        <v>85</v>
      </c>
      <c r="AV161" s="153" t="s">
        <v>85</v>
      </c>
      <c r="AW161" s="153" t="s">
        <v>33</v>
      </c>
      <c r="AX161" s="153" t="s">
        <v>77</v>
      </c>
      <c r="AY161" s="156" t="s">
        <v>134</v>
      </c>
    </row>
    <row r="162" spans="2:51" s="153" customFormat="1" ht="12">
      <c r="B162" s="154"/>
      <c r="D162" s="155" t="s">
        <v>152</v>
      </c>
      <c r="E162" s="156" t="s">
        <v>1</v>
      </c>
      <c r="F162" s="157" t="s">
        <v>203</v>
      </c>
      <c r="H162" s="158">
        <v>0.6</v>
      </c>
      <c r="L162" s="154"/>
      <c r="M162" s="159"/>
      <c r="N162" s="160"/>
      <c r="O162" s="160"/>
      <c r="P162" s="160"/>
      <c r="Q162" s="160"/>
      <c r="R162" s="160"/>
      <c r="S162" s="160"/>
      <c r="T162" s="161"/>
      <c r="AT162" s="156" t="s">
        <v>152</v>
      </c>
      <c r="AU162" s="156" t="s">
        <v>85</v>
      </c>
      <c r="AV162" s="153" t="s">
        <v>85</v>
      </c>
      <c r="AW162" s="153" t="s">
        <v>33</v>
      </c>
      <c r="AX162" s="153" t="s">
        <v>77</v>
      </c>
      <c r="AY162" s="156" t="s">
        <v>134</v>
      </c>
    </row>
    <row r="163" spans="2:51" s="171" customFormat="1" ht="12">
      <c r="B163" s="172"/>
      <c r="D163" s="155" t="s">
        <v>152</v>
      </c>
      <c r="E163" s="173" t="s">
        <v>1</v>
      </c>
      <c r="F163" s="174" t="s">
        <v>171</v>
      </c>
      <c r="H163" s="175">
        <v>1</v>
      </c>
      <c r="L163" s="172"/>
      <c r="M163" s="176"/>
      <c r="N163" s="177"/>
      <c r="O163" s="177"/>
      <c r="P163" s="177"/>
      <c r="Q163" s="177"/>
      <c r="R163" s="177"/>
      <c r="S163" s="177"/>
      <c r="T163" s="178"/>
      <c r="AT163" s="173" t="s">
        <v>152</v>
      </c>
      <c r="AU163" s="173" t="s">
        <v>85</v>
      </c>
      <c r="AV163" s="171" t="s">
        <v>88</v>
      </c>
      <c r="AW163" s="171" t="s">
        <v>33</v>
      </c>
      <c r="AX163" s="171" t="s">
        <v>8</v>
      </c>
      <c r="AY163" s="173" t="s">
        <v>134</v>
      </c>
    </row>
    <row r="164" spans="1:65" s="23" customFormat="1" ht="24.2" customHeight="1">
      <c r="A164" s="19"/>
      <c r="B164" s="20"/>
      <c r="C164" s="141" t="s">
        <v>204</v>
      </c>
      <c r="D164" s="141" t="s">
        <v>137</v>
      </c>
      <c r="E164" s="142" t="s">
        <v>205</v>
      </c>
      <c r="F164" s="143" t="s">
        <v>206</v>
      </c>
      <c r="G164" s="144" t="s">
        <v>178</v>
      </c>
      <c r="H164" s="145">
        <v>12.85</v>
      </c>
      <c r="I164" s="1"/>
      <c r="J164" s="146">
        <f>ROUND(I164*H164,0)</f>
        <v>0</v>
      </c>
      <c r="K164" s="143" t="s">
        <v>141</v>
      </c>
      <c r="L164" s="20"/>
      <c r="M164" s="147" t="s">
        <v>1</v>
      </c>
      <c r="N164" s="148" t="s">
        <v>43</v>
      </c>
      <c r="O164" s="47"/>
      <c r="P164" s="149">
        <f>O164*H164</f>
        <v>0</v>
      </c>
      <c r="Q164" s="149">
        <v>0.00047872</v>
      </c>
      <c r="R164" s="149">
        <f>Q164*H164</f>
        <v>0.006151552</v>
      </c>
      <c r="S164" s="149">
        <v>0.008</v>
      </c>
      <c r="T164" s="150">
        <f>S164*H164</f>
        <v>0.1028</v>
      </c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R164" s="151" t="s">
        <v>91</v>
      </c>
      <c r="AT164" s="151" t="s">
        <v>137</v>
      </c>
      <c r="AU164" s="151" t="s">
        <v>85</v>
      </c>
      <c r="AY164" s="7" t="s">
        <v>134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7" t="s">
        <v>85</v>
      </c>
      <c r="BK164" s="152">
        <f>ROUND(I164*H164,0)</f>
        <v>0</v>
      </c>
      <c r="BL164" s="7" t="s">
        <v>91</v>
      </c>
      <c r="BM164" s="151" t="s">
        <v>207</v>
      </c>
    </row>
    <row r="165" spans="2:51" s="153" customFormat="1" ht="12">
      <c r="B165" s="154"/>
      <c r="D165" s="155" t="s">
        <v>152</v>
      </c>
      <c r="E165" s="156" t="s">
        <v>1</v>
      </c>
      <c r="F165" s="157" t="s">
        <v>208</v>
      </c>
      <c r="H165" s="158">
        <v>3.15</v>
      </c>
      <c r="L165" s="154"/>
      <c r="M165" s="159"/>
      <c r="N165" s="160"/>
      <c r="O165" s="160"/>
      <c r="P165" s="160"/>
      <c r="Q165" s="160"/>
      <c r="R165" s="160"/>
      <c r="S165" s="160"/>
      <c r="T165" s="161"/>
      <c r="AT165" s="156" t="s">
        <v>152</v>
      </c>
      <c r="AU165" s="156" t="s">
        <v>85</v>
      </c>
      <c r="AV165" s="153" t="s">
        <v>85</v>
      </c>
      <c r="AW165" s="153" t="s">
        <v>33</v>
      </c>
      <c r="AX165" s="153" t="s">
        <v>77</v>
      </c>
      <c r="AY165" s="156" t="s">
        <v>134</v>
      </c>
    </row>
    <row r="166" spans="2:51" s="153" customFormat="1" ht="12">
      <c r="B166" s="154"/>
      <c r="D166" s="155" t="s">
        <v>152</v>
      </c>
      <c r="E166" s="156" t="s">
        <v>1</v>
      </c>
      <c r="F166" s="157" t="s">
        <v>209</v>
      </c>
      <c r="H166" s="158">
        <v>8.1</v>
      </c>
      <c r="L166" s="154"/>
      <c r="M166" s="159"/>
      <c r="N166" s="160"/>
      <c r="O166" s="160"/>
      <c r="P166" s="160"/>
      <c r="Q166" s="160"/>
      <c r="R166" s="160"/>
      <c r="S166" s="160"/>
      <c r="T166" s="161"/>
      <c r="AT166" s="156" t="s">
        <v>152</v>
      </c>
      <c r="AU166" s="156" t="s">
        <v>85</v>
      </c>
      <c r="AV166" s="153" t="s">
        <v>85</v>
      </c>
      <c r="AW166" s="153" t="s">
        <v>33</v>
      </c>
      <c r="AX166" s="153" t="s">
        <v>77</v>
      </c>
      <c r="AY166" s="156" t="s">
        <v>134</v>
      </c>
    </row>
    <row r="167" spans="2:51" s="153" customFormat="1" ht="12">
      <c r="B167" s="154"/>
      <c r="D167" s="155" t="s">
        <v>152</v>
      </c>
      <c r="E167" s="156" t="s">
        <v>1</v>
      </c>
      <c r="F167" s="157" t="s">
        <v>210</v>
      </c>
      <c r="H167" s="158">
        <v>1.6</v>
      </c>
      <c r="L167" s="154"/>
      <c r="M167" s="159"/>
      <c r="N167" s="160"/>
      <c r="O167" s="160"/>
      <c r="P167" s="160"/>
      <c r="Q167" s="160"/>
      <c r="R167" s="160"/>
      <c r="S167" s="160"/>
      <c r="T167" s="161"/>
      <c r="AT167" s="156" t="s">
        <v>152</v>
      </c>
      <c r="AU167" s="156" t="s">
        <v>85</v>
      </c>
      <c r="AV167" s="153" t="s">
        <v>85</v>
      </c>
      <c r="AW167" s="153" t="s">
        <v>33</v>
      </c>
      <c r="AX167" s="153" t="s">
        <v>77</v>
      </c>
      <c r="AY167" s="156" t="s">
        <v>134</v>
      </c>
    </row>
    <row r="168" spans="2:51" s="171" customFormat="1" ht="12">
      <c r="B168" s="172"/>
      <c r="D168" s="155" t="s">
        <v>152</v>
      </c>
      <c r="E168" s="173" t="s">
        <v>1</v>
      </c>
      <c r="F168" s="174" t="s">
        <v>171</v>
      </c>
      <c r="H168" s="175">
        <v>12.85</v>
      </c>
      <c r="L168" s="172"/>
      <c r="M168" s="176"/>
      <c r="N168" s="177"/>
      <c r="O168" s="177"/>
      <c r="P168" s="177"/>
      <c r="Q168" s="177"/>
      <c r="R168" s="177"/>
      <c r="S168" s="177"/>
      <c r="T168" s="178"/>
      <c r="AT168" s="173" t="s">
        <v>152</v>
      </c>
      <c r="AU168" s="173" t="s">
        <v>85</v>
      </c>
      <c r="AV168" s="171" t="s">
        <v>88</v>
      </c>
      <c r="AW168" s="171" t="s">
        <v>33</v>
      </c>
      <c r="AX168" s="171" t="s">
        <v>8</v>
      </c>
      <c r="AY168" s="173" t="s">
        <v>134</v>
      </c>
    </row>
    <row r="169" spans="1:65" s="23" customFormat="1" ht="24.2" customHeight="1">
      <c r="A169" s="19"/>
      <c r="B169" s="20"/>
      <c r="C169" s="141" t="s">
        <v>211</v>
      </c>
      <c r="D169" s="141" t="s">
        <v>137</v>
      </c>
      <c r="E169" s="142" t="s">
        <v>212</v>
      </c>
      <c r="F169" s="143" t="s">
        <v>213</v>
      </c>
      <c r="G169" s="144" t="s">
        <v>178</v>
      </c>
      <c r="H169" s="145">
        <v>0.6</v>
      </c>
      <c r="I169" s="1"/>
      <c r="J169" s="146">
        <f>ROUND(I169*H169,0)</f>
        <v>0</v>
      </c>
      <c r="K169" s="143" t="s">
        <v>141</v>
      </c>
      <c r="L169" s="20"/>
      <c r="M169" s="147" t="s">
        <v>1</v>
      </c>
      <c r="N169" s="148" t="s">
        <v>43</v>
      </c>
      <c r="O169" s="47"/>
      <c r="P169" s="149">
        <f>O169*H169</f>
        <v>0</v>
      </c>
      <c r="Q169" s="149">
        <v>0.000669</v>
      </c>
      <c r="R169" s="149">
        <f>Q169*H169</f>
        <v>0.0004014</v>
      </c>
      <c r="S169" s="149">
        <v>0.031</v>
      </c>
      <c r="T169" s="150">
        <f>S169*H169</f>
        <v>0.0186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151" t="s">
        <v>91</v>
      </c>
      <c r="AT169" s="151" t="s">
        <v>137</v>
      </c>
      <c r="AU169" s="151" t="s">
        <v>85</v>
      </c>
      <c r="AY169" s="7" t="s">
        <v>134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7" t="s">
        <v>85</v>
      </c>
      <c r="BK169" s="152">
        <f>ROUND(I169*H169,0)</f>
        <v>0</v>
      </c>
      <c r="BL169" s="7" t="s">
        <v>91</v>
      </c>
      <c r="BM169" s="151" t="s">
        <v>214</v>
      </c>
    </row>
    <row r="170" spans="2:51" s="153" customFormat="1" ht="12">
      <c r="B170" s="154"/>
      <c r="D170" s="155" t="s">
        <v>152</v>
      </c>
      <c r="E170" s="156" t="s">
        <v>1</v>
      </c>
      <c r="F170" s="157" t="s">
        <v>215</v>
      </c>
      <c r="H170" s="158">
        <v>0.3</v>
      </c>
      <c r="L170" s="154"/>
      <c r="M170" s="159"/>
      <c r="N170" s="160"/>
      <c r="O170" s="160"/>
      <c r="P170" s="160"/>
      <c r="Q170" s="160"/>
      <c r="R170" s="160"/>
      <c r="S170" s="160"/>
      <c r="T170" s="161"/>
      <c r="AT170" s="156" t="s">
        <v>152</v>
      </c>
      <c r="AU170" s="156" t="s">
        <v>85</v>
      </c>
      <c r="AV170" s="153" t="s">
        <v>85</v>
      </c>
      <c r="AW170" s="153" t="s">
        <v>33</v>
      </c>
      <c r="AX170" s="153" t="s">
        <v>77</v>
      </c>
      <c r="AY170" s="156" t="s">
        <v>134</v>
      </c>
    </row>
    <row r="171" spans="2:51" s="153" customFormat="1" ht="12">
      <c r="B171" s="154"/>
      <c r="D171" s="155" t="s">
        <v>152</v>
      </c>
      <c r="E171" s="156" t="s">
        <v>1</v>
      </c>
      <c r="F171" s="157" t="s">
        <v>216</v>
      </c>
      <c r="H171" s="158">
        <v>0.3</v>
      </c>
      <c r="L171" s="154"/>
      <c r="M171" s="159"/>
      <c r="N171" s="160"/>
      <c r="O171" s="160"/>
      <c r="P171" s="160"/>
      <c r="Q171" s="160"/>
      <c r="R171" s="160"/>
      <c r="S171" s="160"/>
      <c r="T171" s="161"/>
      <c r="AT171" s="156" t="s">
        <v>152</v>
      </c>
      <c r="AU171" s="156" t="s">
        <v>85</v>
      </c>
      <c r="AV171" s="153" t="s">
        <v>85</v>
      </c>
      <c r="AW171" s="153" t="s">
        <v>33</v>
      </c>
      <c r="AX171" s="153" t="s">
        <v>77</v>
      </c>
      <c r="AY171" s="156" t="s">
        <v>134</v>
      </c>
    </row>
    <row r="172" spans="2:51" s="171" customFormat="1" ht="12">
      <c r="B172" s="172"/>
      <c r="D172" s="155" t="s">
        <v>152</v>
      </c>
      <c r="E172" s="173" t="s">
        <v>1</v>
      </c>
      <c r="F172" s="174" t="s">
        <v>171</v>
      </c>
      <c r="H172" s="175">
        <v>0.6</v>
      </c>
      <c r="L172" s="172"/>
      <c r="M172" s="176"/>
      <c r="N172" s="177"/>
      <c r="O172" s="177"/>
      <c r="P172" s="177"/>
      <c r="Q172" s="177"/>
      <c r="R172" s="177"/>
      <c r="S172" s="177"/>
      <c r="T172" s="178"/>
      <c r="AT172" s="173" t="s">
        <v>152</v>
      </c>
      <c r="AU172" s="173" t="s">
        <v>85</v>
      </c>
      <c r="AV172" s="171" t="s">
        <v>88</v>
      </c>
      <c r="AW172" s="171" t="s">
        <v>33</v>
      </c>
      <c r="AX172" s="171" t="s">
        <v>8</v>
      </c>
      <c r="AY172" s="173" t="s">
        <v>134</v>
      </c>
    </row>
    <row r="173" spans="1:65" s="23" customFormat="1" ht="37.9" customHeight="1">
      <c r="A173" s="19"/>
      <c r="B173" s="20"/>
      <c r="C173" s="141" t="s">
        <v>9</v>
      </c>
      <c r="D173" s="141" t="s">
        <v>137</v>
      </c>
      <c r="E173" s="142" t="s">
        <v>217</v>
      </c>
      <c r="F173" s="143" t="s">
        <v>218</v>
      </c>
      <c r="G173" s="144" t="s">
        <v>140</v>
      </c>
      <c r="H173" s="145">
        <v>22.4</v>
      </c>
      <c r="I173" s="1"/>
      <c r="J173" s="146">
        <f>ROUND(I173*H173,0)</f>
        <v>0</v>
      </c>
      <c r="K173" s="143" t="s">
        <v>141</v>
      </c>
      <c r="L173" s="20"/>
      <c r="M173" s="147" t="s">
        <v>1</v>
      </c>
      <c r="N173" s="148" t="s">
        <v>43</v>
      </c>
      <c r="O173" s="47"/>
      <c r="P173" s="149">
        <f>O173*H173</f>
        <v>0</v>
      </c>
      <c r="Q173" s="149">
        <v>0</v>
      </c>
      <c r="R173" s="149">
        <f>Q173*H173</f>
        <v>0</v>
      </c>
      <c r="S173" s="149">
        <v>0.05</v>
      </c>
      <c r="T173" s="150">
        <f>S173*H173</f>
        <v>1.1199999999999999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R173" s="151" t="s">
        <v>91</v>
      </c>
      <c r="AT173" s="151" t="s">
        <v>137</v>
      </c>
      <c r="AU173" s="151" t="s">
        <v>85</v>
      </c>
      <c r="AY173" s="7" t="s">
        <v>134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7" t="s">
        <v>85</v>
      </c>
      <c r="BK173" s="152">
        <f>ROUND(I173*H173,0)</f>
        <v>0</v>
      </c>
      <c r="BL173" s="7" t="s">
        <v>91</v>
      </c>
      <c r="BM173" s="151" t="s">
        <v>219</v>
      </c>
    </row>
    <row r="174" spans="2:51" s="153" customFormat="1" ht="12">
      <c r="B174" s="154"/>
      <c r="D174" s="155" t="s">
        <v>152</v>
      </c>
      <c r="E174" s="156" t="s">
        <v>1</v>
      </c>
      <c r="F174" s="157" t="s">
        <v>220</v>
      </c>
      <c r="H174" s="158">
        <v>9.8</v>
      </c>
      <c r="L174" s="154"/>
      <c r="M174" s="159"/>
      <c r="N174" s="160"/>
      <c r="O174" s="160"/>
      <c r="P174" s="160"/>
      <c r="Q174" s="160"/>
      <c r="R174" s="160"/>
      <c r="S174" s="160"/>
      <c r="T174" s="161"/>
      <c r="AT174" s="156" t="s">
        <v>152</v>
      </c>
      <c r="AU174" s="156" t="s">
        <v>85</v>
      </c>
      <c r="AV174" s="153" t="s">
        <v>85</v>
      </c>
      <c r="AW174" s="153" t="s">
        <v>33</v>
      </c>
      <c r="AX174" s="153" t="s">
        <v>77</v>
      </c>
      <c r="AY174" s="156" t="s">
        <v>134</v>
      </c>
    </row>
    <row r="175" spans="2:51" s="153" customFormat="1" ht="12">
      <c r="B175" s="154"/>
      <c r="D175" s="155" t="s">
        <v>152</v>
      </c>
      <c r="E175" s="156" t="s">
        <v>1</v>
      </c>
      <c r="F175" s="157" t="s">
        <v>221</v>
      </c>
      <c r="H175" s="158">
        <v>8.2</v>
      </c>
      <c r="L175" s="154"/>
      <c r="M175" s="159"/>
      <c r="N175" s="160"/>
      <c r="O175" s="160"/>
      <c r="P175" s="160"/>
      <c r="Q175" s="160"/>
      <c r="R175" s="160"/>
      <c r="S175" s="160"/>
      <c r="T175" s="161"/>
      <c r="AT175" s="156" t="s">
        <v>152</v>
      </c>
      <c r="AU175" s="156" t="s">
        <v>85</v>
      </c>
      <c r="AV175" s="153" t="s">
        <v>85</v>
      </c>
      <c r="AW175" s="153" t="s">
        <v>33</v>
      </c>
      <c r="AX175" s="153" t="s">
        <v>77</v>
      </c>
      <c r="AY175" s="156" t="s">
        <v>134</v>
      </c>
    </row>
    <row r="176" spans="2:51" s="153" customFormat="1" ht="12">
      <c r="B176" s="154"/>
      <c r="D176" s="155" t="s">
        <v>152</v>
      </c>
      <c r="E176" s="156" t="s">
        <v>1</v>
      </c>
      <c r="F176" s="157" t="s">
        <v>222</v>
      </c>
      <c r="H176" s="158">
        <v>4.4</v>
      </c>
      <c r="L176" s="154"/>
      <c r="M176" s="159"/>
      <c r="N176" s="160"/>
      <c r="O176" s="160"/>
      <c r="P176" s="160"/>
      <c r="Q176" s="160"/>
      <c r="R176" s="160"/>
      <c r="S176" s="160"/>
      <c r="T176" s="161"/>
      <c r="AT176" s="156" t="s">
        <v>152</v>
      </c>
      <c r="AU176" s="156" t="s">
        <v>85</v>
      </c>
      <c r="AV176" s="153" t="s">
        <v>85</v>
      </c>
      <c r="AW176" s="153" t="s">
        <v>33</v>
      </c>
      <c r="AX176" s="153" t="s">
        <v>77</v>
      </c>
      <c r="AY176" s="156" t="s">
        <v>134</v>
      </c>
    </row>
    <row r="177" spans="2:51" s="171" customFormat="1" ht="12">
      <c r="B177" s="172"/>
      <c r="D177" s="155" t="s">
        <v>152</v>
      </c>
      <c r="E177" s="173" t="s">
        <v>1</v>
      </c>
      <c r="F177" s="174" t="s">
        <v>171</v>
      </c>
      <c r="H177" s="175">
        <v>22.4</v>
      </c>
      <c r="L177" s="172"/>
      <c r="M177" s="176"/>
      <c r="N177" s="177"/>
      <c r="O177" s="177"/>
      <c r="P177" s="177"/>
      <c r="Q177" s="177"/>
      <c r="R177" s="177"/>
      <c r="S177" s="177"/>
      <c r="T177" s="178"/>
      <c r="AT177" s="173" t="s">
        <v>152</v>
      </c>
      <c r="AU177" s="173" t="s">
        <v>85</v>
      </c>
      <c r="AV177" s="171" t="s">
        <v>88</v>
      </c>
      <c r="AW177" s="171" t="s">
        <v>33</v>
      </c>
      <c r="AX177" s="171" t="s">
        <v>8</v>
      </c>
      <c r="AY177" s="173" t="s">
        <v>134</v>
      </c>
    </row>
    <row r="178" spans="1:65" s="23" customFormat="1" ht="24.2" customHeight="1">
      <c r="A178" s="19"/>
      <c r="B178" s="20"/>
      <c r="C178" s="141" t="s">
        <v>223</v>
      </c>
      <c r="D178" s="141" t="s">
        <v>137</v>
      </c>
      <c r="E178" s="142" t="s">
        <v>224</v>
      </c>
      <c r="F178" s="143" t="s">
        <v>225</v>
      </c>
      <c r="G178" s="144" t="s">
        <v>140</v>
      </c>
      <c r="H178" s="145">
        <v>19.5</v>
      </c>
      <c r="I178" s="1"/>
      <c r="J178" s="146">
        <f>ROUND(I178*H178,0)</f>
        <v>0</v>
      </c>
      <c r="K178" s="143" t="s">
        <v>141</v>
      </c>
      <c r="L178" s="20"/>
      <c r="M178" s="147" t="s">
        <v>1</v>
      </c>
      <c r="N178" s="148" t="s">
        <v>43</v>
      </c>
      <c r="O178" s="47"/>
      <c r="P178" s="149">
        <f>O178*H178</f>
        <v>0</v>
      </c>
      <c r="Q178" s="149">
        <v>0</v>
      </c>
      <c r="R178" s="149">
        <f>Q178*H178</f>
        <v>0</v>
      </c>
      <c r="S178" s="149">
        <v>0.046</v>
      </c>
      <c r="T178" s="150">
        <f>S178*H178</f>
        <v>0.897</v>
      </c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R178" s="151" t="s">
        <v>91</v>
      </c>
      <c r="AT178" s="151" t="s">
        <v>137</v>
      </c>
      <c r="AU178" s="151" t="s">
        <v>85</v>
      </c>
      <c r="AY178" s="7" t="s">
        <v>134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7" t="s">
        <v>85</v>
      </c>
      <c r="BK178" s="152">
        <f>ROUND(I178*H178,0)</f>
        <v>0</v>
      </c>
      <c r="BL178" s="7" t="s">
        <v>91</v>
      </c>
      <c r="BM178" s="151" t="s">
        <v>226</v>
      </c>
    </row>
    <row r="179" spans="2:51" s="153" customFormat="1" ht="12">
      <c r="B179" s="154"/>
      <c r="D179" s="155" t="s">
        <v>152</v>
      </c>
      <c r="E179" s="156" t="s">
        <v>1</v>
      </c>
      <c r="F179" s="157" t="s">
        <v>227</v>
      </c>
      <c r="H179" s="158">
        <v>19.5</v>
      </c>
      <c r="L179" s="154"/>
      <c r="M179" s="159"/>
      <c r="N179" s="160"/>
      <c r="O179" s="160"/>
      <c r="P179" s="160"/>
      <c r="Q179" s="160"/>
      <c r="R179" s="160"/>
      <c r="S179" s="160"/>
      <c r="T179" s="161"/>
      <c r="AT179" s="156" t="s">
        <v>152</v>
      </c>
      <c r="AU179" s="156" t="s">
        <v>85</v>
      </c>
      <c r="AV179" s="153" t="s">
        <v>85</v>
      </c>
      <c r="AW179" s="153" t="s">
        <v>33</v>
      </c>
      <c r="AX179" s="153" t="s">
        <v>8</v>
      </c>
      <c r="AY179" s="156" t="s">
        <v>134</v>
      </c>
    </row>
    <row r="180" spans="2:63" s="128" customFormat="1" ht="22.9" customHeight="1">
      <c r="B180" s="129"/>
      <c r="D180" s="130" t="s">
        <v>76</v>
      </c>
      <c r="E180" s="139" t="s">
        <v>228</v>
      </c>
      <c r="F180" s="139" t="s">
        <v>229</v>
      </c>
      <c r="J180" s="140">
        <f>BK180</f>
        <v>0</v>
      </c>
      <c r="L180" s="129"/>
      <c r="M180" s="133"/>
      <c r="N180" s="134"/>
      <c r="O180" s="134"/>
      <c r="P180" s="135">
        <f>SUM(P181:P185)</f>
        <v>0</v>
      </c>
      <c r="Q180" s="134"/>
      <c r="R180" s="135">
        <f>SUM(R181:R185)</f>
        <v>0</v>
      </c>
      <c r="S180" s="134"/>
      <c r="T180" s="136">
        <f>SUM(T181:T185)</f>
        <v>0</v>
      </c>
      <c r="AR180" s="130" t="s">
        <v>8</v>
      </c>
      <c r="AT180" s="137" t="s">
        <v>76</v>
      </c>
      <c r="AU180" s="137" t="s">
        <v>8</v>
      </c>
      <c r="AY180" s="130" t="s">
        <v>134</v>
      </c>
      <c r="BK180" s="138">
        <f>SUM(BK181:BK185)</f>
        <v>0</v>
      </c>
    </row>
    <row r="181" spans="1:65" s="23" customFormat="1" ht="24.2" customHeight="1">
      <c r="A181" s="19"/>
      <c r="B181" s="20"/>
      <c r="C181" s="141" t="s">
        <v>230</v>
      </c>
      <c r="D181" s="141" t="s">
        <v>137</v>
      </c>
      <c r="E181" s="142" t="s">
        <v>231</v>
      </c>
      <c r="F181" s="143" t="s">
        <v>232</v>
      </c>
      <c r="G181" s="144" t="s">
        <v>233</v>
      </c>
      <c r="H181" s="145">
        <v>4.715</v>
      </c>
      <c r="I181" s="1"/>
      <c r="J181" s="146">
        <f>ROUND(I181*H181,0)</f>
        <v>0</v>
      </c>
      <c r="K181" s="143" t="s">
        <v>141</v>
      </c>
      <c r="L181" s="20"/>
      <c r="M181" s="147" t="s">
        <v>1</v>
      </c>
      <c r="N181" s="148" t="s">
        <v>43</v>
      </c>
      <c r="O181" s="47"/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R181" s="151" t="s">
        <v>91</v>
      </c>
      <c r="AT181" s="151" t="s">
        <v>137</v>
      </c>
      <c r="AU181" s="151" t="s">
        <v>85</v>
      </c>
      <c r="AY181" s="7" t="s">
        <v>134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7" t="s">
        <v>85</v>
      </c>
      <c r="BK181" s="152">
        <f>ROUND(I181*H181,0)</f>
        <v>0</v>
      </c>
      <c r="BL181" s="7" t="s">
        <v>91</v>
      </c>
      <c r="BM181" s="151" t="s">
        <v>234</v>
      </c>
    </row>
    <row r="182" spans="1:65" s="23" customFormat="1" ht="24.2" customHeight="1">
      <c r="A182" s="19"/>
      <c r="B182" s="20"/>
      <c r="C182" s="141" t="s">
        <v>235</v>
      </c>
      <c r="D182" s="141" t="s">
        <v>137</v>
      </c>
      <c r="E182" s="142" t="s">
        <v>236</v>
      </c>
      <c r="F182" s="143" t="s">
        <v>237</v>
      </c>
      <c r="G182" s="144" t="s">
        <v>233</v>
      </c>
      <c r="H182" s="145">
        <v>4.715</v>
      </c>
      <c r="I182" s="1"/>
      <c r="J182" s="146">
        <f>ROUND(I182*H182,0)</f>
        <v>0</v>
      </c>
      <c r="K182" s="143" t="s">
        <v>141</v>
      </c>
      <c r="L182" s="20"/>
      <c r="M182" s="147" t="s">
        <v>1</v>
      </c>
      <c r="N182" s="148" t="s">
        <v>43</v>
      </c>
      <c r="O182" s="47"/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R182" s="151" t="s">
        <v>91</v>
      </c>
      <c r="AT182" s="151" t="s">
        <v>137</v>
      </c>
      <c r="AU182" s="151" t="s">
        <v>85</v>
      </c>
      <c r="AY182" s="7" t="s">
        <v>134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7" t="s">
        <v>85</v>
      </c>
      <c r="BK182" s="152">
        <f>ROUND(I182*H182,0)</f>
        <v>0</v>
      </c>
      <c r="BL182" s="7" t="s">
        <v>91</v>
      </c>
      <c r="BM182" s="151" t="s">
        <v>238</v>
      </c>
    </row>
    <row r="183" spans="1:65" s="23" customFormat="1" ht="24.2" customHeight="1">
      <c r="A183" s="19"/>
      <c r="B183" s="20"/>
      <c r="C183" s="141" t="s">
        <v>239</v>
      </c>
      <c r="D183" s="141" t="s">
        <v>137</v>
      </c>
      <c r="E183" s="142" t="s">
        <v>240</v>
      </c>
      <c r="F183" s="143" t="s">
        <v>241</v>
      </c>
      <c r="G183" s="144" t="s">
        <v>233</v>
      </c>
      <c r="H183" s="145">
        <v>47.15</v>
      </c>
      <c r="I183" s="1"/>
      <c r="J183" s="146">
        <f>ROUND(I183*H183,0)</f>
        <v>0</v>
      </c>
      <c r="K183" s="143" t="s">
        <v>141</v>
      </c>
      <c r="L183" s="20"/>
      <c r="M183" s="147" t="s">
        <v>1</v>
      </c>
      <c r="N183" s="148" t="s">
        <v>43</v>
      </c>
      <c r="O183" s="47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R183" s="151" t="s">
        <v>91</v>
      </c>
      <c r="AT183" s="151" t="s">
        <v>137</v>
      </c>
      <c r="AU183" s="151" t="s">
        <v>85</v>
      </c>
      <c r="AY183" s="7" t="s">
        <v>134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7" t="s">
        <v>85</v>
      </c>
      <c r="BK183" s="152">
        <f>ROUND(I183*H183,0)</f>
        <v>0</v>
      </c>
      <c r="BL183" s="7" t="s">
        <v>91</v>
      </c>
      <c r="BM183" s="151" t="s">
        <v>242</v>
      </c>
    </row>
    <row r="184" spans="2:51" s="153" customFormat="1" ht="12">
      <c r="B184" s="154"/>
      <c r="D184" s="155" t="s">
        <v>152</v>
      </c>
      <c r="F184" s="157" t="s">
        <v>243</v>
      </c>
      <c r="H184" s="158">
        <v>47.15</v>
      </c>
      <c r="L184" s="154"/>
      <c r="M184" s="159"/>
      <c r="N184" s="160"/>
      <c r="O184" s="160"/>
      <c r="P184" s="160"/>
      <c r="Q184" s="160"/>
      <c r="R184" s="160"/>
      <c r="S184" s="160"/>
      <c r="T184" s="161"/>
      <c r="AT184" s="156" t="s">
        <v>152</v>
      </c>
      <c r="AU184" s="156" t="s">
        <v>85</v>
      </c>
      <c r="AV184" s="153" t="s">
        <v>85</v>
      </c>
      <c r="AW184" s="153" t="s">
        <v>3</v>
      </c>
      <c r="AX184" s="153" t="s">
        <v>8</v>
      </c>
      <c r="AY184" s="156" t="s">
        <v>134</v>
      </c>
    </row>
    <row r="185" spans="1:65" s="23" customFormat="1" ht="24.2" customHeight="1">
      <c r="A185" s="19"/>
      <c r="B185" s="20"/>
      <c r="C185" s="141" t="s">
        <v>244</v>
      </c>
      <c r="D185" s="141" t="s">
        <v>137</v>
      </c>
      <c r="E185" s="142" t="s">
        <v>245</v>
      </c>
      <c r="F185" s="143" t="s">
        <v>246</v>
      </c>
      <c r="G185" s="144" t="s">
        <v>233</v>
      </c>
      <c r="H185" s="145">
        <v>4.715</v>
      </c>
      <c r="I185" s="1"/>
      <c r="J185" s="146">
        <f>ROUND(I185*H185,0)</f>
        <v>0</v>
      </c>
      <c r="K185" s="143" t="s">
        <v>141</v>
      </c>
      <c r="L185" s="20"/>
      <c r="M185" s="147" t="s">
        <v>1</v>
      </c>
      <c r="N185" s="148" t="s">
        <v>43</v>
      </c>
      <c r="O185" s="47"/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R185" s="151" t="s">
        <v>91</v>
      </c>
      <c r="AT185" s="151" t="s">
        <v>137</v>
      </c>
      <c r="AU185" s="151" t="s">
        <v>85</v>
      </c>
      <c r="AY185" s="7" t="s">
        <v>134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7" t="s">
        <v>85</v>
      </c>
      <c r="BK185" s="152">
        <f>ROUND(I185*H185,0)</f>
        <v>0</v>
      </c>
      <c r="BL185" s="7" t="s">
        <v>91</v>
      </c>
      <c r="BM185" s="151" t="s">
        <v>247</v>
      </c>
    </row>
    <row r="186" spans="2:63" s="128" customFormat="1" ht="22.9" customHeight="1">
      <c r="B186" s="129"/>
      <c r="D186" s="130" t="s">
        <v>76</v>
      </c>
      <c r="E186" s="139" t="s">
        <v>248</v>
      </c>
      <c r="F186" s="139" t="s">
        <v>249</v>
      </c>
      <c r="J186" s="140">
        <f>BK186</f>
        <v>0</v>
      </c>
      <c r="L186" s="129"/>
      <c r="M186" s="133"/>
      <c r="N186" s="134"/>
      <c r="O186" s="134"/>
      <c r="P186" s="135">
        <f>P187</f>
        <v>0</v>
      </c>
      <c r="Q186" s="134"/>
      <c r="R186" s="135">
        <f>R187</f>
        <v>0</v>
      </c>
      <c r="S186" s="134"/>
      <c r="T186" s="136">
        <f>T187</f>
        <v>0</v>
      </c>
      <c r="AR186" s="130" t="s">
        <v>8</v>
      </c>
      <c r="AT186" s="137" t="s">
        <v>76</v>
      </c>
      <c r="AU186" s="137" t="s">
        <v>8</v>
      </c>
      <c r="AY186" s="130" t="s">
        <v>134</v>
      </c>
      <c r="BK186" s="138">
        <f>BK187</f>
        <v>0</v>
      </c>
    </row>
    <row r="187" spans="1:65" s="23" customFormat="1" ht="14.45" customHeight="1">
      <c r="A187" s="19"/>
      <c r="B187" s="20"/>
      <c r="C187" s="141" t="s">
        <v>7</v>
      </c>
      <c r="D187" s="141" t="s">
        <v>137</v>
      </c>
      <c r="E187" s="142" t="s">
        <v>250</v>
      </c>
      <c r="F187" s="143" t="s">
        <v>251</v>
      </c>
      <c r="G187" s="144" t="s">
        <v>233</v>
      </c>
      <c r="H187" s="145">
        <v>1.249</v>
      </c>
      <c r="I187" s="1"/>
      <c r="J187" s="146">
        <f>ROUND(I187*H187,0)</f>
        <v>0</v>
      </c>
      <c r="K187" s="143" t="s">
        <v>141</v>
      </c>
      <c r="L187" s="20"/>
      <c r="M187" s="147" t="s">
        <v>1</v>
      </c>
      <c r="N187" s="148" t="s">
        <v>43</v>
      </c>
      <c r="O187" s="47"/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R187" s="151" t="s">
        <v>91</v>
      </c>
      <c r="AT187" s="151" t="s">
        <v>137</v>
      </c>
      <c r="AU187" s="151" t="s">
        <v>85</v>
      </c>
      <c r="AY187" s="7" t="s">
        <v>134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7" t="s">
        <v>85</v>
      </c>
      <c r="BK187" s="152">
        <f>ROUND(I187*H187,0)</f>
        <v>0</v>
      </c>
      <c r="BL187" s="7" t="s">
        <v>91</v>
      </c>
      <c r="BM187" s="151" t="s">
        <v>252</v>
      </c>
    </row>
    <row r="188" spans="2:63" s="128" customFormat="1" ht="25.9" customHeight="1">
      <c r="B188" s="129"/>
      <c r="D188" s="130" t="s">
        <v>76</v>
      </c>
      <c r="E188" s="131" t="s">
        <v>253</v>
      </c>
      <c r="F188" s="131" t="s">
        <v>254</v>
      </c>
      <c r="J188" s="132">
        <f>BK188</f>
        <v>0</v>
      </c>
      <c r="L188" s="129"/>
      <c r="M188" s="133"/>
      <c r="N188" s="134"/>
      <c r="O188" s="134"/>
      <c r="P188" s="135">
        <f>P189+P194+P199+P205+P211+P240+P254+P269</f>
        <v>0</v>
      </c>
      <c r="Q188" s="134"/>
      <c r="R188" s="135">
        <f>R189+R194+R199+R205+R211+R240+R254+R269</f>
        <v>3.1971954398699998</v>
      </c>
      <c r="S188" s="134"/>
      <c r="T188" s="136">
        <f>T189+T194+T199+T205+T211+T240+T254+T269</f>
        <v>1.666218</v>
      </c>
      <c r="AR188" s="130" t="s">
        <v>85</v>
      </c>
      <c r="AT188" s="137" t="s">
        <v>76</v>
      </c>
      <c r="AU188" s="137" t="s">
        <v>77</v>
      </c>
      <c r="AY188" s="130" t="s">
        <v>134</v>
      </c>
      <c r="BK188" s="138">
        <f>BK189+BK194+BK199+BK205+BK211+BK240+BK254+BK269</f>
        <v>0</v>
      </c>
    </row>
    <row r="189" spans="2:63" s="128" customFormat="1" ht="22.9" customHeight="1">
      <c r="B189" s="129"/>
      <c r="D189" s="130" t="s">
        <v>76</v>
      </c>
      <c r="E189" s="139" t="s">
        <v>255</v>
      </c>
      <c r="F189" s="139" t="s">
        <v>256</v>
      </c>
      <c r="J189" s="140">
        <f>BK189</f>
        <v>0</v>
      </c>
      <c r="L189" s="129"/>
      <c r="M189" s="133"/>
      <c r="N189" s="134"/>
      <c r="O189" s="134"/>
      <c r="P189" s="135">
        <f>SUM(P190:P193)</f>
        <v>0</v>
      </c>
      <c r="Q189" s="134"/>
      <c r="R189" s="135">
        <f>SUM(R190:R193)</f>
        <v>0.0012357</v>
      </c>
      <c r="S189" s="134"/>
      <c r="T189" s="136">
        <f>SUM(T190:T193)</f>
        <v>0</v>
      </c>
      <c r="AR189" s="130" t="s">
        <v>85</v>
      </c>
      <c r="AT189" s="137" t="s">
        <v>76</v>
      </c>
      <c r="AU189" s="137" t="s">
        <v>8</v>
      </c>
      <c r="AY189" s="130" t="s">
        <v>134</v>
      </c>
      <c r="BK189" s="138">
        <f>SUM(BK190:BK193)</f>
        <v>0</v>
      </c>
    </row>
    <row r="190" spans="1:65" s="23" customFormat="1" ht="14.45" customHeight="1">
      <c r="A190" s="19"/>
      <c r="B190" s="20"/>
      <c r="C190" s="141" t="s">
        <v>257</v>
      </c>
      <c r="D190" s="141" t="s">
        <v>137</v>
      </c>
      <c r="E190" s="142" t="s">
        <v>258</v>
      </c>
      <c r="F190" s="143" t="s">
        <v>259</v>
      </c>
      <c r="G190" s="144" t="s">
        <v>178</v>
      </c>
      <c r="H190" s="145">
        <v>3</v>
      </c>
      <c r="I190" s="1"/>
      <c r="J190" s="146">
        <f>ROUND(I190*H190,0)</f>
        <v>0</v>
      </c>
      <c r="K190" s="143" t="s">
        <v>141</v>
      </c>
      <c r="L190" s="20"/>
      <c r="M190" s="147" t="s">
        <v>1</v>
      </c>
      <c r="N190" s="148" t="s">
        <v>43</v>
      </c>
      <c r="O190" s="47"/>
      <c r="P190" s="149">
        <f>O190*H190</f>
        <v>0</v>
      </c>
      <c r="Q190" s="149">
        <v>0.0004119</v>
      </c>
      <c r="R190" s="149">
        <f>Q190*H190</f>
        <v>0.0012357</v>
      </c>
      <c r="S190" s="149">
        <v>0</v>
      </c>
      <c r="T190" s="150">
        <f>S190*H190</f>
        <v>0</v>
      </c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R190" s="151" t="s">
        <v>223</v>
      </c>
      <c r="AT190" s="151" t="s">
        <v>137</v>
      </c>
      <c r="AU190" s="151" t="s">
        <v>85</v>
      </c>
      <c r="AY190" s="7" t="s">
        <v>134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7" t="s">
        <v>85</v>
      </c>
      <c r="BK190" s="152">
        <f>ROUND(I190*H190,0)</f>
        <v>0</v>
      </c>
      <c r="BL190" s="7" t="s">
        <v>223</v>
      </c>
      <c r="BM190" s="151" t="s">
        <v>260</v>
      </c>
    </row>
    <row r="191" spans="2:51" s="153" customFormat="1" ht="12">
      <c r="B191" s="154"/>
      <c r="D191" s="155" t="s">
        <v>152</v>
      </c>
      <c r="E191" s="156" t="s">
        <v>1</v>
      </c>
      <c r="F191" s="157" t="s">
        <v>261</v>
      </c>
      <c r="H191" s="158">
        <v>3</v>
      </c>
      <c r="L191" s="154"/>
      <c r="M191" s="159"/>
      <c r="N191" s="160"/>
      <c r="O191" s="160"/>
      <c r="P191" s="160"/>
      <c r="Q191" s="160"/>
      <c r="R191" s="160"/>
      <c r="S191" s="160"/>
      <c r="T191" s="161"/>
      <c r="AT191" s="156" t="s">
        <v>152</v>
      </c>
      <c r="AU191" s="156" t="s">
        <v>85</v>
      </c>
      <c r="AV191" s="153" t="s">
        <v>85</v>
      </c>
      <c r="AW191" s="153" t="s">
        <v>33</v>
      </c>
      <c r="AX191" s="153" t="s">
        <v>8</v>
      </c>
      <c r="AY191" s="156" t="s">
        <v>134</v>
      </c>
    </row>
    <row r="192" spans="1:65" s="23" customFormat="1" ht="24.2" customHeight="1">
      <c r="A192" s="19"/>
      <c r="B192" s="20"/>
      <c r="C192" s="141" t="s">
        <v>262</v>
      </c>
      <c r="D192" s="141" t="s">
        <v>137</v>
      </c>
      <c r="E192" s="142" t="s">
        <v>263</v>
      </c>
      <c r="F192" s="143" t="s">
        <v>264</v>
      </c>
      <c r="G192" s="144" t="s">
        <v>233</v>
      </c>
      <c r="H192" s="145">
        <v>0.001</v>
      </c>
      <c r="I192" s="1"/>
      <c r="J192" s="146">
        <f>ROUND(I192*H192,0)</f>
        <v>0</v>
      </c>
      <c r="K192" s="143" t="s">
        <v>141</v>
      </c>
      <c r="L192" s="20"/>
      <c r="M192" s="147" t="s">
        <v>1</v>
      </c>
      <c r="N192" s="148" t="s">
        <v>43</v>
      </c>
      <c r="O192" s="47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R192" s="151" t="s">
        <v>223</v>
      </c>
      <c r="AT192" s="151" t="s">
        <v>137</v>
      </c>
      <c r="AU192" s="151" t="s">
        <v>85</v>
      </c>
      <c r="AY192" s="7" t="s">
        <v>134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7" t="s">
        <v>85</v>
      </c>
      <c r="BK192" s="152">
        <f>ROUND(I192*H192,0)</f>
        <v>0</v>
      </c>
      <c r="BL192" s="7" t="s">
        <v>223</v>
      </c>
      <c r="BM192" s="151" t="s">
        <v>265</v>
      </c>
    </row>
    <row r="193" spans="1:65" s="23" customFormat="1" ht="24.2" customHeight="1">
      <c r="A193" s="19"/>
      <c r="B193" s="20"/>
      <c r="C193" s="141" t="s">
        <v>266</v>
      </c>
      <c r="D193" s="141" t="s">
        <v>137</v>
      </c>
      <c r="E193" s="142" t="s">
        <v>267</v>
      </c>
      <c r="F193" s="143" t="s">
        <v>268</v>
      </c>
      <c r="G193" s="144" t="s">
        <v>233</v>
      </c>
      <c r="H193" s="145">
        <v>0.001</v>
      </c>
      <c r="I193" s="1"/>
      <c r="J193" s="146">
        <f>ROUND(I193*H193,0)</f>
        <v>0</v>
      </c>
      <c r="K193" s="143" t="s">
        <v>141</v>
      </c>
      <c r="L193" s="20"/>
      <c r="M193" s="147" t="s">
        <v>1</v>
      </c>
      <c r="N193" s="148" t="s">
        <v>43</v>
      </c>
      <c r="O193" s="47"/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R193" s="151" t="s">
        <v>223</v>
      </c>
      <c r="AT193" s="151" t="s">
        <v>137</v>
      </c>
      <c r="AU193" s="151" t="s">
        <v>85</v>
      </c>
      <c r="AY193" s="7" t="s">
        <v>134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7" t="s">
        <v>85</v>
      </c>
      <c r="BK193" s="152">
        <f>ROUND(I193*H193,0)</f>
        <v>0</v>
      </c>
      <c r="BL193" s="7" t="s">
        <v>223</v>
      </c>
      <c r="BM193" s="151" t="s">
        <v>269</v>
      </c>
    </row>
    <row r="194" spans="2:63" s="128" customFormat="1" ht="22.9" customHeight="1">
      <c r="B194" s="129"/>
      <c r="D194" s="130" t="s">
        <v>76</v>
      </c>
      <c r="E194" s="139" t="s">
        <v>270</v>
      </c>
      <c r="F194" s="139" t="s">
        <v>271</v>
      </c>
      <c r="J194" s="140">
        <f>BK194</f>
        <v>0</v>
      </c>
      <c r="L194" s="129"/>
      <c r="M194" s="133"/>
      <c r="N194" s="134"/>
      <c r="O194" s="134"/>
      <c r="P194" s="135">
        <f>SUM(P195:P198)</f>
        <v>0</v>
      </c>
      <c r="Q194" s="134"/>
      <c r="R194" s="135">
        <f>SUM(R195:R198)</f>
        <v>0.008369999999999999</v>
      </c>
      <c r="S194" s="134"/>
      <c r="T194" s="136">
        <f>SUM(T195:T198)</f>
        <v>0</v>
      </c>
      <c r="AR194" s="130" t="s">
        <v>85</v>
      </c>
      <c r="AT194" s="137" t="s">
        <v>76</v>
      </c>
      <c r="AU194" s="137" t="s">
        <v>8</v>
      </c>
      <c r="AY194" s="130" t="s">
        <v>134</v>
      </c>
      <c r="BK194" s="138">
        <f>SUM(BK195:BK198)</f>
        <v>0</v>
      </c>
    </row>
    <row r="195" spans="1:65" s="23" customFormat="1" ht="24.2" customHeight="1">
      <c r="A195" s="19"/>
      <c r="B195" s="20"/>
      <c r="C195" s="141" t="s">
        <v>272</v>
      </c>
      <c r="D195" s="141" t="s">
        <v>137</v>
      </c>
      <c r="E195" s="142" t="s">
        <v>273</v>
      </c>
      <c r="F195" s="143" t="s">
        <v>274</v>
      </c>
      <c r="G195" s="144" t="s">
        <v>156</v>
      </c>
      <c r="H195" s="145">
        <v>18</v>
      </c>
      <c r="I195" s="1"/>
      <c r="J195" s="146">
        <f>ROUND(I195*H195,0)</f>
        <v>0</v>
      </c>
      <c r="K195" s="143" t="s">
        <v>1</v>
      </c>
      <c r="L195" s="20"/>
      <c r="M195" s="147" t="s">
        <v>1</v>
      </c>
      <c r="N195" s="148" t="s">
        <v>43</v>
      </c>
      <c r="O195" s="47"/>
      <c r="P195" s="149">
        <f>O195*H195</f>
        <v>0</v>
      </c>
      <c r="Q195" s="149">
        <v>0.00027</v>
      </c>
      <c r="R195" s="149">
        <f>Q195*H195</f>
        <v>0.00486</v>
      </c>
      <c r="S195" s="149">
        <v>0</v>
      </c>
      <c r="T195" s="150">
        <f>S195*H195</f>
        <v>0</v>
      </c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R195" s="151" t="s">
        <v>223</v>
      </c>
      <c r="AT195" s="151" t="s">
        <v>137</v>
      </c>
      <c r="AU195" s="151" t="s">
        <v>85</v>
      </c>
      <c r="AY195" s="7" t="s">
        <v>134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7" t="s">
        <v>85</v>
      </c>
      <c r="BK195" s="152">
        <f>ROUND(I195*H195,0)</f>
        <v>0</v>
      </c>
      <c r="BL195" s="7" t="s">
        <v>223</v>
      </c>
      <c r="BM195" s="151" t="s">
        <v>275</v>
      </c>
    </row>
    <row r="196" spans="2:51" s="153" customFormat="1" ht="12">
      <c r="B196" s="154"/>
      <c r="D196" s="155" t="s">
        <v>152</v>
      </c>
      <c r="E196" s="156" t="s">
        <v>1</v>
      </c>
      <c r="F196" s="157" t="s">
        <v>276</v>
      </c>
      <c r="H196" s="158">
        <v>18</v>
      </c>
      <c r="L196" s="154"/>
      <c r="M196" s="159"/>
      <c r="N196" s="160"/>
      <c r="O196" s="160"/>
      <c r="P196" s="160"/>
      <c r="Q196" s="160"/>
      <c r="R196" s="160"/>
      <c r="S196" s="160"/>
      <c r="T196" s="161"/>
      <c r="AT196" s="156" t="s">
        <v>152</v>
      </c>
      <c r="AU196" s="156" t="s">
        <v>85</v>
      </c>
      <c r="AV196" s="153" t="s">
        <v>85</v>
      </c>
      <c r="AW196" s="153" t="s">
        <v>33</v>
      </c>
      <c r="AX196" s="153" t="s">
        <v>8</v>
      </c>
      <c r="AY196" s="156" t="s">
        <v>134</v>
      </c>
    </row>
    <row r="197" spans="1:65" s="23" customFormat="1" ht="24.2" customHeight="1">
      <c r="A197" s="19"/>
      <c r="B197" s="20"/>
      <c r="C197" s="141" t="s">
        <v>277</v>
      </c>
      <c r="D197" s="141" t="s">
        <v>137</v>
      </c>
      <c r="E197" s="142" t="s">
        <v>278</v>
      </c>
      <c r="F197" s="143" t="s">
        <v>279</v>
      </c>
      <c r="G197" s="144" t="s">
        <v>156</v>
      </c>
      <c r="H197" s="145">
        <v>9</v>
      </c>
      <c r="I197" s="1"/>
      <c r="J197" s="146">
        <f>ROUND(I197*H197,0)</f>
        <v>0</v>
      </c>
      <c r="K197" s="143" t="s">
        <v>1</v>
      </c>
      <c r="L197" s="20"/>
      <c r="M197" s="147" t="s">
        <v>1</v>
      </c>
      <c r="N197" s="148" t="s">
        <v>43</v>
      </c>
      <c r="O197" s="47"/>
      <c r="P197" s="149">
        <f>O197*H197</f>
        <v>0</v>
      </c>
      <c r="Q197" s="149">
        <v>0.00039</v>
      </c>
      <c r="R197" s="149">
        <f>Q197*H197</f>
        <v>0.00351</v>
      </c>
      <c r="S197" s="149">
        <v>0</v>
      </c>
      <c r="T197" s="150">
        <f>S197*H197</f>
        <v>0</v>
      </c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R197" s="151" t="s">
        <v>223</v>
      </c>
      <c r="AT197" s="151" t="s">
        <v>137</v>
      </c>
      <c r="AU197" s="151" t="s">
        <v>85</v>
      </c>
      <c r="AY197" s="7" t="s">
        <v>134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7" t="s">
        <v>85</v>
      </c>
      <c r="BK197" s="152">
        <f>ROUND(I197*H197,0)</f>
        <v>0</v>
      </c>
      <c r="BL197" s="7" t="s">
        <v>223</v>
      </c>
      <c r="BM197" s="151" t="s">
        <v>280</v>
      </c>
    </row>
    <row r="198" spans="2:51" s="153" customFormat="1" ht="12">
      <c r="B198" s="154"/>
      <c r="D198" s="155" t="s">
        <v>152</v>
      </c>
      <c r="E198" s="156" t="s">
        <v>1</v>
      </c>
      <c r="F198" s="157" t="s">
        <v>163</v>
      </c>
      <c r="H198" s="158">
        <v>9</v>
      </c>
      <c r="L198" s="154"/>
      <c r="M198" s="159"/>
      <c r="N198" s="160"/>
      <c r="O198" s="160"/>
      <c r="P198" s="160"/>
      <c r="Q198" s="160"/>
      <c r="R198" s="160"/>
      <c r="S198" s="160"/>
      <c r="T198" s="161"/>
      <c r="AT198" s="156" t="s">
        <v>152</v>
      </c>
      <c r="AU198" s="156" t="s">
        <v>85</v>
      </c>
      <c r="AV198" s="153" t="s">
        <v>85</v>
      </c>
      <c r="AW198" s="153" t="s">
        <v>33</v>
      </c>
      <c r="AX198" s="153" t="s">
        <v>8</v>
      </c>
      <c r="AY198" s="156" t="s">
        <v>134</v>
      </c>
    </row>
    <row r="199" spans="2:63" s="128" customFormat="1" ht="22.9" customHeight="1">
      <c r="B199" s="129"/>
      <c r="D199" s="130" t="s">
        <v>76</v>
      </c>
      <c r="E199" s="139" t="s">
        <v>281</v>
      </c>
      <c r="F199" s="139" t="s">
        <v>282</v>
      </c>
      <c r="J199" s="140">
        <f>BK199</f>
        <v>0</v>
      </c>
      <c r="L199" s="129"/>
      <c r="M199" s="133"/>
      <c r="N199" s="134"/>
      <c r="O199" s="134"/>
      <c r="P199" s="135">
        <f>SUM(P200:P204)</f>
        <v>0</v>
      </c>
      <c r="Q199" s="134"/>
      <c r="R199" s="135">
        <f>SUM(R200:R204)</f>
        <v>0.0348</v>
      </c>
      <c r="S199" s="134"/>
      <c r="T199" s="136">
        <f>SUM(T200:T204)</f>
        <v>0.08925000000000001</v>
      </c>
      <c r="AR199" s="130" t="s">
        <v>85</v>
      </c>
      <c r="AT199" s="137" t="s">
        <v>76</v>
      </c>
      <c r="AU199" s="137" t="s">
        <v>8</v>
      </c>
      <c r="AY199" s="130" t="s">
        <v>134</v>
      </c>
      <c r="BK199" s="138">
        <f>SUM(BK200:BK204)</f>
        <v>0</v>
      </c>
    </row>
    <row r="200" spans="1:65" s="23" customFormat="1" ht="14.45" customHeight="1">
      <c r="A200" s="19"/>
      <c r="B200" s="20"/>
      <c r="C200" s="141" t="s">
        <v>283</v>
      </c>
      <c r="D200" s="141" t="s">
        <v>137</v>
      </c>
      <c r="E200" s="142" t="s">
        <v>284</v>
      </c>
      <c r="F200" s="143" t="s">
        <v>285</v>
      </c>
      <c r="G200" s="144" t="s">
        <v>140</v>
      </c>
      <c r="H200" s="145">
        <v>3.75</v>
      </c>
      <c r="I200" s="1"/>
      <c r="J200" s="146">
        <f>ROUND(I200*H200,0)</f>
        <v>0</v>
      </c>
      <c r="K200" s="143" t="s">
        <v>141</v>
      </c>
      <c r="L200" s="20"/>
      <c r="M200" s="147" t="s">
        <v>1</v>
      </c>
      <c r="N200" s="148" t="s">
        <v>43</v>
      </c>
      <c r="O200" s="47"/>
      <c r="P200" s="149">
        <f>O200*H200</f>
        <v>0</v>
      </c>
      <c r="Q200" s="149">
        <v>0</v>
      </c>
      <c r="R200" s="149">
        <f>Q200*H200</f>
        <v>0</v>
      </c>
      <c r="S200" s="149">
        <v>0.0238</v>
      </c>
      <c r="T200" s="150">
        <f>S200*H200</f>
        <v>0.08925000000000001</v>
      </c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R200" s="151" t="s">
        <v>223</v>
      </c>
      <c r="AT200" s="151" t="s">
        <v>137</v>
      </c>
      <c r="AU200" s="151" t="s">
        <v>85</v>
      </c>
      <c r="AY200" s="7" t="s">
        <v>134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7" t="s">
        <v>85</v>
      </c>
      <c r="BK200" s="152">
        <f>ROUND(I200*H200,0)</f>
        <v>0</v>
      </c>
      <c r="BL200" s="7" t="s">
        <v>223</v>
      </c>
      <c r="BM200" s="151" t="s">
        <v>286</v>
      </c>
    </row>
    <row r="201" spans="2:51" s="153" customFormat="1" ht="12">
      <c r="B201" s="154"/>
      <c r="D201" s="155" t="s">
        <v>152</v>
      </c>
      <c r="E201" s="156" t="s">
        <v>1</v>
      </c>
      <c r="F201" s="157" t="s">
        <v>287</v>
      </c>
      <c r="H201" s="158">
        <v>3.75</v>
      </c>
      <c r="L201" s="154"/>
      <c r="M201" s="159"/>
      <c r="N201" s="160"/>
      <c r="O201" s="160"/>
      <c r="P201" s="160"/>
      <c r="Q201" s="160"/>
      <c r="R201" s="160"/>
      <c r="S201" s="160"/>
      <c r="T201" s="161"/>
      <c r="AT201" s="156" t="s">
        <v>152</v>
      </c>
      <c r="AU201" s="156" t="s">
        <v>85</v>
      </c>
      <c r="AV201" s="153" t="s">
        <v>85</v>
      </c>
      <c r="AW201" s="153" t="s">
        <v>33</v>
      </c>
      <c r="AX201" s="153" t="s">
        <v>8</v>
      </c>
      <c r="AY201" s="156" t="s">
        <v>134</v>
      </c>
    </row>
    <row r="202" spans="1:65" s="23" customFormat="1" ht="37.9" customHeight="1">
      <c r="A202" s="19"/>
      <c r="B202" s="20"/>
      <c r="C202" s="141" t="s">
        <v>288</v>
      </c>
      <c r="D202" s="141" t="s">
        <v>137</v>
      </c>
      <c r="E202" s="142" t="s">
        <v>289</v>
      </c>
      <c r="F202" s="143" t="s">
        <v>290</v>
      </c>
      <c r="G202" s="144" t="s">
        <v>156</v>
      </c>
      <c r="H202" s="145">
        <v>1</v>
      </c>
      <c r="I202" s="1"/>
      <c r="J202" s="146">
        <f>ROUND(I202*H202,0)</f>
        <v>0</v>
      </c>
      <c r="K202" s="143" t="s">
        <v>141</v>
      </c>
      <c r="L202" s="20"/>
      <c r="M202" s="147" t="s">
        <v>1</v>
      </c>
      <c r="N202" s="148" t="s">
        <v>43</v>
      </c>
      <c r="O202" s="47"/>
      <c r="P202" s="149">
        <f>O202*H202</f>
        <v>0</v>
      </c>
      <c r="Q202" s="149">
        <v>0.0348</v>
      </c>
      <c r="R202" s="149">
        <f>Q202*H202</f>
        <v>0.0348</v>
      </c>
      <c r="S202" s="149">
        <v>0</v>
      </c>
      <c r="T202" s="150">
        <f>S202*H202</f>
        <v>0</v>
      </c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R202" s="151" t="s">
        <v>223</v>
      </c>
      <c r="AT202" s="151" t="s">
        <v>137</v>
      </c>
      <c r="AU202" s="151" t="s">
        <v>85</v>
      </c>
      <c r="AY202" s="7" t="s">
        <v>134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7" t="s">
        <v>85</v>
      </c>
      <c r="BK202" s="152">
        <f>ROUND(I202*H202,0)</f>
        <v>0</v>
      </c>
      <c r="BL202" s="7" t="s">
        <v>223</v>
      </c>
      <c r="BM202" s="151" t="s">
        <v>291</v>
      </c>
    </row>
    <row r="203" spans="1:65" s="23" customFormat="1" ht="24.2" customHeight="1">
      <c r="A203" s="19"/>
      <c r="B203" s="20"/>
      <c r="C203" s="141" t="s">
        <v>292</v>
      </c>
      <c r="D203" s="141" t="s">
        <v>137</v>
      </c>
      <c r="E203" s="142" t="s">
        <v>293</v>
      </c>
      <c r="F203" s="143" t="s">
        <v>294</v>
      </c>
      <c r="G203" s="144" t="s">
        <v>233</v>
      </c>
      <c r="H203" s="145">
        <v>0.035</v>
      </c>
      <c r="I203" s="1"/>
      <c r="J203" s="146">
        <f>ROUND(I203*H203,0)</f>
        <v>0</v>
      </c>
      <c r="K203" s="143" t="s">
        <v>141</v>
      </c>
      <c r="L203" s="20"/>
      <c r="M203" s="147" t="s">
        <v>1</v>
      </c>
      <c r="N203" s="148" t="s">
        <v>43</v>
      </c>
      <c r="O203" s="47"/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R203" s="151" t="s">
        <v>223</v>
      </c>
      <c r="AT203" s="151" t="s">
        <v>137</v>
      </c>
      <c r="AU203" s="151" t="s">
        <v>85</v>
      </c>
      <c r="AY203" s="7" t="s">
        <v>134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7" t="s">
        <v>85</v>
      </c>
      <c r="BK203" s="152">
        <f>ROUND(I203*H203,0)</f>
        <v>0</v>
      </c>
      <c r="BL203" s="7" t="s">
        <v>223</v>
      </c>
      <c r="BM203" s="151" t="s">
        <v>295</v>
      </c>
    </row>
    <row r="204" spans="1:65" s="23" customFormat="1" ht="24.2" customHeight="1">
      <c r="A204" s="19"/>
      <c r="B204" s="20"/>
      <c r="C204" s="141" t="s">
        <v>296</v>
      </c>
      <c r="D204" s="141" t="s">
        <v>137</v>
      </c>
      <c r="E204" s="142" t="s">
        <v>297</v>
      </c>
      <c r="F204" s="143" t="s">
        <v>298</v>
      </c>
      <c r="G204" s="144" t="s">
        <v>233</v>
      </c>
      <c r="H204" s="145">
        <v>0.035</v>
      </c>
      <c r="I204" s="1"/>
      <c r="J204" s="146">
        <f>ROUND(I204*H204,0)</f>
        <v>0</v>
      </c>
      <c r="K204" s="143" t="s">
        <v>141</v>
      </c>
      <c r="L204" s="20"/>
      <c r="M204" s="147" t="s">
        <v>1</v>
      </c>
      <c r="N204" s="148" t="s">
        <v>43</v>
      </c>
      <c r="O204" s="47"/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R204" s="151" t="s">
        <v>223</v>
      </c>
      <c r="AT204" s="151" t="s">
        <v>137</v>
      </c>
      <c r="AU204" s="151" t="s">
        <v>85</v>
      </c>
      <c r="AY204" s="7" t="s">
        <v>134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7" t="s">
        <v>85</v>
      </c>
      <c r="BK204" s="152">
        <f>ROUND(I204*H204,0)</f>
        <v>0</v>
      </c>
      <c r="BL204" s="7" t="s">
        <v>223</v>
      </c>
      <c r="BM204" s="151" t="s">
        <v>299</v>
      </c>
    </row>
    <row r="205" spans="2:63" s="128" customFormat="1" ht="22.9" customHeight="1">
      <c r="B205" s="129"/>
      <c r="D205" s="130" t="s">
        <v>76</v>
      </c>
      <c r="E205" s="139" t="s">
        <v>300</v>
      </c>
      <c r="F205" s="139" t="s">
        <v>301</v>
      </c>
      <c r="J205" s="140">
        <f>BK205</f>
        <v>0</v>
      </c>
      <c r="L205" s="129"/>
      <c r="M205" s="133"/>
      <c r="N205" s="134"/>
      <c r="O205" s="134"/>
      <c r="P205" s="135">
        <f>SUM(P206:P210)</f>
        <v>0</v>
      </c>
      <c r="Q205" s="134"/>
      <c r="R205" s="135">
        <f>SUM(R206:R210)</f>
        <v>0</v>
      </c>
      <c r="S205" s="134"/>
      <c r="T205" s="136">
        <f>SUM(T206:T210)</f>
        <v>0.8959999999999999</v>
      </c>
      <c r="AR205" s="130" t="s">
        <v>85</v>
      </c>
      <c r="AT205" s="137" t="s">
        <v>76</v>
      </c>
      <c r="AU205" s="137" t="s">
        <v>8</v>
      </c>
      <c r="AY205" s="130" t="s">
        <v>134</v>
      </c>
      <c r="BK205" s="138">
        <f>SUM(BK206:BK210)</f>
        <v>0</v>
      </c>
    </row>
    <row r="206" spans="1:65" s="23" customFormat="1" ht="24.2" customHeight="1">
      <c r="A206" s="19"/>
      <c r="B206" s="20"/>
      <c r="C206" s="141" t="s">
        <v>302</v>
      </c>
      <c r="D206" s="141" t="s">
        <v>137</v>
      </c>
      <c r="E206" s="142" t="s">
        <v>303</v>
      </c>
      <c r="F206" s="143" t="s">
        <v>304</v>
      </c>
      <c r="G206" s="144" t="s">
        <v>140</v>
      </c>
      <c r="H206" s="145">
        <v>22.4</v>
      </c>
      <c r="I206" s="1"/>
      <c r="J206" s="146">
        <f>ROUND(I206*H206,0)</f>
        <v>0</v>
      </c>
      <c r="K206" s="143" t="s">
        <v>141</v>
      </c>
      <c r="L206" s="20"/>
      <c r="M206" s="147" t="s">
        <v>1</v>
      </c>
      <c r="N206" s="148" t="s">
        <v>43</v>
      </c>
      <c r="O206" s="47"/>
      <c r="P206" s="149">
        <f>O206*H206</f>
        <v>0</v>
      </c>
      <c r="Q206" s="149">
        <v>0</v>
      </c>
      <c r="R206" s="149">
        <f>Q206*H206</f>
        <v>0</v>
      </c>
      <c r="S206" s="149">
        <v>0.04</v>
      </c>
      <c r="T206" s="150">
        <f>S206*H206</f>
        <v>0.8959999999999999</v>
      </c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R206" s="151" t="s">
        <v>223</v>
      </c>
      <c r="AT206" s="151" t="s">
        <v>137</v>
      </c>
      <c r="AU206" s="151" t="s">
        <v>85</v>
      </c>
      <c r="AY206" s="7" t="s">
        <v>134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7" t="s">
        <v>85</v>
      </c>
      <c r="BK206" s="152">
        <f>ROUND(I206*H206,0)</f>
        <v>0</v>
      </c>
      <c r="BL206" s="7" t="s">
        <v>223</v>
      </c>
      <c r="BM206" s="151" t="s">
        <v>305</v>
      </c>
    </row>
    <row r="207" spans="2:51" s="153" customFormat="1" ht="12">
      <c r="B207" s="154"/>
      <c r="D207" s="155" t="s">
        <v>152</v>
      </c>
      <c r="E207" s="156" t="s">
        <v>1</v>
      </c>
      <c r="F207" s="157" t="s">
        <v>220</v>
      </c>
      <c r="H207" s="158">
        <v>9.8</v>
      </c>
      <c r="L207" s="154"/>
      <c r="M207" s="159"/>
      <c r="N207" s="160"/>
      <c r="O207" s="160"/>
      <c r="P207" s="160"/>
      <c r="Q207" s="160"/>
      <c r="R207" s="160"/>
      <c r="S207" s="160"/>
      <c r="T207" s="161"/>
      <c r="AT207" s="156" t="s">
        <v>152</v>
      </c>
      <c r="AU207" s="156" t="s">
        <v>85</v>
      </c>
      <c r="AV207" s="153" t="s">
        <v>85</v>
      </c>
      <c r="AW207" s="153" t="s">
        <v>33</v>
      </c>
      <c r="AX207" s="153" t="s">
        <v>77</v>
      </c>
      <c r="AY207" s="156" t="s">
        <v>134</v>
      </c>
    </row>
    <row r="208" spans="2:51" s="153" customFormat="1" ht="12">
      <c r="B208" s="154"/>
      <c r="D208" s="155" t="s">
        <v>152</v>
      </c>
      <c r="E208" s="156" t="s">
        <v>1</v>
      </c>
      <c r="F208" s="157" t="s">
        <v>221</v>
      </c>
      <c r="H208" s="158">
        <v>8.2</v>
      </c>
      <c r="L208" s="154"/>
      <c r="M208" s="159"/>
      <c r="N208" s="160"/>
      <c r="O208" s="160"/>
      <c r="P208" s="160"/>
      <c r="Q208" s="160"/>
      <c r="R208" s="160"/>
      <c r="S208" s="160"/>
      <c r="T208" s="161"/>
      <c r="AT208" s="156" t="s">
        <v>152</v>
      </c>
      <c r="AU208" s="156" t="s">
        <v>85</v>
      </c>
      <c r="AV208" s="153" t="s">
        <v>85</v>
      </c>
      <c r="AW208" s="153" t="s">
        <v>33</v>
      </c>
      <c r="AX208" s="153" t="s">
        <v>77</v>
      </c>
      <c r="AY208" s="156" t="s">
        <v>134</v>
      </c>
    </row>
    <row r="209" spans="2:51" s="153" customFormat="1" ht="12">
      <c r="B209" s="154"/>
      <c r="D209" s="155" t="s">
        <v>152</v>
      </c>
      <c r="E209" s="156" t="s">
        <v>1</v>
      </c>
      <c r="F209" s="157" t="s">
        <v>222</v>
      </c>
      <c r="H209" s="158">
        <v>4.4</v>
      </c>
      <c r="L209" s="154"/>
      <c r="M209" s="159"/>
      <c r="N209" s="160"/>
      <c r="O209" s="160"/>
      <c r="P209" s="160"/>
      <c r="Q209" s="160"/>
      <c r="R209" s="160"/>
      <c r="S209" s="160"/>
      <c r="T209" s="161"/>
      <c r="AT209" s="156" t="s">
        <v>152</v>
      </c>
      <c r="AU209" s="156" t="s">
        <v>85</v>
      </c>
      <c r="AV209" s="153" t="s">
        <v>85</v>
      </c>
      <c r="AW209" s="153" t="s">
        <v>33</v>
      </c>
      <c r="AX209" s="153" t="s">
        <v>77</v>
      </c>
      <c r="AY209" s="156" t="s">
        <v>134</v>
      </c>
    </row>
    <row r="210" spans="2:51" s="171" customFormat="1" ht="12">
      <c r="B210" s="172"/>
      <c r="D210" s="155" t="s">
        <v>152</v>
      </c>
      <c r="E210" s="173" t="s">
        <v>1</v>
      </c>
      <c r="F210" s="174" t="s">
        <v>171</v>
      </c>
      <c r="H210" s="175">
        <v>22.4</v>
      </c>
      <c r="L210" s="172"/>
      <c r="M210" s="176"/>
      <c r="N210" s="177"/>
      <c r="O210" s="177"/>
      <c r="P210" s="177"/>
      <c r="Q210" s="177"/>
      <c r="R210" s="177"/>
      <c r="S210" s="177"/>
      <c r="T210" s="178"/>
      <c r="AT210" s="173" t="s">
        <v>152</v>
      </c>
      <c r="AU210" s="173" t="s">
        <v>85</v>
      </c>
      <c r="AV210" s="171" t="s">
        <v>88</v>
      </c>
      <c r="AW210" s="171" t="s">
        <v>33</v>
      </c>
      <c r="AX210" s="171" t="s">
        <v>8</v>
      </c>
      <c r="AY210" s="173" t="s">
        <v>134</v>
      </c>
    </row>
    <row r="211" spans="2:63" s="128" customFormat="1" ht="22.9" customHeight="1">
      <c r="B211" s="129"/>
      <c r="D211" s="130" t="s">
        <v>76</v>
      </c>
      <c r="E211" s="139" t="s">
        <v>306</v>
      </c>
      <c r="F211" s="139" t="s">
        <v>307</v>
      </c>
      <c r="J211" s="140">
        <f>BK211</f>
        <v>0</v>
      </c>
      <c r="L211" s="129"/>
      <c r="M211" s="133"/>
      <c r="N211" s="134"/>
      <c r="O211" s="134"/>
      <c r="P211" s="135">
        <f>SUM(P212:P239)</f>
        <v>0</v>
      </c>
      <c r="Q211" s="134"/>
      <c r="R211" s="135">
        <f>SUM(R212:R239)</f>
        <v>2.3511038319999997</v>
      </c>
      <c r="S211" s="134"/>
      <c r="T211" s="136">
        <f>SUM(T212:T239)</f>
        <v>0.61215</v>
      </c>
      <c r="AR211" s="130" t="s">
        <v>85</v>
      </c>
      <c r="AT211" s="137" t="s">
        <v>76</v>
      </c>
      <c r="AU211" s="137" t="s">
        <v>8</v>
      </c>
      <c r="AY211" s="130" t="s">
        <v>134</v>
      </c>
      <c r="BK211" s="138">
        <f>SUM(BK212:BK239)</f>
        <v>0</v>
      </c>
    </row>
    <row r="212" spans="1:65" s="23" customFormat="1" ht="14.45" customHeight="1">
      <c r="A212" s="19"/>
      <c r="B212" s="20"/>
      <c r="C212" s="141" t="s">
        <v>308</v>
      </c>
      <c r="D212" s="141" t="s">
        <v>137</v>
      </c>
      <c r="E212" s="142" t="s">
        <v>309</v>
      </c>
      <c r="F212" s="143" t="s">
        <v>310</v>
      </c>
      <c r="G212" s="144" t="s">
        <v>140</v>
      </c>
      <c r="H212" s="145">
        <v>22.4</v>
      </c>
      <c r="I212" s="1"/>
      <c r="J212" s="146">
        <f>ROUND(I212*H212,0)</f>
        <v>0</v>
      </c>
      <c r="K212" s="143" t="s">
        <v>141</v>
      </c>
      <c r="L212" s="20"/>
      <c r="M212" s="147" t="s">
        <v>1</v>
      </c>
      <c r="N212" s="148" t="s">
        <v>43</v>
      </c>
      <c r="O212" s="47"/>
      <c r="P212" s="149">
        <f>O212*H212</f>
        <v>0</v>
      </c>
      <c r="Q212" s="149">
        <v>0</v>
      </c>
      <c r="R212" s="149">
        <f>Q212*H212</f>
        <v>0</v>
      </c>
      <c r="S212" s="149">
        <v>0</v>
      </c>
      <c r="T212" s="150">
        <f>S212*H212</f>
        <v>0</v>
      </c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R212" s="151" t="s">
        <v>223</v>
      </c>
      <c r="AT212" s="151" t="s">
        <v>137</v>
      </c>
      <c r="AU212" s="151" t="s">
        <v>85</v>
      </c>
      <c r="AY212" s="7" t="s">
        <v>134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7" t="s">
        <v>85</v>
      </c>
      <c r="BK212" s="152">
        <f>ROUND(I212*H212,0)</f>
        <v>0</v>
      </c>
      <c r="BL212" s="7" t="s">
        <v>223</v>
      </c>
      <c r="BM212" s="151" t="s">
        <v>311</v>
      </c>
    </row>
    <row r="213" spans="1:65" s="23" customFormat="1" ht="24.2" customHeight="1">
      <c r="A213" s="19"/>
      <c r="B213" s="20"/>
      <c r="C213" s="162" t="s">
        <v>312</v>
      </c>
      <c r="D213" s="162" t="s">
        <v>158</v>
      </c>
      <c r="E213" s="163" t="s">
        <v>313</v>
      </c>
      <c r="F213" s="164" t="s">
        <v>314</v>
      </c>
      <c r="G213" s="165" t="s">
        <v>140</v>
      </c>
      <c r="H213" s="166">
        <v>24.64</v>
      </c>
      <c r="I213" s="2"/>
      <c r="J213" s="167">
        <f>ROUND(I213*H213,0)</f>
        <v>0</v>
      </c>
      <c r="K213" s="164" t="s">
        <v>141</v>
      </c>
      <c r="L213" s="168"/>
      <c r="M213" s="169" t="s">
        <v>1</v>
      </c>
      <c r="N213" s="170" t="s">
        <v>43</v>
      </c>
      <c r="O213" s="47"/>
      <c r="P213" s="149">
        <f>O213*H213</f>
        <v>0</v>
      </c>
      <c r="Q213" s="149">
        <v>0.00017</v>
      </c>
      <c r="R213" s="149">
        <f>Q213*H213</f>
        <v>0.0041888</v>
      </c>
      <c r="S213" s="149">
        <v>0</v>
      </c>
      <c r="T213" s="150">
        <f>S213*H213</f>
        <v>0</v>
      </c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R213" s="151" t="s">
        <v>308</v>
      </c>
      <c r="AT213" s="151" t="s">
        <v>158</v>
      </c>
      <c r="AU213" s="151" t="s">
        <v>85</v>
      </c>
      <c r="AY213" s="7" t="s">
        <v>134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7" t="s">
        <v>85</v>
      </c>
      <c r="BK213" s="152">
        <f>ROUND(I213*H213,0)</f>
        <v>0</v>
      </c>
      <c r="BL213" s="7" t="s">
        <v>223</v>
      </c>
      <c r="BM213" s="151" t="s">
        <v>315</v>
      </c>
    </row>
    <row r="214" spans="2:51" s="153" customFormat="1" ht="12">
      <c r="B214" s="154"/>
      <c r="D214" s="155" t="s">
        <v>152</v>
      </c>
      <c r="F214" s="157" t="s">
        <v>316</v>
      </c>
      <c r="H214" s="158">
        <v>24.64</v>
      </c>
      <c r="L214" s="154"/>
      <c r="M214" s="159"/>
      <c r="N214" s="160"/>
      <c r="O214" s="160"/>
      <c r="P214" s="160"/>
      <c r="Q214" s="160"/>
      <c r="R214" s="160"/>
      <c r="S214" s="160"/>
      <c r="T214" s="161"/>
      <c r="AT214" s="156" t="s">
        <v>152</v>
      </c>
      <c r="AU214" s="156" t="s">
        <v>85</v>
      </c>
      <c r="AV214" s="153" t="s">
        <v>85</v>
      </c>
      <c r="AW214" s="153" t="s">
        <v>3</v>
      </c>
      <c r="AX214" s="153" t="s">
        <v>8</v>
      </c>
      <c r="AY214" s="156" t="s">
        <v>134</v>
      </c>
    </row>
    <row r="215" spans="1:65" s="23" customFormat="1" ht="37.9" customHeight="1">
      <c r="A215" s="19"/>
      <c r="B215" s="20"/>
      <c r="C215" s="141" t="s">
        <v>317</v>
      </c>
      <c r="D215" s="141" t="s">
        <v>137</v>
      </c>
      <c r="E215" s="142" t="s">
        <v>318</v>
      </c>
      <c r="F215" s="143" t="s">
        <v>319</v>
      </c>
      <c r="G215" s="144" t="s">
        <v>140</v>
      </c>
      <c r="H215" s="145">
        <v>22.4</v>
      </c>
      <c r="I215" s="1"/>
      <c r="J215" s="146">
        <f>ROUND(I215*H215,0)</f>
        <v>0</v>
      </c>
      <c r="K215" s="143" t="s">
        <v>141</v>
      </c>
      <c r="L215" s="20"/>
      <c r="M215" s="147" t="s">
        <v>1</v>
      </c>
      <c r="N215" s="148" t="s">
        <v>43</v>
      </c>
      <c r="O215" s="47"/>
      <c r="P215" s="149">
        <f>O215*H215</f>
        <v>0</v>
      </c>
      <c r="Q215" s="149">
        <v>0.02132343</v>
      </c>
      <c r="R215" s="149">
        <f>Q215*H215</f>
        <v>0.47764483199999996</v>
      </c>
      <c r="S215" s="149">
        <v>0</v>
      </c>
      <c r="T215" s="150">
        <f>S215*H215</f>
        <v>0</v>
      </c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R215" s="151" t="s">
        <v>223</v>
      </c>
      <c r="AT215" s="151" t="s">
        <v>137</v>
      </c>
      <c r="AU215" s="151" t="s">
        <v>85</v>
      </c>
      <c r="AY215" s="7" t="s">
        <v>134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7" t="s">
        <v>85</v>
      </c>
      <c r="BK215" s="152">
        <f>ROUND(I215*H215,0)</f>
        <v>0</v>
      </c>
      <c r="BL215" s="7" t="s">
        <v>223</v>
      </c>
      <c r="BM215" s="151" t="s">
        <v>320</v>
      </c>
    </row>
    <row r="216" spans="2:51" s="153" customFormat="1" ht="12">
      <c r="B216" s="154"/>
      <c r="D216" s="155" t="s">
        <v>152</v>
      </c>
      <c r="E216" s="156" t="s">
        <v>1</v>
      </c>
      <c r="F216" s="157" t="s">
        <v>321</v>
      </c>
      <c r="H216" s="158">
        <v>10.5</v>
      </c>
      <c r="L216" s="154"/>
      <c r="M216" s="159"/>
      <c r="N216" s="160"/>
      <c r="O216" s="160"/>
      <c r="P216" s="160"/>
      <c r="Q216" s="160"/>
      <c r="R216" s="160"/>
      <c r="S216" s="160"/>
      <c r="T216" s="161"/>
      <c r="AT216" s="156" t="s">
        <v>152</v>
      </c>
      <c r="AU216" s="156" t="s">
        <v>85</v>
      </c>
      <c r="AV216" s="153" t="s">
        <v>85</v>
      </c>
      <c r="AW216" s="153" t="s">
        <v>33</v>
      </c>
      <c r="AX216" s="153" t="s">
        <v>77</v>
      </c>
      <c r="AY216" s="156" t="s">
        <v>134</v>
      </c>
    </row>
    <row r="217" spans="2:51" s="153" customFormat="1" ht="12">
      <c r="B217" s="154"/>
      <c r="D217" s="155" t="s">
        <v>152</v>
      </c>
      <c r="E217" s="156" t="s">
        <v>1</v>
      </c>
      <c r="F217" s="157" t="s">
        <v>322</v>
      </c>
      <c r="H217" s="158">
        <v>7.5</v>
      </c>
      <c r="L217" s="154"/>
      <c r="M217" s="159"/>
      <c r="N217" s="160"/>
      <c r="O217" s="160"/>
      <c r="P217" s="160"/>
      <c r="Q217" s="160"/>
      <c r="R217" s="160"/>
      <c r="S217" s="160"/>
      <c r="T217" s="161"/>
      <c r="AT217" s="156" t="s">
        <v>152</v>
      </c>
      <c r="AU217" s="156" t="s">
        <v>85</v>
      </c>
      <c r="AV217" s="153" t="s">
        <v>85</v>
      </c>
      <c r="AW217" s="153" t="s">
        <v>33</v>
      </c>
      <c r="AX217" s="153" t="s">
        <v>77</v>
      </c>
      <c r="AY217" s="156" t="s">
        <v>134</v>
      </c>
    </row>
    <row r="218" spans="2:51" s="153" customFormat="1" ht="12">
      <c r="B218" s="154"/>
      <c r="D218" s="155" t="s">
        <v>152</v>
      </c>
      <c r="E218" s="156" t="s">
        <v>1</v>
      </c>
      <c r="F218" s="157" t="s">
        <v>323</v>
      </c>
      <c r="H218" s="158">
        <v>4.4</v>
      </c>
      <c r="L218" s="154"/>
      <c r="M218" s="159"/>
      <c r="N218" s="160"/>
      <c r="O218" s="160"/>
      <c r="P218" s="160"/>
      <c r="Q218" s="160"/>
      <c r="R218" s="160"/>
      <c r="S218" s="160"/>
      <c r="T218" s="161"/>
      <c r="AT218" s="156" t="s">
        <v>152</v>
      </c>
      <c r="AU218" s="156" t="s">
        <v>85</v>
      </c>
      <c r="AV218" s="153" t="s">
        <v>85</v>
      </c>
      <c r="AW218" s="153" t="s">
        <v>33</v>
      </c>
      <c r="AX218" s="153" t="s">
        <v>77</v>
      </c>
      <c r="AY218" s="156" t="s">
        <v>134</v>
      </c>
    </row>
    <row r="219" spans="2:51" s="171" customFormat="1" ht="12">
      <c r="B219" s="172"/>
      <c r="D219" s="155" t="s">
        <v>152</v>
      </c>
      <c r="E219" s="173" t="s">
        <v>1</v>
      </c>
      <c r="F219" s="174" t="s">
        <v>171</v>
      </c>
      <c r="H219" s="175">
        <v>22.4</v>
      </c>
      <c r="L219" s="172"/>
      <c r="M219" s="176"/>
      <c r="N219" s="177"/>
      <c r="O219" s="177"/>
      <c r="P219" s="177"/>
      <c r="Q219" s="177"/>
      <c r="R219" s="177"/>
      <c r="S219" s="177"/>
      <c r="T219" s="178"/>
      <c r="AT219" s="173" t="s">
        <v>152</v>
      </c>
      <c r="AU219" s="173" t="s">
        <v>85</v>
      </c>
      <c r="AV219" s="171" t="s">
        <v>88</v>
      </c>
      <c r="AW219" s="171" t="s">
        <v>33</v>
      </c>
      <c r="AX219" s="171" t="s">
        <v>8</v>
      </c>
      <c r="AY219" s="173" t="s">
        <v>134</v>
      </c>
    </row>
    <row r="220" spans="1:65" s="23" customFormat="1" ht="24.2" customHeight="1">
      <c r="A220" s="19"/>
      <c r="B220" s="20"/>
      <c r="C220" s="141" t="s">
        <v>324</v>
      </c>
      <c r="D220" s="141" t="s">
        <v>137</v>
      </c>
      <c r="E220" s="142" t="s">
        <v>325</v>
      </c>
      <c r="F220" s="143" t="s">
        <v>326</v>
      </c>
      <c r="G220" s="144" t="s">
        <v>140</v>
      </c>
      <c r="H220" s="145">
        <v>268.8</v>
      </c>
      <c r="I220" s="1"/>
      <c r="J220" s="146">
        <f>ROUND(I220*H220,0)</f>
        <v>0</v>
      </c>
      <c r="K220" s="143" t="s">
        <v>141</v>
      </c>
      <c r="L220" s="20"/>
      <c r="M220" s="147" t="s">
        <v>1</v>
      </c>
      <c r="N220" s="148" t="s">
        <v>43</v>
      </c>
      <c r="O220" s="47"/>
      <c r="P220" s="149">
        <f>O220*H220</f>
        <v>0</v>
      </c>
      <c r="Q220" s="149">
        <v>0.000357</v>
      </c>
      <c r="R220" s="149">
        <f>Q220*H220</f>
        <v>0.09596160000000001</v>
      </c>
      <c r="S220" s="149">
        <v>0</v>
      </c>
      <c r="T220" s="150">
        <f>S220*H220</f>
        <v>0</v>
      </c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R220" s="151" t="s">
        <v>223</v>
      </c>
      <c r="AT220" s="151" t="s">
        <v>137</v>
      </c>
      <c r="AU220" s="151" t="s">
        <v>85</v>
      </c>
      <c r="AY220" s="7" t="s">
        <v>134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7" t="s">
        <v>85</v>
      </c>
      <c r="BK220" s="152">
        <f>ROUND(I220*H220,0)</f>
        <v>0</v>
      </c>
      <c r="BL220" s="7" t="s">
        <v>223</v>
      </c>
      <c r="BM220" s="151" t="s">
        <v>327</v>
      </c>
    </row>
    <row r="221" spans="2:51" s="153" customFormat="1" ht="12">
      <c r="B221" s="154"/>
      <c r="D221" s="155" t="s">
        <v>152</v>
      </c>
      <c r="E221" s="156" t="s">
        <v>1</v>
      </c>
      <c r="F221" s="157" t="s">
        <v>321</v>
      </c>
      <c r="H221" s="158">
        <v>10.5</v>
      </c>
      <c r="L221" s="154"/>
      <c r="M221" s="159"/>
      <c r="N221" s="160"/>
      <c r="O221" s="160"/>
      <c r="P221" s="160"/>
      <c r="Q221" s="160"/>
      <c r="R221" s="160"/>
      <c r="S221" s="160"/>
      <c r="T221" s="161"/>
      <c r="AT221" s="156" t="s">
        <v>152</v>
      </c>
      <c r="AU221" s="156" t="s">
        <v>85</v>
      </c>
      <c r="AV221" s="153" t="s">
        <v>85</v>
      </c>
      <c r="AW221" s="153" t="s">
        <v>33</v>
      </c>
      <c r="AX221" s="153" t="s">
        <v>77</v>
      </c>
      <c r="AY221" s="156" t="s">
        <v>134</v>
      </c>
    </row>
    <row r="222" spans="2:51" s="153" customFormat="1" ht="12">
      <c r="B222" s="154"/>
      <c r="D222" s="155" t="s">
        <v>152</v>
      </c>
      <c r="E222" s="156" t="s">
        <v>1</v>
      </c>
      <c r="F222" s="157" t="s">
        <v>322</v>
      </c>
      <c r="H222" s="158">
        <v>7.5</v>
      </c>
      <c r="L222" s="154"/>
      <c r="M222" s="159"/>
      <c r="N222" s="160"/>
      <c r="O222" s="160"/>
      <c r="P222" s="160"/>
      <c r="Q222" s="160"/>
      <c r="R222" s="160"/>
      <c r="S222" s="160"/>
      <c r="T222" s="161"/>
      <c r="AT222" s="156" t="s">
        <v>152</v>
      </c>
      <c r="AU222" s="156" t="s">
        <v>85</v>
      </c>
      <c r="AV222" s="153" t="s">
        <v>85</v>
      </c>
      <c r="AW222" s="153" t="s">
        <v>33</v>
      </c>
      <c r="AX222" s="153" t="s">
        <v>77</v>
      </c>
      <c r="AY222" s="156" t="s">
        <v>134</v>
      </c>
    </row>
    <row r="223" spans="2:51" s="153" customFormat="1" ht="12">
      <c r="B223" s="154"/>
      <c r="D223" s="155" t="s">
        <v>152</v>
      </c>
      <c r="E223" s="156" t="s">
        <v>1</v>
      </c>
      <c r="F223" s="157" t="s">
        <v>323</v>
      </c>
      <c r="H223" s="158">
        <v>4.4</v>
      </c>
      <c r="L223" s="154"/>
      <c r="M223" s="159"/>
      <c r="N223" s="160"/>
      <c r="O223" s="160"/>
      <c r="P223" s="160"/>
      <c r="Q223" s="160"/>
      <c r="R223" s="160"/>
      <c r="S223" s="160"/>
      <c r="T223" s="161"/>
      <c r="AT223" s="156" t="s">
        <v>152</v>
      </c>
      <c r="AU223" s="156" t="s">
        <v>85</v>
      </c>
      <c r="AV223" s="153" t="s">
        <v>85</v>
      </c>
      <c r="AW223" s="153" t="s">
        <v>33</v>
      </c>
      <c r="AX223" s="153" t="s">
        <v>77</v>
      </c>
      <c r="AY223" s="156" t="s">
        <v>134</v>
      </c>
    </row>
    <row r="224" spans="2:51" s="171" customFormat="1" ht="12">
      <c r="B224" s="172"/>
      <c r="D224" s="155" t="s">
        <v>152</v>
      </c>
      <c r="E224" s="173" t="s">
        <v>1</v>
      </c>
      <c r="F224" s="174" t="s">
        <v>171</v>
      </c>
      <c r="H224" s="175">
        <v>22.4</v>
      </c>
      <c r="L224" s="172"/>
      <c r="M224" s="176"/>
      <c r="N224" s="177"/>
      <c r="O224" s="177"/>
      <c r="P224" s="177"/>
      <c r="Q224" s="177"/>
      <c r="R224" s="177"/>
      <c r="S224" s="177"/>
      <c r="T224" s="178"/>
      <c r="AT224" s="173" t="s">
        <v>152</v>
      </c>
      <c r="AU224" s="173" t="s">
        <v>85</v>
      </c>
      <c r="AV224" s="171" t="s">
        <v>88</v>
      </c>
      <c r="AW224" s="171" t="s">
        <v>33</v>
      </c>
      <c r="AX224" s="171" t="s">
        <v>8</v>
      </c>
      <c r="AY224" s="173" t="s">
        <v>134</v>
      </c>
    </row>
    <row r="225" spans="2:51" s="153" customFormat="1" ht="12">
      <c r="B225" s="154"/>
      <c r="D225" s="155" t="s">
        <v>152</v>
      </c>
      <c r="F225" s="157" t="s">
        <v>328</v>
      </c>
      <c r="H225" s="158">
        <v>268.8</v>
      </c>
      <c r="L225" s="154"/>
      <c r="M225" s="159"/>
      <c r="N225" s="160"/>
      <c r="O225" s="160"/>
      <c r="P225" s="160"/>
      <c r="Q225" s="160"/>
      <c r="R225" s="160"/>
      <c r="S225" s="160"/>
      <c r="T225" s="161"/>
      <c r="AT225" s="156" t="s">
        <v>152</v>
      </c>
      <c r="AU225" s="156" t="s">
        <v>85</v>
      </c>
      <c r="AV225" s="153" t="s">
        <v>85</v>
      </c>
      <c r="AW225" s="153" t="s">
        <v>3</v>
      </c>
      <c r="AX225" s="153" t="s">
        <v>8</v>
      </c>
      <c r="AY225" s="156" t="s">
        <v>134</v>
      </c>
    </row>
    <row r="226" spans="1:65" s="23" customFormat="1" ht="24.2" customHeight="1">
      <c r="A226" s="19"/>
      <c r="B226" s="20"/>
      <c r="C226" s="141" t="s">
        <v>329</v>
      </c>
      <c r="D226" s="141" t="s">
        <v>137</v>
      </c>
      <c r="E226" s="142" t="s">
        <v>330</v>
      </c>
      <c r="F226" s="143" t="s">
        <v>331</v>
      </c>
      <c r="G226" s="144" t="s">
        <v>140</v>
      </c>
      <c r="H226" s="145">
        <v>1.6</v>
      </c>
      <c r="I226" s="1"/>
      <c r="J226" s="146">
        <f>ROUND(I226*H226,0)</f>
        <v>0</v>
      </c>
      <c r="K226" s="143" t="s">
        <v>141</v>
      </c>
      <c r="L226" s="20"/>
      <c r="M226" s="147" t="s">
        <v>1</v>
      </c>
      <c r="N226" s="148" t="s">
        <v>43</v>
      </c>
      <c r="O226" s="47"/>
      <c r="P226" s="149">
        <f>O226*H226</f>
        <v>0</v>
      </c>
      <c r="Q226" s="149">
        <v>0.017021</v>
      </c>
      <c r="R226" s="149">
        <f>Q226*H226</f>
        <v>0.027233600000000004</v>
      </c>
      <c r="S226" s="149">
        <v>0</v>
      </c>
      <c r="T226" s="150">
        <f>S226*H226</f>
        <v>0</v>
      </c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R226" s="151" t="s">
        <v>223</v>
      </c>
      <c r="AT226" s="151" t="s">
        <v>137</v>
      </c>
      <c r="AU226" s="151" t="s">
        <v>85</v>
      </c>
      <c r="AY226" s="7" t="s">
        <v>134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7" t="s">
        <v>85</v>
      </c>
      <c r="BK226" s="152">
        <f>ROUND(I226*H226,0)</f>
        <v>0</v>
      </c>
      <c r="BL226" s="7" t="s">
        <v>223</v>
      </c>
      <c r="BM226" s="151" t="s">
        <v>332</v>
      </c>
    </row>
    <row r="227" spans="1:65" s="23" customFormat="1" ht="24.2" customHeight="1">
      <c r="A227" s="19"/>
      <c r="B227" s="20"/>
      <c r="C227" s="141" t="s">
        <v>333</v>
      </c>
      <c r="D227" s="141" t="s">
        <v>137</v>
      </c>
      <c r="E227" s="142" t="s">
        <v>334</v>
      </c>
      <c r="F227" s="143" t="s">
        <v>335</v>
      </c>
      <c r="G227" s="144" t="s">
        <v>156</v>
      </c>
      <c r="H227" s="145">
        <v>20</v>
      </c>
      <c r="I227" s="1"/>
      <c r="J227" s="146">
        <f>ROUND(I227*H227,0)</f>
        <v>0</v>
      </c>
      <c r="K227" s="143" t="s">
        <v>141</v>
      </c>
      <c r="L227" s="20"/>
      <c r="M227" s="147" t="s">
        <v>1</v>
      </c>
      <c r="N227" s="148" t="s">
        <v>43</v>
      </c>
      <c r="O227" s="47"/>
      <c r="P227" s="149">
        <f>O227*H227</f>
        <v>0</v>
      </c>
      <c r="Q227" s="149">
        <v>3.6E-05</v>
      </c>
      <c r="R227" s="149">
        <f>Q227*H227</f>
        <v>0.00072</v>
      </c>
      <c r="S227" s="149">
        <v>0</v>
      </c>
      <c r="T227" s="150">
        <f>S227*H227</f>
        <v>0</v>
      </c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R227" s="151" t="s">
        <v>223</v>
      </c>
      <c r="AT227" s="151" t="s">
        <v>137</v>
      </c>
      <c r="AU227" s="151" t="s">
        <v>85</v>
      </c>
      <c r="AY227" s="7" t="s">
        <v>134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7" t="s">
        <v>85</v>
      </c>
      <c r="BK227" s="152">
        <f>ROUND(I227*H227,0)</f>
        <v>0</v>
      </c>
      <c r="BL227" s="7" t="s">
        <v>223</v>
      </c>
      <c r="BM227" s="151" t="s">
        <v>336</v>
      </c>
    </row>
    <row r="228" spans="2:51" s="153" customFormat="1" ht="12">
      <c r="B228" s="154"/>
      <c r="D228" s="155" t="s">
        <v>152</v>
      </c>
      <c r="E228" s="156" t="s">
        <v>1</v>
      </c>
      <c r="F228" s="157" t="s">
        <v>244</v>
      </c>
      <c r="H228" s="158">
        <v>20</v>
      </c>
      <c r="L228" s="154"/>
      <c r="M228" s="159"/>
      <c r="N228" s="160"/>
      <c r="O228" s="160"/>
      <c r="P228" s="160"/>
      <c r="Q228" s="160"/>
      <c r="R228" s="160"/>
      <c r="S228" s="160"/>
      <c r="T228" s="161"/>
      <c r="AT228" s="156" t="s">
        <v>152</v>
      </c>
      <c r="AU228" s="156" t="s">
        <v>85</v>
      </c>
      <c r="AV228" s="153" t="s">
        <v>85</v>
      </c>
      <c r="AW228" s="153" t="s">
        <v>33</v>
      </c>
      <c r="AX228" s="153" t="s">
        <v>8</v>
      </c>
      <c r="AY228" s="156" t="s">
        <v>134</v>
      </c>
    </row>
    <row r="229" spans="1:65" s="23" customFormat="1" ht="24.2" customHeight="1">
      <c r="A229" s="19"/>
      <c r="B229" s="20"/>
      <c r="C229" s="162" t="s">
        <v>337</v>
      </c>
      <c r="D229" s="162" t="s">
        <v>158</v>
      </c>
      <c r="E229" s="163" t="s">
        <v>338</v>
      </c>
      <c r="F229" s="164" t="s">
        <v>339</v>
      </c>
      <c r="G229" s="165" t="s">
        <v>156</v>
      </c>
      <c r="H229" s="166">
        <v>20</v>
      </c>
      <c r="I229" s="2"/>
      <c r="J229" s="167">
        <f>ROUND(I229*H229,0)</f>
        <v>0</v>
      </c>
      <c r="K229" s="164" t="s">
        <v>141</v>
      </c>
      <c r="L229" s="168"/>
      <c r="M229" s="169" t="s">
        <v>1</v>
      </c>
      <c r="N229" s="170" t="s">
        <v>43</v>
      </c>
      <c r="O229" s="47"/>
      <c r="P229" s="149">
        <f>O229*H229</f>
        <v>0</v>
      </c>
      <c r="Q229" s="149">
        <v>0.009</v>
      </c>
      <c r="R229" s="149">
        <f>Q229*H229</f>
        <v>0.18</v>
      </c>
      <c r="S229" s="149">
        <v>0</v>
      </c>
      <c r="T229" s="150">
        <f>S229*H229</f>
        <v>0</v>
      </c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R229" s="151" t="s">
        <v>308</v>
      </c>
      <c r="AT229" s="151" t="s">
        <v>158</v>
      </c>
      <c r="AU229" s="151" t="s">
        <v>85</v>
      </c>
      <c r="AY229" s="7" t="s">
        <v>134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7" t="s">
        <v>85</v>
      </c>
      <c r="BK229" s="152">
        <f>ROUND(I229*H229,0)</f>
        <v>0</v>
      </c>
      <c r="BL229" s="7" t="s">
        <v>223</v>
      </c>
      <c r="BM229" s="151" t="s">
        <v>340</v>
      </c>
    </row>
    <row r="230" spans="1:65" s="23" customFormat="1" ht="24.2" customHeight="1">
      <c r="A230" s="19"/>
      <c r="B230" s="20"/>
      <c r="C230" s="141" t="s">
        <v>341</v>
      </c>
      <c r="D230" s="141" t="s">
        <v>137</v>
      </c>
      <c r="E230" s="142" t="s">
        <v>342</v>
      </c>
      <c r="F230" s="143" t="s">
        <v>343</v>
      </c>
      <c r="G230" s="144" t="s">
        <v>140</v>
      </c>
      <c r="H230" s="145">
        <v>291.5</v>
      </c>
      <c r="I230" s="1"/>
      <c r="J230" s="146">
        <f>ROUND(I230*H230,0)</f>
        <v>0</v>
      </c>
      <c r="K230" s="143" t="s">
        <v>141</v>
      </c>
      <c r="L230" s="20"/>
      <c r="M230" s="147" t="s">
        <v>1</v>
      </c>
      <c r="N230" s="148" t="s">
        <v>43</v>
      </c>
      <c r="O230" s="47"/>
      <c r="P230" s="149">
        <f>O230*H230</f>
        <v>0</v>
      </c>
      <c r="Q230" s="149">
        <v>0.00117</v>
      </c>
      <c r="R230" s="149">
        <f>Q230*H230</f>
        <v>0.341055</v>
      </c>
      <c r="S230" s="149">
        <v>0</v>
      </c>
      <c r="T230" s="150">
        <f>S230*H230</f>
        <v>0</v>
      </c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R230" s="151" t="s">
        <v>223</v>
      </c>
      <c r="AT230" s="151" t="s">
        <v>137</v>
      </c>
      <c r="AU230" s="151" t="s">
        <v>85</v>
      </c>
      <c r="AY230" s="7" t="s">
        <v>134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7" t="s">
        <v>85</v>
      </c>
      <c r="BK230" s="152">
        <f>ROUND(I230*H230,0)</f>
        <v>0</v>
      </c>
      <c r="BL230" s="7" t="s">
        <v>223</v>
      </c>
      <c r="BM230" s="151" t="s">
        <v>344</v>
      </c>
    </row>
    <row r="231" spans="2:51" s="153" customFormat="1" ht="12">
      <c r="B231" s="154"/>
      <c r="D231" s="155" t="s">
        <v>152</v>
      </c>
      <c r="E231" s="156" t="s">
        <v>1</v>
      </c>
      <c r="F231" s="157" t="s">
        <v>345</v>
      </c>
      <c r="H231" s="158">
        <v>291.5</v>
      </c>
      <c r="L231" s="154"/>
      <c r="M231" s="159"/>
      <c r="N231" s="160"/>
      <c r="O231" s="160"/>
      <c r="P231" s="160"/>
      <c r="Q231" s="160"/>
      <c r="R231" s="160"/>
      <c r="S231" s="160"/>
      <c r="T231" s="161"/>
      <c r="AT231" s="156" t="s">
        <v>152</v>
      </c>
      <c r="AU231" s="156" t="s">
        <v>85</v>
      </c>
      <c r="AV231" s="153" t="s">
        <v>85</v>
      </c>
      <c r="AW231" s="153" t="s">
        <v>33</v>
      </c>
      <c r="AX231" s="153" t="s">
        <v>8</v>
      </c>
      <c r="AY231" s="156" t="s">
        <v>134</v>
      </c>
    </row>
    <row r="232" spans="1:65" s="23" customFormat="1" ht="24.2" customHeight="1">
      <c r="A232" s="19"/>
      <c r="B232" s="20"/>
      <c r="C232" s="162" t="s">
        <v>346</v>
      </c>
      <c r="D232" s="162" t="s">
        <v>158</v>
      </c>
      <c r="E232" s="163" t="s">
        <v>347</v>
      </c>
      <c r="F232" s="164" t="s">
        <v>348</v>
      </c>
      <c r="G232" s="165" t="s">
        <v>140</v>
      </c>
      <c r="H232" s="166">
        <v>244.86</v>
      </c>
      <c r="I232" s="2"/>
      <c r="J232" s="167">
        <f>ROUND(I232*H232,0)</f>
        <v>0</v>
      </c>
      <c r="K232" s="164" t="s">
        <v>1</v>
      </c>
      <c r="L232" s="168"/>
      <c r="M232" s="169" t="s">
        <v>1</v>
      </c>
      <c r="N232" s="170" t="s">
        <v>43</v>
      </c>
      <c r="O232" s="47"/>
      <c r="P232" s="149">
        <f>O232*H232</f>
        <v>0</v>
      </c>
      <c r="Q232" s="149">
        <v>0.004</v>
      </c>
      <c r="R232" s="149">
        <f>Q232*H232</f>
        <v>0.9794400000000001</v>
      </c>
      <c r="S232" s="149">
        <v>0</v>
      </c>
      <c r="T232" s="150">
        <f>S232*H232</f>
        <v>0</v>
      </c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R232" s="151" t="s">
        <v>308</v>
      </c>
      <c r="AT232" s="151" t="s">
        <v>158</v>
      </c>
      <c r="AU232" s="151" t="s">
        <v>85</v>
      </c>
      <c r="AY232" s="7" t="s">
        <v>134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7" t="s">
        <v>85</v>
      </c>
      <c r="BK232" s="152">
        <f>ROUND(I232*H232,0)</f>
        <v>0</v>
      </c>
      <c r="BL232" s="7" t="s">
        <v>223</v>
      </c>
      <c r="BM232" s="151" t="s">
        <v>349</v>
      </c>
    </row>
    <row r="233" spans="2:51" s="153" customFormat="1" ht="12">
      <c r="B233" s="154"/>
      <c r="D233" s="155" t="s">
        <v>152</v>
      </c>
      <c r="E233" s="156" t="s">
        <v>1</v>
      </c>
      <c r="F233" s="157" t="s">
        <v>350</v>
      </c>
      <c r="H233" s="158">
        <v>244.86</v>
      </c>
      <c r="L233" s="154"/>
      <c r="M233" s="159"/>
      <c r="N233" s="160"/>
      <c r="O233" s="160"/>
      <c r="P233" s="160"/>
      <c r="Q233" s="160"/>
      <c r="R233" s="160"/>
      <c r="S233" s="160"/>
      <c r="T233" s="161"/>
      <c r="AT233" s="156" t="s">
        <v>152</v>
      </c>
      <c r="AU233" s="156" t="s">
        <v>85</v>
      </c>
      <c r="AV233" s="153" t="s">
        <v>85</v>
      </c>
      <c r="AW233" s="153" t="s">
        <v>33</v>
      </c>
      <c r="AX233" s="153" t="s">
        <v>8</v>
      </c>
      <c r="AY233" s="156" t="s">
        <v>134</v>
      </c>
    </row>
    <row r="234" spans="1:65" s="23" customFormat="1" ht="24.2" customHeight="1">
      <c r="A234" s="19"/>
      <c r="B234" s="20"/>
      <c r="C234" s="162" t="s">
        <v>351</v>
      </c>
      <c r="D234" s="162" t="s">
        <v>158</v>
      </c>
      <c r="E234" s="163" t="s">
        <v>352</v>
      </c>
      <c r="F234" s="164" t="s">
        <v>353</v>
      </c>
      <c r="G234" s="165" t="s">
        <v>140</v>
      </c>
      <c r="H234" s="166">
        <v>61.215</v>
      </c>
      <c r="I234" s="2"/>
      <c r="J234" s="167">
        <f>ROUND(I234*H234,0)</f>
        <v>0</v>
      </c>
      <c r="K234" s="164" t="s">
        <v>141</v>
      </c>
      <c r="L234" s="168"/>
      <c r="M234" s="169" t="s">
        <v>1</v>
      </c>
      <c r="N234" s="170" t="s">
        <v>43</v>
      </c>
      <c r="O234" s="47"/>
      <c r="P234" s="149">
        <f>O234*H234</f>
        <v>0</v>
      </c>
      <c r="Q234" s="149">
        <v>0.004</v>
      </c>
      <c r="R234" s="149">
        <f>Q234*H234</f>
        <v>0.24486000000000002</v>
      </c>
      <c r="S234" s="149">
        <v>0</v>
      </c>
      <c r="T234" s="150">
        <f>S234*H234</f>
        <v>0</v>
      </c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R234" s="151" t="s">
        <v>308</v>
      </c>
      <c r="AT234" s="151" t="s">
        <v>158</v>
      </c>
      <c r="AU234" s="151" t="s">
        <v>85</v>
      </c>
      <c r="AY234" s="7" t="s">
        <v>134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7" t="s">
        <v>85</v>
      </c>
      <c r="BK234" s="152">
        <f>ROUND(I234*H234,0)</f>
        <v>0</v>
      </c>
      <c r="BL234" s="7" t="s">
        <v>223</v>
      </c>
      <c r="BM234" s="151" t="s">
        <v>354</v>
      </c>
    </row>
    <row r="235" spans="2:51" s="153" customFormat="1" ht="12">
      <c r="B235" s="154"/>
      <c r="D235" s="155" t="s">
        <v>152</v>
      </c>
      <c r="E235" s="156" t="s">
        <v>1</v>
      </c>
      <c r="F235" s="157" t="s">
        <v>355</v>
      </c>
      <c r="H235" s="158">
        <v>61.215</v>
      </c>
      <c r="L235" s="154"/>
      <c r="M235" s="159"/>
      <c r="N235" s="160"/>
      <c r="O235" s="160"/>
      <c r="P235" s="160"/>
      <c r="Q235" s="160"/>
      <c r="R235" s="160"/>
      <c r="S235" s="160"/>
      <c r="T235" s="161"/>
      <c r="AT235" s="156" t="s">
        <v>152</v>
      </c>
      <c r="AU235" s="156" t="s">
        <v>85</v>
      </c>
      <c r="AV235" s="153" t="s">
        <v>85</v>
      </c>
      <c r="AW235" s="153" t="s">
        <v>33</v>
      </c>
      <c r="AX235" s="153" t="s">
        <v>8</v>
      </c>
      <c r="AY235" s="156" t="s">
        <v>134</v>
      </c>
    </row>
    <row r="236" spans="1:65" s="23" customFormat="1" ht="24.2" customHeight="1">
      <c r="A236" s="19"/>
      <c r="B236" s="20"/>
      <c r="C236" s="141" t="s">
        <v>356</v>
      </c>
      <c r="D236" s="141" t="s">
        <v>137</v>
      </c>
      <c r="E236" s="142" t="s">
        <v>357</v>
      </c>
      <c r="F236" s="143" t="s">
        <v>358</v>
      </c>
      <c r="G236" s="144" t="s">
        <v>140</v>
      </c>
      <c r="H236" s="145">
        <v>291.5</v>
      </c>
      <c r="I236" s="1"/>
      <c r="J236" s="146">
        <f>ROUND(I236*H236,0)</f>
        <v>0</v>
      </c>
      <c r="K236" s="143" t="s">
        <v>141</v>
      </c>
      <c r="L236" s="20"/>
      <c r="M236" s="147" t="s">
        <v>1</v>
      </c>
      <c r="N236" s="148" t="s">
        <v>43</v>
      </c>
      <c r="O236" s="47"/>
      <c r="P236" s="149">
        <f>O236*H236</f>
        <v>0</v>
      </c>
      <c r="Q236" s="149">
        <v>0</v>
      </c>
      <c r="R236" s="149">
        <f>Q236*H236</f>
        <v>0</v>
      </c>
      <c r="S236" s="149">
        <v>0.0021</v>
      </c>
      <c r="T236" s="150">
        <f>S236*H236</f>
        <v>0.61215</v>
      </c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R236" s="151" t="s">
        <v>223</v>
      </c>
      <c r="AT236" s="151" t="s">
        <v>137</v>
      </c>
      <c r="AU236" s="151" t="s">
        <v>85</v>
      </c>
      <c r="AY236" s="7" t="s">
        <v>134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7" t="s">
        <v>85</v>
      </c>
      <c r="BK236" s="152">
        <f>ROUND(I236*H236,0)</f>
        <v>0</v>
      </c>
      <c r="BL236" s="7" t="s">
        <v>223</v>
      </c>
      <c r="BM236" s="151" t="s">
        <v>359</v>
      </c>
    </row>
    <row r="237" spans="2:51" s="153" customFormat="1" ht="12">
      <c r="B237" s="154"/>
      <c r="D237" s="155" t="s">
        <v>152</v>
      </c>
      <c r="E237" s="156" t="s">
        <v>1</v>
      </c>
      <c r="F237" s="157" t="s">
        <v>345</v>
      </c>
      <c r="H237" s="158">
        <v>291.5</v>
      </c>
      <c r="L237" s="154"/>
      <c r="M237" s="159"/>
      <c r="N237" s="160"/>
      <c r="O237" s="160"/>
      <c r="P237" s="160"/>
      <c r="Q237" s="160"/>
      <c r="R237" s="160"/>
      <c r="S237" s="160"/>
      <c r="T237" s="161"/>
      <c r="AT237" s="156" t="s">
        <v>152</v>
      </c>
      <c r="AU237" s="156" t="s">
        <v>85</v>
      </c>
      <c r="AV237" s="153" t="s">
        <v>85</v>
      </c>
      <c r="AW237" s="153" t="s">
        <v>33</v>
      </c>
      <c r="AX237" s="153" t="s">
        <v>8</v>
      </c>
      <c r="AY237" s="156" t="s">
        <v>134</v>
      </c>
    </row>
    <row r="238" spans="1:65" s="23" customFormat="1" ht="24.2" customHeight="1">
      <c r="A238" s="19"/>
      <c r="B238" s="20"/>
      <c r="C238" s="141" t="s">
        <v>360</v>
      </c>
      <c r="D238" s="141" t="s">
        <v>137</v>
      </c>
      <c r="E238" s="142" t="s">
        <v>361</v>
      </c>
      <c r="F238" s="143" t="s">
        <v>362</v>
      </c>
      <c r="G238" s="144" t="s">
        <v>233</v>
      </c>
      <c r="H238" s="145">
        <v>2.351</v>
      </c>
      <c r="I238" s="1"/>
      <c r="J238" s="146">
        <f>ROUND(I238*H238,0)</f>
        <v>0</v>
      </c>
      <c r="K238" s="143" t="s">
        <v>141</v>
      </c>
      <c r="L238" s="20"/>
      <c r="M238" s="147" t="s">
        <v>1</v>
      </c>
      <c r="N238" s="148" t="s">
        <v>43</v>
      </c>
      <c r="O238" s="47"/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R238" s="151" t="s">
        <v>223</v>
      </c>
      <c r="AT238" s="151" t="s">
        <v>137</v>
      </c>
      <c r="AU238" s="151" t="s">
        <v>85</v>
      </c>
      <c r="AY238" s="7" t="s">
        <v>134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7" t="s">
        <v>85</v>
      </c>
      <c r="BK238" s="152">
        <f>ROUND(I238*H238,0)</f>
        <v>0</v>
      </c>
      <c r="BL238" s="7" t="s">
        <v>223</v>
      </c>
      <c r="BM238" s="151" t="s">
        <v>363</v>
      </c>
    </row>
    <row r="239" spans="1:65" s="23" customFormat="1" ht="24.2" customHeight="1">
      <c r="A239" s="19"/>
      <c r="B239" s="20"/>
      <c r="C239" s="141" t="s">
        <v>364</v>
      </c>
      <c r="D239" s="141" t="s">
        <v>137</v>
      </c>
      <c r="E239" s="142" t="s">
        <v>365</v>
      </c>
      <c r="F239" s="143" t="s">
        <v>366</v>
      </c>
      <c r="G239" s="144" t="s">
        <v>233</v>
      </c>
      <c r="H239" s="145">
        <v>2.351</v>
      </c>
      <c r="I239" s="1"/>
      <c r="J239" s="146">
        <f>ROUND(I239*H239,0)</f>
        <v>0</v>
      </c>
      <c r="K239" s="143" t="s">
        <v>141</v>
      </c>
      <c r="L239" s="20"/>
      <c r="M239" s="147" t="s">
        <v>1</v>
      </c>
      <c r="N239" s="148" t="s">
        <v>43</v>
      </c>
      <c r="O239" s="47"/>
      <c r="P239" s="149">
        <f>O239*H239</f>
        <v>0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R239" s="151" t="s">
        <v>223</v>
      </c>
      <c r="AT239" s="151" t="s">
        <v>137</v>
      </c>
      <c r="AU239" s="151" t="s">
        <v>85</v>
      </c>
      <c r="AY239" s="7" t="s">
        <v>134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7" t="s">
        <v>85</v>
      </c>
      <c r="BK239" s="152">
        <f>ROUND(I239*H239,0)</f>
        <v>0</v>
      </c>
      <c r="BL239" s="7" t="s">
        <v>223</v>
      </c>
      <c r="BM239" s="151" t="s">
        <v>367</v>
      </c>
    </row>
    <row r="240" spans="2:63" s="128" customFormat="1" ht="22.9" customHeight="1">
      <c r="B240" s="129"/>
      <c r="D240" s="130" t="s">
        <v>76</v>
      </c>
      <c r="E240" s="139" t="s">
        <v>368</v>
      </c>
      <c r="F240" s="139" t="s">
        <v>369</v>
      </c>
      <c r="J240" s="140">
        <f>BK240</f>
        <v>0</v>
      </c>
      <c r="L240" s="129"/>
      <c r="M240" s="133"/>
      <c r="N240" s="134"/>
      <c r="O240" s="134"/>
      <c r="P240" s="135">
        <f>SUM(P241:P253)</f>
        <v>0</v>
      </c>
      <c r="Q240" s="134"/>
      <c r="R240" s="135">
        <f>SUM(R241:R253)</f>
        <v>0.02555</v>
      </c>
      <c r="S240" s="134"/>
      <c r="T240" s="136">
        <f>SUM(T241:T253)</f>
        <v>0.041568</v>
      </c>
      <c r="AR240" s="130" t="s">
        <v>85</v>
      </c>
      <c r="AT240" s="137" t="s">
        <v>76</v>
      </c>
      <c r="AU240" s="137" t="s">
        <v>8</v>
      </c>
      <c r="AY240" s="130" t="s">
        <v>134</v>
      </c>
      <c r="BK240" s="138">
        <f>SUM(BK241:BK253)</f>
        <v>0</v>
      </c>
    </row>
    <row r="241" spans="1:65" s="23" customFormat="1" ht="24.2" customHeight="1">
      <c r="A241" s="19"/>
      <c r="B241" s="20"/>
      <c r="C241" s="141" t="s">
        <v>370</v>
      </c>
      <c r="D241" s="141" t="s">
        <v>137</v>
      </c>
      <c r="E241" s="142" t="s">
        <v>371</v>
      </c>
      <c r="F241" s="143" t="s">
        <v>372</v>
      </c>
      <c r="G241" s="144" t="s">
        <v>140</v>
      </c>
      <c r="H241" s="145">
        <v>1.6</v>
      </c>
      <c r="I241" s="1"/>
      <c r="J241" s="146">
        <f>ROUND(I241*H241,0)</f>
        <v>0</v>
      </c>
      <c r="K241" s="143" t="s">
        <v>141</v>
      </c>
      <c r="L241" s="20"/>
      <c r="M241" s="147" t="s">
        <v>1</v>
      </c>
      <c r="N241" s="148" t="s">
        <v>43</v>
      </c>
      <c r="O241" s="47"/>
      <c r="P241" s="149">
        <f>O241*H241</f>
        <v>0</v>
      </c>
      <c r="Q241" s="149">
        <v>0</v>
      </c>
      <c r="R241" s="149">
        <f>Q241*H241</f>
        <v>0</v>
      </c>
      <c r="S241" s="149">
        <v>0.01098</v>
      </c>
      <c r="T241" s="150">
        <f>S241*H241</f>
        <v>0.017568</v>
      </c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R241" s="151" t="s">
        <v>223</v>
      </c>
      <c r="AT241" s="151" t="s">
        <v>137</v>
      </c>
      <c r="AU241" s="151" t="s">
        <v>85</v>
      </c>
      <c r="AY241" s="7" t="s">
        <v>134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7" t="s">
        <v>85</v>
      </c>
      <c r="BK241" s="152">
        <f>ROUND(I241*H241,0)</f>
        <v>0</v>
      </c>
      <c r="BL241" s="7" t="s">
        <v>223</v>
      </c>
      <c r="BM241" s="151" t="s">
        <v>373</v>
      </c>
    </row>
    <row r="242" spans="2:51" s="153" customFormat="1" ht="12">
      <c r="B242" s="154"/>
      <c r="D242" s="155" t="s">
        <v>152</v>
      </c>
      <c r="E242" s="156" t="s">
        <v>1</v>
      </c>
      <c r="F242" s="157" t="s">
        <v>374</v>
      </c>
      <c r="H242" s="158">
        <v>1.6</v>
      </c>
      <c r="L242" s="154"/>
      <c r="M242" s="159"/>
      <c r="N242" s="160"/>
      <c r="O242" s="160"/>
      <c r="P242" s="160"/>
      <c r="Q242" s="160"/>
      <c r="R242" s="160"/>
      <c r="S242" s="160"/>
      <c r="T242" s="161"/>
      <c r="AT242" s="156" t="s">
        <v>152</v>
      </c>
      <c r="AU242" s="156" t="s">
        <v>85</v>
      </c>
      <c r="AV242" s="153" t="s">
        <v>85</v>
      </c>
      <c r="AW242" s="153" t="s">
        <v>33</v>
      </c>
      <c r="AX242" s="153" t="s">
        <v>8</v>
      </c>
      <c r="AY242" s="156" t="s">
        <v>134</v>
      </c>
    </row>
    <row r="243" spans="1:65" s="23" customFormat="1" ht="24.2" customHeight="1">
      <c r="A243" s="19"/>
      <c r="B243" s="20"/>
      <c r="C243" s="141" t="s">
        <v>375</v>
      </c>
      <c r="D243" s="141" t="s">
        <v>137</v>
      </c>
      <c r="E243" s="142" t="s">
        <v>376</v>
      </c>
      <c r="F243" s="143" t="s">
        <v>377</v>
      </c>
      <c r="G243" s="144" t="s">
        <v>156</v>
      </c>
      <c r="H243" s="145">
        <v>1</v>
      </c>
      <c r="I243" s="1"/>
      <c r="J243" s="146">
        <f aca="true" t="shared" si="0" ref="J243:J253">ROUND(I243*H243,0)</f>
        <v>0</v>
      </c>
      <c r="K243" s="143" t="s">
        <v>141</v>
      </c>
      <c r="L243" s="20"/>
      <c r="M243" s="147" t="s">
        <v>1</v>
      </c>
      <c r="N243" s="148" t="s">
        <v>43</v>
      </c>
      <c r="O243" s="47"/>
      <c r="P243" s="149">
        <f aca="true" t="shared" si="1" ref="P243:P253">O243*H243</f>
        <v>0</v>
      </c>
      <c r="Q243" s="149">
        <v>0</v>
      </c>
      <c r="R243" s="149">
        <f aca="true" t="shared" si="2" ref="R243:R253">Q243*H243</f>
        <v>0</v>
      </c>
      <c r="S243" s="149">
        <v>0</v>
      </c>
      <c r="T243" s="150">
        <f aca="true" t="shared" si="3" ref="T243:T253">S243*H243</f>
        <v>0</v>
      </c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R243" s="151" t="s">
        <v>223</v>
      </c>
      <c r="AT243" s="151" t="s">
        <v>137</v>
      </c>
      <c r="AU243" s="151" t="s">
        <v>85</v>
      </c>
      <c r="AY243" s="7" t="s">
        <v>134</v>
      </c>
      <c r="BE243" s="152">
        <f aca="true" t="shared" si="4" ref="BE243:BE253">IF(N243="základní",J243,0)</f>
        <v>0</v>
      </c>
      <c r="BF243" s="152">
        <f aca="true" t="shared" si="5" ref="BF243:BF253">IF(N243="snížená",J243,0)</f>
        <v>0</v>
      </c>
      <c r="BG243" s="152">
        <f aca="true" t="shared" si="6" ref="BG243:BG253">IF(N243="zákl. přenesená",J243,0)</f>
        <v>0</v>
      </c>
      <c r="BH243" s="152">
        <f aca="true" t="shared" si="7" ref="BH243:BH253">IF(N243="sníž. přenesená",J243,0)</f>
        <v>0</v>
      </c>
      <c r="BI243" s="152">
        <f aca="true" t="shared" si="8" ref="BI243:BI253">IF(N243="nulová",J243,0)</f>
        <v>0</v>
      </c>
      <c r="BJ243" s="7" t="s">
        <v>85</v>
      </c>
      <c r="BK243" s="152">
        <f aca="true" t="shared" si="9" ref="BK243:BK253">ROUND(I243*H243,0)</f>
        <v>0</v>
      </c>
      <c r="BL243" s="7" t="s">
        <v>223</v>
      </c>
      <c r="BM243" s="151" t="s">
        <v>378</v>
      </c>
    </row>
    <row r="244" spans="1:65" s="23" customFormat="1" ht="24.2" customHeight="1">
      <c r="A244" s="19"/>
      <c r="B244" s="20"/>
      <c r="C244" s="162" t="s">
        <v>379</v>
      </c>
      <c r="D244" s="162" t="s">
        <v>158</v>
      </c>
      <c r="E244" s="163" t="s">
        <v>380</v>
      </c>
      <c r="F244" s="164" t="s">
        <v>381</v>
      </c>
      <c r="G244" s="165" t="s">
        <v>156</v>
      </c>
      <c r="H244" s="166">
        <v>1</v>
      </c>
      <c r="I244" s="2"/>
      <c r="J244" s="167">
        <f t="shared" si="0"/>
        <v>0</v>
      </c>
      <c r="K244" s="164" t="s">
        <v>141</v>
      </c>
      <c r="L244" s="168"/>
      <c r="M244" s="169" t="s">
        <v>1</v>
      </c>
      <c r="N244" s="170" t="s">
        <v>43</v>
      </c>
      <c r="O244" s="47"/>
      <c r="P244" s="149">
        <f t="shared" si="1"/>
        <v>0</v>
      </c>
      <c r="Q244" s="149">
        <v>0.0195</v>
      </c>
      <c r="R244" s="149">
        <f t="shared" si="2"/>
        <v>0.0195</v>
      </c>
      <c r="S244" s="149">
        <v>0</v>
      </c>
      <c r="T244" s="150">
        <f t="shared" si="3"/>
        <v>0</v>
      </c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R244" s="151" t="s">
        <v>308</v>
      </c>
      <c r="AT244" s="151" t="s">
        <v>158</v>
      </c>
      <c r="AU244" s="151" t="s">
        <v>85</v>
      </c>
      <c r="AY244" s="7" t="s">
        <v>134</v>
      </c>
      <c r="BE244" s="152">
        <f t="shared" si="4"/>
        <v>0</v>
      </c>
      <c r="BF244" s="152">
        <f t="shared" si="5"/>
        <v>0</v>
      </c>
      <c r="BG244" s="152">
        <f t="shared" si="6"/>
        <v>0</v>
      </c>
      <c r="BH244" s="152">
        <f t="shared" si="7"/>
        <v>0</v>
      </c>
      <c r="BI244" s="152">
        <f t="shared" si="8"/>
        <v>0</v>
      </c>
      <c r="BJ244" s="7" t="s">
        <v>85</v>
      </c>
      <c r="BK244" s="152">
        <f t="shared" si="9"/>
        <v>0</v>
      </c>
      <c r="BL244" s="7" t="s">
        <v>223</v>
      </c>
      <c r="BM244" s="151" t="s">
        <v>382</v>
      </c>
    </row>
    <row r="245" spans="1:65" s="23" customFormat="1" ht="24.2" customHeight="1">
      <c r="A245" s="19"/>
      <c r="B245" s="20"/>
      <c r="C245" s="141" t="s">
        <v>383</v>
      </c>
      <c r="D245" s="141" t="s">
        <v>137</v>
      </c>
      <c r="E245" s="142" t="s">
        <v>384</v>
      </c>
      <c r="F245" s="143" t="s">
        <v>385</v>
      </c>
      <c r="G245" s="144" t="s">
        <v>156</v>
      </c>
      <c r="H245" s="145">
        <v>1</v>
      </c>
      <c r="I245" s="1"/>
      <c r="J245" s="146">
        <f t="shared" si="0"/>
        <v>0</v>
      </c>
      <c r="K245" s="143" t="s">
        <v>141</v>
      </c>
      <c r="L245" s="20"/>
      <c r="M245" s="147" t="s">
        <v>1</v>
      </c>
      <c r="N245" s="148" t="s">
        <v>43</v>
      </c>
      <c r="O245" s="47"/>
      <c r="P245" s="149">
        <f t="shared" si="1"/>
        <v>0</v>
      </c>
      <c r="Q245" s="149">
        <v>0</v>
      </c>
      <c r="R245" s="149">
        <f t="shared" si="2"/>
        <v>0</v>
      </c>
      <c r="S245" s="149">
        <v>0</v>
      </c>
      <c r="T245" s="150">
        <f t="shared" si="3"/>
        <v>0</v>
      </c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R245" s="151" t="s">
        <v>223</v>
      </c>
      <c r="AT245" s="151" t="s">
        <v>137</v>
      </c>
      <c r="AU245" s="151" t="s">
        <v>85</v>
      </c>
      <c r="AY245" s="7" t="s">
        <v>134</v>
      </c>
      <c r="BE245" s="152">
        <f t="shared" si="4"/>
        <v>0</v>
      </c>
      <c r="BF245" s="152">
        <f t="shared" si="5"/>
        <v>0</v>
      </c>
      <c r="BG245" s="152">
        <f t="shared" si="6"/>
        <v>0</v>
      </c>
      <c r="BH245" s="152">
        <f t="shared" si="7"/>
        <v>0</v>
      </c>
      <c r="BI245" s="152">
        <f t="shared" si="8"/>
        <v>0</v>
      </c>
      <c r="BJ245" s="7" t="s">
        <v>85</v>
      </c>
      <c r="BK245" s="152">
        <f t="shared" si="9"/>
        <v>0</v>
      </c>
      <c r="BL245" s="7" t="s">
        <v>223</v>
      </c>
      <c r="BM245" s="151" t="s">
        <v>386</v>
      </c>
    </row>
    <row r="246" spans="1:65" s="23" customFormat="1" ht="14.45" customHeight="1">
      <c r="A246" s="19"/>
      <c r="B246" s="20"/>
      <c r="C246" s="162" t="s">
        <v>387</v>
      </c>
      <c r="D246" s="162" t="s">
        <v>158</v>
      </c>
      <c r="E246" s="163" t="s">
        <v>388</v>
      </c>
      <c r="F246" s="164" t="s">
        <v>389</v>
      </c>
      <c r="G246" s="165" t="s">
        <v>156</v>
      </c>
      <c r="H246" s="166">
        <v>1</v>
      </c>
      <c r="I246" s="2"/>
      <c r="J246" s="167">
        <f t="shared" si="0"/>
        <v>0</v>
      </c>
      <c r="K246" s="164" t="s">
        <v>141</v>
      </c>
      <c r="L246" s="168"/>
      <c r="M246" s="169" t="s">
        <v>1</v>
      </c>
      <c r="N246" s="170" t="s">
        <v>43</v>
      </c>
      <c r="O246" s="47"/>
      <c r="P246" s="149">
        <f t="shared" si="1"/>
        <v>0</v>
      </c>
      <c r="Q246" s="149">
        <v>0.0047</v>
      </c>
      <c r="R246" s="149">
        <f t="shared" si="2"/>
        <v>0.0047</v>
      </c>
      <c r="S246" s="149">
        <v>0</v>
      </c>
      <c r="T246" s="150">
        <f t="shared" si="3"/>
        <v>0</v>
      </c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R246" s="151" t="s">
        <v>308</v>
      </c>
      <c r="AT246" s="151" t="s">
        <v>158</v>
      </c>
      <c r="AU246" s="151" t="s">
        <v>85</v>
      </c>
      <c r="AY246" s="7" t="s">
        <v>134</v>
      </c>
      <c r="BE246" s="152">
        <f t="shared" si="4"/>
        <v>0</v>
      </c>
      <c r="BF246" s="152">
        <f t="shared" si="5"/>
        <v>0</v>
      </c>
      <c r="BG246" s="152">
        <f t="shared" si="6"/>
        <v>0</v>
      </c>
      <c r="BH246" s="152">
        <f t="shared" si="7"/>
        <v>0</v>
      </c>
      <c r="BI246" s="152">
        <f t="shared" si="8"/>
        <v>0</v>
      </c>
      <c r="BJ246" s="7" t="s">
        <v>85</v>
      </c>
      <c r="BK246" s="152">
        <f t="shared" si="9"/>
        <v>0</v>
      </c>
      <c r="BL246" s="7" t="s">
        <v>223</v>
      </c>
      <c r="BM246" s="151" t="s">
        <v>390</v>
      </c>
    </row>
    <row r="247" spans="1:65" s="23" customFormat="1" ht="14.45" customHeight="1">
      <c r="A247" s="19"/>
      <c r="B247" s="20"/>
      <c r="C247" s="141" t="s">
        <v>391</v>
      </c>
      <c r="D247" s="141" t="s">
        <v>137</v>
      </c>
      <c r="E247" s="142" t="s">
        <v>392</v>
      </c>
      <c r="F247" s="143" t="s">
        <v>393</v>
      </c>
      <c r="G247" s="144" t="s">
        <v>156</v>
      </c>
      <c r="H247" s="145">
        <v>1</v>
      </c>
      <c r="I247" s="1"/>
      <c r="J247" s="146">
        <f t="shared" si="0"/>
        <v>0</v>
      </c>
      <c r="K247" s="143" t="s">
        <v>141</v>
      </c>
      <c r="L247" s="20"/>
      <c r="M247" s="147" t="s">
        <v>1</v>
      </c>
      <c r="N247" s="148" t="s">
        <v>43</v>
      </c>
      <c r="O247" s="47"/>
      <c r="P247" s="149">
        <f t="shared" si="1"/>
        <v>0</v>
      </c>
      <c r="Q247" s="149">
        <v>0</v>
      </c>
      <c r="R247" s="149">
        <f t="shared" si="2"/>
        <v>0</v>
      </c>
      <c r="S247" s="149">
        <v>0</v>
      </c>
      <c r="T247" s="150">
        <f t="shared" si="3"/>
        <v>0</v>
      </c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R247" s="151" t="s">
        <v>223</v>
      </c>
      <c r="AT247" s="151" t="s">
        <v>137</v>
      </c>
      <c r="AU247" s="151" t="s">
        <v>85</v>
      </c>
      <c r="AY247" s="7" t="s">
        <v>134</v>
      </c>
      <c r="BE247" s="152">
        <f t="shared" si="4"/>
        <v>0</v>
      </c>
      <c r="BF247" s="152">
        <f t="shared" si="5"/>
        <v>0</v>
      </c>
      <c r="BG247" s="152">
        <f t="shared" si="6"/>
        <v>0</v>
      </c>
      <c r="BH247" s="152">
        <f t="shared" si="7"/>
        <v>0</v>
      </c>
      <c r="BI247" s="152">
        <f t="shared" si="8"/>
        <v>0</v>
      </c>
      <c r="BJ247" s="7" t="s">
        <v>85</v>
      </c>
      <c r="BK247" s="152">
        <f t="shared" si="9"/>
        <v>0</v>
      </c>
      <c r="BL247" s="7" t="s">
        <v>223</v>
      </c>
      <c r="BM247" s="151" t="s">
        <v>394</v>
      </c>
    </row>
    <row r="248" spans="1:65" s="23" customFormat="1" ht="14.45" customHeight="1">
      <c r="A248" s="19"/>
      <c r="B248" s="20"/>
      <c r="C248" s="162" t="s">
        <v>395</v>
      </c>
      <c r="D248" s="162" t="s">
        <v>158</v>
      </c>
      <c r="E248" s="163" t="s">
        <v>396</v>
      </c>
      <c r="F248" s="164" t="s">
        <v>397</v>
      </c>
      <c r="G248" s="165" t="s">
        <v>156</v>
      </c>
      <c r="H248" s="166">
        <v>1</v>
      </c>
      <c r="I248" s="2"/>
      <c r="J248" s="167">
        <f t="shared" si="0"/>
        <v>0</v>
      </c>
      <c r="K248" s="164" t="s">
        <v>141</v>
      </c>
      <c r="L248" s="168"/>
      <c r="M248" s="169" t="s">
        <v>1</v>
      </c>
      <c r="N248" s="170" t="s">
        <v>43</v>
      </c>
      <c r="O248" s="47"/>
      <c r="P248" s="149">
        <f t="shared" si="1"/>
        <v>0</v>
      </c>
      <c r="Q248" s="149">
        <v>0.00015</v>
      </c>
      <c r="R248" s="149">
        <f t="shared" si="2"/>
        <v>0.00015</v>
      </c>
      <c r="S248" s="149">
        <v>0</v>
      </c>
      <c r="T248" s="150">
        <f t="shared" si="3"/>
        <v>0</v>
      </c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R248" s="151" t="s">
        <v>308</v>
      </c>
      <c r="AT248" s="151" t="s">
        <v>158</v>
      </c>
      <c r="AU248" s="151" t="s">
        <v>85</v>
      </c>
      <c r="AY248" s="7" t="s">
        <v>134</v>
      </c>
      <c r="BE248" s="152">
        <f t="shared" si="4"/>
        <v>0</v>
      </c>
      <c r="BF248" s="152">
        <f t="shared" si="5"/>
        <v>0</v>
      </c>
      <c r="BG248" s="152">
        <f t="shared" si="6"/>
        <v>0</v>
      </c>
      <c r="BH248" s="152">
        <f t="shared" si="7"/>
        <v>0</v>
      </c>
      <c r="BI248" s="152">
        <f t="shared" si="8"/>
        <v>0</v>
      </c>
      <c r="BJ248" s="7" t="s">
        <v>85</v>
      </c>
      <c r="BK248" s="152">
        <f t="shared" si="9"/>
        <v>0</v>
      </c>
      <c r="BL248" s="7" t="s">
        <v>223</v>
      </c>
      <c r="BM248" s="151" t="s">
        <v>398</v>
      </c>
    </row>
    <row r="249" spans="1:65" s="23" customFormat="1" ht="14.45" customHeight="1">
      <c r="A249" s="19"/>
      <c r="B249" s="20"/>
      <c r="C249" s="141" t="s">
        <v>399</v>
      </c>
      <c r="D249" s="141" t="s">
        <v>137</v>
      </c>
      <c r="E249" s="142" t="s">
        <v>400</v>
      </c>
      <c r="F249" s="143" t="s">
        <v>401</v>
      </c>
      <c r="G249" s="144" t="s">
        <v>156</v>
      </c>
      <c r="H249" s="145">
        <v>1</v>
      </c>
      <c r="I249" s="1"/>
      <c r="J249" s="146">
        <f t="shared" si="0"/>
        <v>0</v>
      </c>
      <c r="K249" s="143" t="s">
        <v>141</v>
      </c>
      <c r="L249" s="20"/>
      <c r="M249" s="147" t="s">
        <v>1</v>
      </c>
      <c r="N249" s="148" t="s">
        <v>43</v>
      </c>
      <c r="O249" s="47"/>
      <c r="P249" s="149">
        <f t="shared" si="1"/>
        <v>0</v>
      </c>
      <c r="Q249" s="149">
        <v>0</v>
      </c>
      <c r="R249" s="149">
        <f t="shared" si="2"/>
        <v>0</v>
      </c>
      <c r="S249" s="149">
        <v>0</v>
      </c>
      <c r="T249" s="150">
        <f t="shared" si="3"/>
        <v>0</v>
      </c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R249" s="151" t="s">
        <v>223</v>
      </c>
      <c r="AT249" s="151" t="s">
        <v>137</v>
      </c>
      <c r="AU249" s="151" t="s">
        <v>85</v>
      </c>
      <c r="AY249" s="7" t="s">
        <v>134</v>
      </c>
      <c r="BE249" s="152">
        <f t="shared" si="4"/>
        <v>0</v>
      </c>
      <c r="BF249" s="152">
        <f t="shared" si="5"/>
        <v>0</v>
      </c>
      <c r="BG249" s="152">
        <f t="shared" si="6"/>
        <v>0</v>
      </c>
      <c r="BH249" s="152">
        <f t="shared" si="7"/>
        <v>0</v>
      </c>
      <c r="BI249" s="152">
        <f t="shared" si="8"/>
        <v>0</v>
      </c>
      <c r="BJ249" s="7" t="s">
        <v>85</v>
      </c>
      <c r="BK249" s="152">
        <f t="shared" si="9"/>
        <v>0</v>
      </c>
      <c r="BL249" s="7" t="s">
        <v>223</v>
      </c>
      <c r="BM249" s="151" t="s">
        <v>402</v>
      </c>
    </row>
    <row r="250" spans="1:65" s="23" customFormat="1" ht="24.2" customHeight="1">
      <c r="A250" s="19"/>
      <c r="B250" s="20"/>
      <c r="C250" s="162" t="s">
        <v>403</v>
      </c>
      <c r="D250" s="162" t="s">
        <v>158</v>
      </c>
      <c r="E250" s="163" t="s">
        <v>404</v>
      </c>
      <c r="F250" s="164" t="s">
        <v>405</v>
      </c>
      <c r="G250" s="165" t="s">
        <v>156</v>
      </c>
      <c r="H250" s="166">
        <v>1</v>
      </c>
      <c r="I250" s="2"/>
      <c r="J250" s="167">
        <f t="shared" si="0"/>
        <v>0</v>
      </c>
      <c r="K250" s="164" t="s">
        <v>141</v>
      </c>
      <c r="L250" s="168"/>
      <c r="M250" s="169" t="s">
        <v>1</v>
      </c>
      <c r="N250" s="170" t="s">
        <v>43</v>
      </c>
      <c r="O250" s="47"/>
      <c r="P250" s="149">
        <f t="shared" si="1"/>
        <v>0</v>
      </c>
      <c r="Q250" s="149">
        <v>0.0012</v>
      </c>
      <c r="R250" s="149">
        <f t="shared" si="2"/>
        <v>0.0012</v>
      </c>
      <c r="S250" s="149">
        <v>0</v>
      </c>
      <c r="T250" s="150">
        <f t="shared" si="3"/>
        <v>0</v>
      </c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R250" s="151" t="s">
        <v>308</v>
      </c>
      <c r="AT250" s="151" t="s">
        <v>158</v>
      </c>
      <c r="AU250" s="151" t="s">
        <v>85</v>
      </c>
      <c r="AY250" s="7" t="s">
        <v>134</v>
      </c>
      <c r="BE250" s="152">
        <f t="shared" si="4"/>
        <v>0</v>
      </c>
      <c r="BF250" s="152">
        <f t="shared" si="5"/>
        <v>0</v>
      </c>
      <c r="BG250" s="152">
        <f t="shared" si="6"/>
        <v>0</v>
      </c>
      <c r="BH250" s="152">
        <f t="shared" si="7"/>
        <v>0</v>
      </c>
      <c r="BI250" s="152">
        <f t="shared" si="8"/>
        <v>0</v>
      </c>
      <c r="BJ250" s="7" t="s">
        <v>85</v>
      </c>
      <c r="BK250" s="152">
        <f t="shared" si="9"/>
        <v>0</v>
      </c>
      <c r="BL250" s="7" t="s">
        <v>223</v>
      </c>
      <c r="BM250" s="151" t="s">
        <v>406</v>
      </c>
    </row>
    <row r="251" spans="1:65" s="23" customFormat="1" ht="24.2" customHeight="1">
      <c r="A251" s="19"/>
      <c r="B251" s="20"/>
      <c r="C251" s="141" t="s">
        <v>407</v>
      </c>
      <c r="D251" s="141" t="s">
        <v>137</v>
      </c>
      <c r="E251" s="142" t="s">
        <v>408</v>
      </c>
      <c r="F251" s="143" t="s">
        <v>409</v>
      </c>
      <c r="G251" s="144" t="s">
        <v>156</v>
      </c>
      <c r="H251" s="145">
        <v>1</v>
      </c>
      <c r="I251" s="1"/>
      <c r="J251" s="146">
        <f t="shared" si="0"/>
        <v>0</v>
      </c>
      <c r="K251" s="143" t="s">
        <v>141</v>
      </c>
      <c r="L251" s="20"/>
      <c r="M251" s="147" t="s">
        <v>1</v>
      </c>
      <c r="N251" s="148" t="s">
        <v>43</v>
      </c>
      <c r="O251" s="47"/>
      <c r="P251" s="149">
        <f t="shared" si="1"/>
        <v>0</v>
      </c>
      <c r="Q251" s="149">
        <v>0</v>
      </c>
      <c r="R251" s="149">
        <f t="shared" si="2"/>
        <v>0</v>
      </c>
      <c r="S251" s="149">
        <v>0.024</v>
      </c>
      <c r="T251" s="150">
        <f t="shared" si="3"/>
        <v>0.024</v>
      </c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R251" s="151" t="s">
        <v>223</v>
      </c>
      <c r="AT251" s="151" t="s">
        <v>137</v>
      </c>
      <c r="AU251" s="151" t="s">
        <v>85</v>
      </c>
      <c r="AY251" s="7" t="s">
        <v>134</v>
      </c>
      <c r="BE251" s="152">
        <f t="shared" si="4"/>
        <v>0</v>
      </c>
      <c r="BF251" s="152">
        <f t="shared" si="5"/>
        <v>0</v>
      </c>
      <c r="BG251" s="152">
        <f t="shared" si="6"/>
        <v>0</v>
      </c>
      <c r="BH251" s="152">
        <f t="shared" si="7"/>
        <v>0</v>
      </c>
      <c r="BI251" s="152">
        <f t="shared" si="8"/>
        <v>0</v>
      </c>
      <c r="BJ251" s="7" t="s">
        <v>85</v>
      </c>
      <c r="BK251" s="152">
        <f t="shared" si="9"/>
        <v>0</v>
      </c>
      <c r="BL251" s="7" t="s">
        <v>223</v>
      </c>
      <c r="BM251" s="151" t="s">
        <v>410</v>
      </c>
    </row>
    <row r="252" spans="1:65" s="23" customFormat="1" ht="24.2" customHeight="1">
      <c r="A252" s="19"/>
      <c r="B252" s="20"/>
      <c r="C252" s="141" t="s">
        <v>411</v>
      </c>
      <c r="D252" s="141" t="s">
        <v>137</v>
      </c>
      <c r="E252" s="142" t="s">
        <v>412</v>
      </c>
      <c r="F252" s="143" t="s">
        <v>413</v>
      </c>
      <c r="G252" s="144" t="s">
        <v>233</v>
      </c>
      <c r="H252" s="145">
        <v>0.026</v>
      </c>
      <c r="I252" s="1"/>
      <c r="J252" s="146">
        <f t="shared" si="0"/>
        <v>0</v>
      </c>
      <c r="K252" s="143" t="s">
        <v>141</v>
      </c>
      <c r="L252" s="20"/>
      <c r="M252" s="147" t="s">
        <v>1</v>
      </c>
      <c r="N252" s="148" t="s">
        <v>43</v>
      </c>
      <c r="O252" s="47"/>
      <c r="P252" s="149">
        <f t="shared" si="1"/>
        <v>0</v>
      </c>
      <c r="Q252" s="149">
        <v>0</v>
      </c>
      <c r="R252" s="149">
        <f t="shared" si="2"/>
        <v>0</v>
      </c>
      <c r="S252" s="149">
        <v>0</v>
      </c>
      <c r="T252" s="150">
        <f t="shared" si="3"/>
        <v>0</v>
      </c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R252" s="151" t="s">
        <v>223</v>
      </c>
      <c r="AT252" s="151" t="s">
        <v>137</v>
      </c>
      <c r="AU252" s="151" t="s">
        <v>85</v>
      </c>
      <c r="AY252" s="7" t="s">
        <v>134</v>
      </c>
      <c r="BE252" s="152">
        <f t="shared" si="4"/>
        <v>0</v>
      </c>
      <c r="BF252" s="152">
        <f t="shared" si="5"/>
        <v>0</v>
      </c>
      <c r="BG252" s="152">
        <f t="shared" si="6"/>
        <v>0</v>
      </c>
      <c r="BH252" s="152">
        <f t="shared" si="7"/>
        <v>0</v>
      </c>
      <c r="BI252" s="152">
        <f t="shared" si="8"/>
        <v>0</v>
      </c>
      <c r="BJ252" s="7" t="s">
        <v>85</v>
      </c>
      <c r="BK252" s="152">
        <f t="shared" si="9"/>
        <v>0</v>
      </c>
      <c r="BL252" s="7" t="s">
        <v>223</v>
      </c>
      <c r="BM252" s="151" t="s">
        <v>414</v>
      </c>
    </row>
    <row r="253" spans="1:65" s="23" customFormat="1" ht="24.2" customHeight="1">
      <c r="A253" s="19"/>
      <c r="B253" s="20"/>
      <c r="C253" s="141" t="s">
        <v>415</v>
      </c>
      <c r="D253" s="141" t="s">
        <v>137</v>
      </c>
      <c r="E253" s="142" t="s">
        <v>416</v>
      </c>
      <c r="F253" s="143" t="s">
        <v>417</v>
      </c>
      <c r="G253" s="144" t="s">
        <v>233</v>
      </c>
      <c r="H253" s="145">
        <v>0.026</v>
      </c>
      <c r="I253" s="1"/>
      <c r="J253" s="146">
        <f t="shared" si="0"/>
        <v>0</v>
      </c>
      <c r="K253" s="143" t="s">
        <v>141</v>
      </c>
      <c r="L253" s="20"/>
      <c r="M253" s="147" t="s">
        <v>1</v>
      </c>
      <c r="N253" s="148" t="s">
        <v>43</v>
      </c>
      <c r="O253" s="47"/>
      <c r="P253" s="149">
        <f t="shared" si="1"/>
        <v>0</v>
      </c>
      <c r="Q253" s="149">
        <v>0</v>
      </c>
      <c r="R253" s="149">
        <f t="shared" si="2"/>
        <v>0</v>
      </c>
      <c r="S253" s="149">
        <v>0</v>
      </c>
      <c r="T253" s="150">
        <f t="shared" si="3"/>
        <v>0</v>
      </c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R253" s="151" t="s">
        <v>223</v>
      </c>
      <c r="AT253" s="151" t="s">
        <v>137</v>
      </c>
      <c r="AU253" s="151" t="s">
        <v>85</v>
      </c>
      <c r="AY253" s="7" t="s">
        <v>134</v>
      </c>
      <c r="BE253" s="152">
        <f t="shared" si="4"/>
        <v>0</v>
      </c>
      <c r="BF253" s="152">
        <f t="shared" si="5"/>
        <v>0</v>
      </c>
      <c r="BG253" s="152">
        <f t="shared" si="6"/>
        <v>0</v>
      </c>
      <c r="BH253" s="152">
        <f t="shared" si="7"/>
        <v>0</v>
      </c>
      <c r="BI253" s="152">
        <f t="shared" si="8"/>
        <v>0</v>
      </c>
      <c r="BJ253" s="7" t="s">
        <v>85</v>
      </c>
      <c r="BK253" s="152">
        <f t="shared" si="9"/>
        <v>0</v>
      </c>
      <c r="BL253" s="7" t="s">
        <v>223</v>
      </c>
      <c r="BM253" s="151" t="s">
        <v>418</v>
      </c>
    </row>
    <row r="254" spans="2:63" s="128" customFormat="1" ht="22.9" customHeight="1">
      <c r="B254" s="129"/>
      <c r="D254" s="130" t="s">
        <v>76</v>
      </c>
      <c r="E254" s="139" t="s">
        <v>419</v>
      </c>
      <c r="F254" s="139" t="s">
        <v>420</v>
      </c>
      <c r="J254" s="140">
        <f>BK254</f>
        <v>0</v>
      </c>
      <c r="L254" s="129"/>
      <c r="M254" s="133"/>
      <c r="N254" s="134"/>
      <c r="O254" s="134"/>
      <c r="P254" s="135">
        <f>SUM(P255:P268)</f>
        <v>0</v>
      </c>
      <c r="Q254" s="134"/>
      <c r="R254" s="135">
        <f>SUM(R255:R268)</f>
        <v>0.10128744786999999</v>
      </c>
      <c r="S254" s="134"/>
      <c r="T254" s="136">
        <f>SUM(T255:T268)</f>
        <v>0.02725</v>
      </c>
      <c r="AR254" s="130" t="s">
        <v>85</v>
      </c>
      <c r="AT254" s="137" t="s">
        <v>76</v>
      </c>
      <c r="AU254" s="137" t="s">
        <v>8</v>
      </c>
      <c r="AY254" s="130" t="s">
        <v>134</v>
      </c>
      <c r="BK254" s="138">
        <f>SUM(BK255:BK268)</f>
        <v>0</v>
      </c>
    </row>
    <row r="255" spans="1:65" s="23" customFormat="1" ht="24.2" customHeight="1">
      <c r="A255" s="19"/>
      <c r="B255" s="20"/>
      <c r="C255" s="141" t="s">
        <v>421</v>
      </c>
      <c r="D255" s="141" t="s">
        <v>137</v>
      </c>
      <c r="E255" s="142" t="s">
        <v>422</v>
      </c>
      <c r="F255" s="143" t="s">
        <v>423</v>
      </c>
      <c r="G255" s="144" t="s">
        <v>140</v>
      </c>
      <c r="H255" s="145">
        <v>11.9</v>
      </c>
      <c r="I255" s="1"/>
      <c r="J255" s="146">
        <f>ROUND(I255*H255,0)</f>
        <v>0</v>
      </c>
      <c r="K255" s="143" t="s">
        <v>141</v>
      </c>
      <c r="L255" s="20"/>
      <c r="M255" s="147" t="s">
        <v>1</v>
      </c>
      <c r="N255" s="148" t="s">
        <v>43</v>
      </c>
      <c r="O255" s="47"/>
      <c r="P255" s="149">
        <f>O255*H255</f>
        <v>0</v>
      </c>
      <c r="Q255" s="149">
        <v>7.68E-07</v>
      </c>
      <c r="R255" s="149">
        <f>Q255*H255</f>
        <v>9.1392E-06</v>
      </c>
      <c r="S255" s="149">
        <v>0</v>
      </c>
      <c r="T255" s="150">
        <f>S255*H255</f>
        <v>0</v>
      </c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R255" s="151" t="s">
        <v>223</v>
      </c>
      <c r="AT255" s="151" t="s">
        <v>137</v>
      </c>
      <c r="AU255" s="151" t="s">
        <v>85</v>
      </c>
      <c r="AY255" s="7" t="s">
        <v>134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7" t="s">
        <v>85</v>
      </c>
      <c r="BK255" s="152">
        <f>ROUND(I255*H255,0)</f>
        <v>0</v>
      </c>
      <c r="BL255" s="7" t="s">
        <v>223</v>
      </c>
      <c r="BM255" s="151" t="s">
        <v>424</v>
      </c>
    </row>
    <row r="256" spans="1:65" s="23" customFormat="1" ht="14.45" customHeight="1">
      <c r="A256" s="19"/>
      <c r="B256" s="20"/>
      <c r="C256" s="141" t="s">
        <v>425</v>
      </c>
      <c r="D256" s="141" t="s">
        <v>137</v>
      </c>
      <c r="E256" s="142" t="s">
        <v>426</v>
      </c>
      <c r="F256" s="143" t="s">
        <v>427</v>
      </c>
      <c r="G256" s="144" t="s">
        <v>140</v>
      </c>
      <c r="H256" s="145">
        <v>11.9</v>
      </c>
      <c r="I256" s="1"/>
      <c r="J256" s="146">
        <f>ROUND(I256*H256,0)</f>
        <v>0</v>
      </c>
      <c r="K256" s="143" t="s">
        <v>141</v>
      </c>
      <c r="L256" s="20"/>
      <c r="M256" s="147" t="s">
        <v>1</v>
      </c>
      <c r="N256" s="148" t="s">
        <v>43</v>
      </c>
      <c r="O256" s="47"/>
      <c r="P256" s="149">
        <f>O256*H256</f>
        <v>0</v>
      </c>
      <c r="Q256" s="149">
        <v>0</v>
      </c>
      <c r="R256" s="149">
        <f>Q256*H256</f>
        <v>0</v>
      </c>
      <c r="S256" s="149">
        <v>0</v>
      </c>
      <c r="T256" s="150">
        <f>S256*H256</f>
        <v>0</v>
      </c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R256" s="151" t="s">
        <v>223</v>
      </c>
      <c r="AT256" s="151" t="s">
        <v>137</v>
      </c>
      <c r="AU256" s="151" t="s">
        <v>85</v>
      </c>
      <c r="AY256" s="7" t="s">
        <v>134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7" t="s">
        <v>85</v>
      </c>
      <c r="BK256" s="152">
        <f>ROUND(I256*H256,0)</f>
        <v>0</v>
      </c>
      <c r="BL256" s="7" t="s">
        <v>223</v>
      </c>
      <c r="BM256" s="151" t="s">
        <v>428</v>
      </c>
    </row>
    <row r="257" spans="1:65" s="23" customFormat="1" ht="24.2" customHeight="1">
      <c r="A257" s="19"/>
      <c r="B257" s="20"/>
      <c r="C257" s="141" t="s">
        <v>429</v>
      </c>
      <c r="D257" s="141" t="s">
        <v>137</v>
      </c>
      <c r="E257" s="142" t="s">
        <v>430</v>
      </c>
      <c r="F257" s="143" t="s">
        <v>431</v>
      </c>
      <c r="G257" s="144" t="s">
        <v>140</v>
      </c>
      <c r="H257" s="145">
        <v>11.9</v>
      </c>
      <c r="I257" s="1"/>
      <c r="J257" s="146">
        <f>ROUND(I257*H257,0)</f>
        <v>0</v>
      </c>
      <c r="K257" s="143" t="s">
        <v>141</v>
      </c>
      <c r="L257" s="20"/>
      <c r="M257" s="147" t="s">
        <v>1</v>
      </c>
      <c r="N257" s="148" t="s">
        <v>43</v>
      </c>
      <c r="O257" s="47"/>
      <c r="P257" s="149">
        <f>O257*H257</f>
        <v>0</v>
      </c>
      <c r="Q257" s="149">
        <v>3.3E-05</v>
      </c>
      <c r="R257" s="149">
        <f>Q257*H257</f>
        <v>0.00039270000000000006</v>
      </c>
      <c r="S257" s="149">
        <v>0</v>
      </c>
      <c r="T257" s="150">
        <f>S257*H257</f>
        <v>0</v>
      </c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R257" s="151" t="s">
        <v>223</v>
      </c>
      <c r="AT257" s="151" t="s">
        <v>137</v>
      </c>
      <c r="AU257" s="151" t="s">
        <v>85</v>
      </c>
      <c r="AY257" s="7" t="s">
        <v>134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7" t="s">
        <v>85</v>
      </c>
      <c r="BK257" s="152">
        <f>ROUND(I257*H257,0)</f>
        <v>0</v>
      </c>
      <c r="BL257" s="7" t="s">
        <v>223</v>
      </c>
      <c r="BM257" s="151" t="s">
        <v>432</v>
      </c>
    </row>
    <row r="258" spans="1:65" s="23" customFormat="1" ht="24.2" customHeight="1">
      <c r="A258" s="19"/>
      <c r="B258" s="20"/>
      <c r="C258" s="141" t="s">
        <v>433</v>
      </c>
      <c r="D258" s="141" t="s">
        <v>137</v>
      </c>
      <c r="E258" s="142" t="s">
        <v>434</v>
      </c>
      <c r="F258" s="143" t="s">
        <v>435</v>
      </c>
      <c r="G258" s="144" t="s">
        <v>140</v>
      </c>
      <c r="H258" s="145">
        <v>11.9</v>
      </c>
      <c r="I258" s="1"/>
      <c r="J258" s="146">
        <f>ROUND(I258*H258,0)</f>
        <v>0</v>
      </c>
      <c r="K258" s="143" t="s">
        <v>141</v>
      </c>
      <c r="L258" s="20"/>
      <c r="M258" s="147" t="s">
        <v>1</v>
      </c>
      <c r="N258" s="148" t="s">
        <v>43</v>
      </c>
      <c r="O258" s="47"/>
      <c r="P258" s="149">
        <f>O258*H258</f>
        <v>0</v>
      </c>
      <c r="Q258" s="149">
        <v>0.004545</v>
      </c>
      <c r="R258" s="149">
        <f>Q258*H258</f>
        <v>0.05408550000000001</v>
      </c>
      <c r="S258" s="149">
        <v>0</v>
      </c>
      <c r="T258" s="150">
        <f>S258*H258</f>
        <v>0</v>
      </c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R258" s="151" t="s">
        <v>223</v>
      </c>
      <c r="AT258" s="151" t="s">
        <v>137</v>
      </c>
      <c r="AU258" s="151" t="s">
        <v>85</v>
      </c>
      <c r="AY258" s="7" t="s">
        <v>134</v>
      </c>
      <c r="BE258" s="152">
        <f>IF(N258="základní",J258,0)</f>
        <v>0</v>
      </c>
      <c r="BF258" s="152">
        <f>IF(N258="snížená",J258,0)</f>
        <v>0</v>
      </c>
      <c r="BG258" s="152">
        <f>IF(N258="zákl. přenesená",J258,0)</f>
        <v>0</v>
      </c>
      <c r="BH258" s="152">
        <f>IF(N258="sníž. přenesená",J258,0)</f>
        <v>0</v>
      </c>
      <c r="BI258" s="152">
        <f>IF(N258="nulová",J258,0)</f>
        <v>0</v>
      </c>
      <c r="BJ258" s="7" t="s">
        <v>85</v>
      </c>
      <c r="BK258" s="152">
        <f>ROUND(I258*H258,0)</f>
        <v>0</v>
      </c>
      <c r="BL258" s="7" t="s">
        <v>223</v>
      </c>
      <c r="BM258" s="151" t="s">
        <v>436</v>
      </c>
    </row>
    <row r="259" spans="1:65" s="23" customFormat="1" ht="24.2" customHeight="1">
      <c r="A259" s="19"/>
      <c r="B259" s="20"/>
      <c r="C259" s="141" t="s">
        <v>437</v>
      </c>
      <c r="D259" s="141" t="s">
        <v>137</v>
      </c>
      <c r="E259" s="142" t="s">
        <v>438</v>
      </c>
      <c r="F259" s="143" t="s">
        <v>439</v>
      </c>
      <c r="G259" s="144" t="s">
        <v>140</v>
      </c>
      <c r="H259" s="145">
        <v>10.9</v>
      </c>
      <c r="I259" s="1"/>
      <c r="J259" s="146">
        <f>ROUND(I259*H259,0)</f>
        <v>0</v>
      </c>
      <c r="K259" s="143" t="s">
        <v>141</v>
      </c>
      <c r="L259" s="20"/>
      <c r="M259" s="147" t="s">
        <v>1</v>
      </c>
      <c r="N259" s="148" t="s">
        <v>43</v>
      </c>
      <c r="O259" s="47"/>
      <c r="P259" s="149">
        <f>O259*H259</f>
        <v>0</v>
      </c>
      <c r="Q259" s="149">
        <v>0</v>
      </c>
      <c r="R259" s="149">
        <f>Q259*H259</f>
        <v>0</v>
      </c>
      <c r="S259" s="149">
        <v>0.0025</v>
      </c>
      <c r="T259" s="150">
        <f>S259*H259</f>
        <v>0.02725</v>
      </c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R259" s="151" t="s">
        <v>223</v>
      </c>
      <c r="AT259" s="151" t="s">
        <v>137</v>
      </c>
      <c r="AU259" s="151" t="s">
        <v>85</v>
      </c>
      <c r="AY259" s="7" t="s">
        <v>134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7" t="s">
        <v>85</v>
      </c>
      <c r="BK259" s="152">
        <f>ROUND(I259*H259,0)</f>
        <v>0</v>
      </c>
      <c r="BL259" s="7" t="s">
        <v>223</v>
      </c>
      <c r="BM259" s="151" t="s">
        <v>440</v>
      </c>
    </row>
    <row r="260" spans="2:51" s="153" customFormat="1" ht="12">
      <c r="B260" s="154"/>
      <c r="D260" s="155" t="s">
        <v>152</v>
      </c>
      <c r="E260" s="156" t="s">
        <v>1</v>
      </c>
      <c r="F260" s="157" t="s">
        <v>441</v>
      </c>
      <c r="H260" s="158">
        <v>10.9</v>
      </c>
      <c r="L260" s="154"/>
      <c r="M260" s="159"/>
      <c r="N260" s="160"/>
      <c r="O260" s="160"/>
      <c r="P260" s="160"/>
      <c r="Q260" s="160"/>
      <c r="R260" s="160"/>
      <c r="S260" s="160"/>
      <c r="T260" s="161"/>
      <c r="AT260" s="156" t="s">
        <v>152</v>
      </c>
      <c r="AU260" s="156" t="s">
        <v>85</v>
      </c>
      <c r="AV260" s="153" t="s">
        <v>85</v>
      </c>
      <c r="AW260" s="153" t="s">
        <v>33</v>
      </c>
      <c r="AX260" s="153" t="s">
        <v>8</v>
      </c>
      <c r="AY260" s="156" t="s">
        <v>134</v>
      </c>
    </row>
    <row r="261" spans="1:65" s="23" customFormat="1" ht="24.2" customHeight="1">
      <c r="A261" s="19"/>
      <c r="B261" s="20"/>
      <c r="C261" s="141" t="s">
        <v>442</v>
      </c>
      <c r="D261" s="141" t="s">
        <v>137</v>
      </c>
      <c r="E261" s="142" t="s">
        <v>443</v>
      </c>
      <c r="F261" s="143" t="s">
        <v>444</v>
      </c>
      <c r="G261" s="144" t="s">
        <v>140</v>
      </c>
      <c r="H261" s="145">
        <v>11.9</v>
      </c>
      <c r="I261" s="1"/>
      <c r="J261" s="146">
        <f>ROUND(I261*H261,0)</f>
        <v>0</v>
      </c>
      <c r="K261" s="143" t="s">
        <v>141</v>
      </c>
      <c r="L261" s="20"/>
      <c r="M261" s="147" t="s">
        <v>1</v>
      </c>
      <c r="N261" s="148" t="s">
        <v>43</v>
      </c>
      <c r="O261" s="47"/>
      <c r="P261" s="149">
        <f>O261*H261</f>
        <v>0</v>
      </c>
      <c r="Q261" s="149">
        <v>0.0004</v>
      </c>
      <c r="R261" s="149">
        <f>Q261*H261</f>
        <v>0.00476</v>
      </c>
      <c r="S261" s="149">
        <v>0</v>
      </c>
      <c r="T261" s="150">
        <f>S261*H261</f>
        <v>0</v>
      </c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R261" s="151" t="s">
        <v>223</v>
      </c>
      <c r="AT261" s="151" t="s">
        <v>137</v>
      </c>
      <c r="AU261" s="151" t="s">
        <v>85</v>
      </c>
      <c r="AY261" s="7" t="s">
        <v>134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7" t="s">
        <v>85</v>
      </c>
      <c r="BK261" s="152">
        <f>ROUND(I261*H261,0)</f>
        <v>0</v>
      </c>
      <c r="BL261" s="7" t="s">
        <v>223</v>
      </c>
      <c r="BM261" s="151" t="s">
        <v>445</v>
      </c>
    </row>
    <row r="262" spans="1:65" s="23" customFormat="1" ht="37.9" customHeight="1">
      <c r="A262" s="19"/>
      <c r="B262" s="20"/>
      <c r="C262" s="162" t="s">
        <v>446</v>
      </c>
      <c r="D262" s="162" t="s">
        <v>158</v>
      </c>
      <c r="E262" s="163" t="s">
        <v>447</v>
      </c>
      <c r="F262" s="164" t="s">
        <v>448</v>
      </c>
      <c r="G262" s="165" t="s">
        <v>140</v>
      </c>
      <c r="H262" s="166">
        <v>13.09</v>
      </c>
      <c r="I262" s="2"/>
      <c r="J262" s="167">
        <f>ROUND(I262*H262,0)</f>
        <v>0</v>
      </c>
      <c r="K262" s="164" t="s">
        <v>141</v>
      </c>
      <c r="L262" s="168"/>
      <c r="M262" s="169" t="s">
        <v>1</v>
      </c>
      <c r="N262" s="170" t="s">
        <v>43</v>
      </c>
      <c r="O262" s="47"/>
      <c r="P262" s="149">
        <f>O262*H262</f>
        <v>0</v>
      </c>
      <c r="Q262" s="149">
        <v>0.0029</v>
      </c>
      <c r="R262" s="149">
        <f>Q262*H262</f>
        <v>0.037960999999999995</v>
      </c>
      <c r="S262" s="149">
        <v>0</v>
      </c>
      <c r="T262" s="150">
        <f>S262*H262</f>
        <v>0</v>
      </c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R262" s="151" t="s">
        <v>308</v>
      </c>
      <c r="AT262" s="151" t="s">
        <v>158</v>
      </c>
      <c r="AU262" s="151" t="s">
        <v>85</v>
      </c>
      <c r="AY262" s="7" t="s">
        <v>134</v>
      </c>
      <c r="BE262" s="152">
        <f>IF(N262="základní",J262,0)</f>
        <v>0</v>
      </c>
      <c r="BF262" s="152">
        <f>IF(N262="snížená",J262,0)</f>
        <v>0</v>
      </c>
      <c r="BG262" s="152">
        <f>IF(N262="zákl. přenesená",J262,0)</f>
        <v>0</v>
      </c>
      <c r="BH262" s="152">
        <f>IF(N262="sníž. přenesená",J262,0)</f>
        <v>0</v>
      </c>
      <c r="BI262" s="152">
        <f>IF(N262="nulová",J262,0)</f>
        <v>0</v>
      </c>
      <c r="BJ262" s="7" t="s">
        <v>85</v>
      </c>
      <c r="BK262" s="152">
        <f>ROUND(I262*H262,0)</f>
        <v>0</v>
      </c>
      <c r="BL262" s="7" t="s">
        <v>223</v>
      </c>
      <c r="BM262" s="151" t="s">
        <v>449</v>
      </c>
    </row>
    <row r="263" spans="2:51" s="153" customFormat="1" ht="12">
      <c r="B263" s="154"/>
      <c r="D263" s="155" t="s">
        <v>152</v>
      </c>
      <c r="F263" s="157" t="s">
        <v>450</v>
      </c>
      <c r="H263" s="158">
        <v>13.09</v>
      </c>
      <c r="L263" s="154"/>
      <c r="M263" s="159"/>
      <c r="N263" s="160"/>
      <c r="O263" s="160"/>
      <c r="P263" s="160"/>
      <c r="Q263" s="160"/>
      <c r="R263" s="160"/>
      <c r="S263" s="160"/>
      <c r="T263" s="161"/>
      <c r="AT263" s="156" t="s">
        <v>152</v>
      </c>
      <c r="AU263" s="156" t="s">
        <v>85</v>
      </c>
      <c r="AV263" s="153" t="s">
        <v>85</v>
      </c>
      <c r="AW263" s="153" t="s">
        <v>3</v>
      </c>
      <c r="AX263" s="153" t="s">
        <v>8</v>
      </c>
      <c r="AY263" s="156" t="s">
        <v>134</v>
      </c>
    </row>
    <row r="264" spans="1:65" s="23" customFormat="1" ht="14.45" customHeight="1">
      <c r="A264" s="19"/>
      <c r="B264" s="20"/>
      <c r="C264" s="141" t="s">
        <v>451</v>
      </c>
      <c r="D264" s="141" t="s">
        <v>137</v>
      </c>
      <c r="E264" s="142" t="s">
        <v>452</v>
      </c>
      <c r="F264" s="143" t="s">
        <v>453</v>
      </c>
      <c r="G264" s="144" t="s">
        <v>178</v>
      </c>
      <c r="H264" s="145">
        <v>13.3</v>
      </c>
      <c r="I264" s="1"/>
      <c r="J264" s="146">
        <f>ROUND(I264*H264,0)</f>
        <v>0</v>
      </c>
      <c r="K264" s="143" t="s">
        <v>141</v>
      </c>
      <c r="L264" s="20"/>
      <c r="M264" s="147" t="s">
        <v>1</v>
      </c>
      <c r="N264" s="148" t="s">
        <v>43</v>
      </c>
      <c r="O264" s="47"/>
      <c r="P264" s="149">
        <f>O264*H264</f>
        <v>0</v>
      </c>
      <c r="Q264" s="149">
        <v>1.26999E-05</v>
      </c>
      <c r="R264" s="149">
        <f>Q264*H264</f>
        <v>0.00016890867</v>
      </c>
      <c r="S264" s="149">
        <v>0</v>
      </c>
      <c r="T264" s="150">
        <f>S264*H264</f>
        <v>0</v>
      </c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R264" s="151" t="s">
        <v>223</v>
      </c>
      <c r="AT264" s="151" t="s">
        <v>137</v>
      </c>
      <c r="AU264" s="151" t="s">
        <v>85</v>
      </c>
      <c r="AY264" s="7" t="s">
        <v>134</v>
      </c>
      <c r="BE264" s="152">
        <f>IF(N264="základní",J264,0)</f>
        <v>0</v>
      </c>
      <c r="BF264" s="152">
        <f>IF(N264="snížená",J264,0)</f>
        <v>0</v>
      </c>
      <c r="BG264" s="152">
        <f>IF(N264="zákl. přenesená",J264,0)</f>
        <v>0</v>
      </c>
      <c r="BH264" s="152">
        <f>IF(N264="sníž. přenesená",J264,0)</f>
        <v>0</v>
      </c>
      <c r="BI264" s="152">
        <f>IF(N264="nulová",J264,0)</f>
        <v>0</v>
      </c>
      <c r="BJ264" s="7" t="s">
        <v>85</v>
      </c>
      <c r="BK264" s="152">
        <f>ROUND(I264*H264,0)</f>
        <v>0</v>
      </c>
      <c r="BL264" s="7" t="s">
        <v>223</v>
      </c>
      <c r="BM264" s="151" t="s">
        <v>454</v>
      </c>
    </row>
    <row r="265" spans="1:65" s="23" customFormat="1" ht="14.45" customHeight="1">
      <c r="A265" s="19"/>
      <c r="B265" s="20"/>
      <c r="C265" s="162" t="s">
        <v>455</v>
      </c>
      <c r="D265" s="162" t="s">
        <v>158</v>
      </c>
      <c r="E265" s="163" t="s">
        <v>456</v>
      </c>
      <c r="F265" s="164" t="s">
        <v>457</v>
      </c>
      <c r="G265" s="165" t="s">
        <v>178</v>
      </c>
      <c r="H265" s="166">
        <v>13.965</v>
      </c>
      <c r="I265" s="2"/>
      <c r="J265" s="167">
        <f>ROUND(I265*H265,0)</f>
        <v>0</v>
      </c>
      <c r="K265" s="164" t="s">
        <v>141</v>
      </c>
      <c r="L265" s="168"/>
      <c r="M265" s="169" t="s">
        <v>1</v>
      </c>
      <c r="N265" s="170" t="s">
        <v>43</v>
      </c>
      <c r="O265" s="47"/>
      <c r="P265" s="149">
        <f>O265*H265</f>
        <v>0</v>
      </c>
      <c r="Q265" s="149">
        <v>0.00028</v>
      </c>
      <c r="R265" s="149">
        <f>Q265*H265</f>
        <v>0.0039102</v>
      </c>
      <c r="S265" s="149">
        <v>0</v>
      </c>
      <c r="T265" s="150">
        <f>S265*H265</f>
        <v>0</v>
      </c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R265" s="151" t="s">
        <v>308</v>
      </c>
      <c r="AT265" s="151" t="s">
        <v>158</v>
      </c>
      <c r="AU265" s="151" t="s">
        <v>85</v>
      </c>
      <c r="AY265" s="7" t="s">
        <v>134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7" t="s">
        <v>85</v>
      </c>
      <c r="BK265" s="152">
        <f>ROUND(I265*H265,0)</f>
        <v>0</v>
      </c>
      <c r="BL265" s="7" t="s">
        <v>223</v>
      </c>
      <c r="BM265" s="151" t="s">
        <v>458</v>
      </c>
    </row>
    <row r="266" spans="2:51" s="153" customFormat="1" ht="12">
      <c r="B266" s="154"/>
      <c r="D266" s="155" t="s">
        <v>152</v>
      </c>
      <c r="F266" s="157" t="s">
        <v>459</v>
      </c>
      <c r="H266" s="158">
        <v>13.965</v>
      </c>
      <c r="L266" s="154"/>
      <c r="M266" s="159"/>
      <c r="N266" s="160"/>
      <c r="O266" s="160"/>
      <c r="P266" s="160"/>
      <c r="Q266" s="160"/>
      <c r="R266" s="160"/>
      <c r="S266" s="160"/>
      <c r="T266" s="161"/>
      <c r="AT266" s="156" t="s">
        <v>152</v>
      </c>
      <c r="AU266" s="156" t="s">
        <v>85</v>
      </c>
      <c r="AV266" s="153" t="s">
        <v>85</v>
      </c>
      <c r="AW266" s="153" t="s">
        <v>3</v>
      </c>
      <c r="AX266" s="153" t="s">
        <v>8</v>
      </c>
      <c r="AY266" s="156" t="s">
        <v>134</v>
      </c>
    </row>
    <row r="267" spans="1:65" s="23" customFormat="1" ht="24.2" customHeight="1">
      <c r="A267" s="19"/>
      <c r="B267" s="20"/>
      <c r="C267" s="141" t="s">
        <v>460</v>
      </c>
      <c r="D267" s="141" t="s">
        <v>137</v>
      </c>
      <c r="E267" s="142" t="s">
        <v>461</v>
      </c>
      <c r="F267" s="143" t="s">
        <v>462</v>
      </c>
      <c r="G267" s="144" t="s">
        <v>233</v>
      </c>
      <c r="H267" s="145">
        <v>0.101</v>
      </c>
      <c r="I267" s="1"/>
      <c r="J267" s="146">
        <f>ROUND(I267*H267,0)</f>
        <v>0</v>
      </c>
      <c r="K267" s="143" t="s">
        <v>141</v>
      </c>
      <c r="L267" s="20"/>
      <c r="M267" s="147" t="s">
        <v>1</v>
      </c>
      <c r="N267" s="148" t="s">
        <v>43</v>
      </c>
      <c r="O267" s="47"/>
      <c r="P267" s="149">
        <f>O267*H267</f>
        <v>0</v>
      </c>
      <c r="Q267" s="149">
        <v>0</v>
      </c>
      <c r="R267" s="149">
        <f>Q267*H267</f>
        <v>0</v>
      </c>
      <c r="S267" s="149">
        <v>0</v>
      </c>
      <c r="T267" s="150">
        <f>S267*H267</f>
        <v>0</v>
      </c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R267" s="151" t="s">
        <v>223</v>
      </c>
      <c r="AT267" s="151" t="s">
        <v>137</v>
      </c>
      <c r="AU267" s="151" t="s">
        <v>85</v>
      </c>
      <c r="AY267" s="7" t="s">
        <v>134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7" t="s">
        <v>85</v>
      </c>
      <c r="BK267" s="152">
        <f>ROUND(I267*H267,0)</f>
        <v>0</v>
      </c>
      <c r="BL267" s="7" t="s">
        <v>223</v>
      </c>
      <c r="BM267" s="151" t="s">
        <v>463</v>
      </c>
    </row>
    <row r="268" spans="1:65" s="23" customFormat="1" ht="24.2" customHeight="1">
      <c r="A268" s="19"/>
      <c r="B268" s="20"/>
      <c r="C268" s="141" t="s">
        <v>464</v>
      </c>
      <c r="D268" s="141" t="s">
        <v>137</v>
      </c>
      <c r="E268" s="142" t="s">
        <v>465</v>
      </c>
      <c r="F268" s="143" t="s">
        <v>466</v>
      </c>
      <c r="G268" s="144" t="s">
        <v>233</v>
      </c>
      <c r="H268" s="145">
        <v>0.101</v>
      </c>
      <c r="I268" s="1"/>
      <c r="J268" s="146">
        <f>ROUND(I268*H268,0)</f>
        <v>0</v>
      </c>
      <c r="K268" s="143" t="s">
        <v>141</v>
      </c>
      <c r="L268" s="20"/>
      <c r="M268" s="147" t="s">
        <v>1</v>
      </c>
      <c r="N268" s="148" t="s">
        <v>43</v>
      </c>
      <c r="O268" s="47"/>
      <c r="P268" s="149">
        <f>O268*H268</f>
        <v>0</v>
      </c>
      <c r="Q268" s="149">
        <v>0</v>
      </c>
      <c r="R268" s="149">
        <f>Q268*H268</f>
        <v>0</v>
      </c>
      <c r="S268" s="149">
        <v>0</v>
      </c>
      <c r="T268" s="150">
        <f>S268*H268</f>
        <v>0</v>
      </c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R268" s="151" t="s">
        <v>223</v>
      </c>
      <c r="AT268" s="151" t="s">
        <v>137</v>
      </c>
      <c r="AU268" s="151" t="s">
        <v>85</v>
      </c>
      <c r="AY268" s="7" t="s">
        <v>134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7" t="s">
        <v>85</v>
      </c>
      <c r="BK268" s="152">
        <f>ROUND(I268*H268,0)</f>
        <v>0</v>
      </c>
      <c r="BL268" s="7" t="s">
        <v>223</v>
      </c>
      <c r="BM268" s="151" t="s">
        <v>467</v>
      </c>
    </row>
    <row r="269" spans="2:63" s="128" customFormat="1" ht="22.9" customHeight="1">
      <c r="B269" s="129"/>
      <c r="D269" s="130" t="s">
        <v>76</v>
      </c>
      <c r="E269" s="139" t="s">
        <v>468</v>
      </c>
      <c r="F269" s="139" t="s">
        <v>469</v>
      </c>
      <c r="J269" s="140">
        <f>BK269</f>
        <v>0</v>
      </c>
      <c r="L269" s="129"/>
      <c r="M269" s="133"/>
      <c r="N269" s="134"/>
      <c r="O269" s="134"/>
      <c r="P269" s="135">
        <f>SUM(P270:P271)</f>
        <v>0</v>
      </c>
      <c r="Q269" s="134"/>
      <c r="R269" s="135">
        <f>SUM(R270:R271)</f>
        <v>0.6748484600000001</v>
      </c>
      <c r="S269" s="134"/>
      <c r="T269" s="136">
        <f>SUM(T270:T271)</f>
        <v>0</v>
      </c>
      <c r="AR269" s="130" t="s">
        <v>85</v>
      </c>
      <c r="AT269" s="137" t="s">
        <v>76</v>
      </c>
      <c r="AU269" s="137" t="s">
        <v>8</v>
      </c>
      <c r="AY269" s="130" t="s">
        <v>134</v>
      </c>
      <c r="BK269" s="138">
        <f>SUM(BK270:BK271)</f>
        <v>0</v>
      </c>
    </row>
    <row r="270" spans="1:65" s="23" customFormat="1" ht="24.2" customHeight="1">
      <c r="A270" s="19"/>
      <c r="B270" s="20"/>
      <c r="C270" s="141" t="s">
        <v>470</v>
      </c>
      <c r="D270" s="141" t="s">
        <v>137</v>
      </c>
      <c r="E270" s="142" t="s">
        <v>471</v>
      </c>
      <c r="F270" s="143" t="s">
        <v>472</v>
      </c>
      <c r="G270" s="144" t="s">
        <v>140</v>
      </c>
      <c r="H270" s="145">
        <v>2359.61</v>
      </c>
      <c r="I270" s="1"/>
      <c r="J270" s="146">
        <f>ROUND(I270*H270,0)</f>
        <v>0</v>
      </c>
      <c r="K270" s="143" t="s">
        <v>141</v>
      </c>
      <c r="L270" s="20"/>
      <c r="M270" s="147" t="s">
        <v>1</v>
      </c>
      <c r="N270" s="148" t="s">
        <v>43</v>
      </c>
      <c r="O270" s="47"/>
      <c r="P270" s="149">
        <f>O270*H270</f>
        <v>0</v>
      </c>
      <c r="Q270" s="149">
        <v>0.000286</v>
      </c>
      <c r="R270" s="149">
        <f>Q270*H270</f>
        <v>0.6748484600000001</v>
      </c>
      <c r="S270" s="149">
        <v>0</v>
      </c>
      <c r="T270" s="150">
        <f>S270*H270</f>
        <v>0</v>
      </c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R270" s="151" t="s">
        <v>223</v>
      </c>
      <c r="AT270" s="151" t="s">
        <v>137</v>
      </c>
      <c r="AU270" s="151" t="s">
        <v>85</v>
      </c>
      <c r="AY270" s="7" t="s">
        <v>134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7" t="s">
        <v>85</v>
      </c>
      <c r="BK270" s="152">
        <f>ROUND(I270*H270,0)</f>
        <v>0</v>
      </c>
      <c r="BL270" s="7" t="s">
        <v>223</v>
      </c>
      <c r="BM270" s="151" t="s">
        <v>473</v>
      </c>
    </row>
    <row r="271" spans="2:51" s="153" customFormat="1" ht="12">
      <c r="B271" s="154"/>
      <c r="D271" s="155" t="s">
        <v>152</v>
      </c>
      <c r="E271" s="156" t="s">
        <v>1</v>
      </c>
      <c r="F271" s="157" t="s">
        <v>474</v>
      </c>
      <c r="H271" s="158">
        <v>2359.61</v>
      </c>
      <c r="L271" s="154"/>
      <c r="M271" s="179"/>
      <c r="N271" s="180"/>
      <c r="O271" s="180"/>
      <c r="P271" s="180"/>
      <c r="Q271" s="180"/>
      <c r="R271" s="180"/>
      <c r="S271" s="180"/>
      <c r="T271" s="181"/>
      <c r="AT271" s="156" t="s">
        <v>152</v>
      </c>
      <c r="AU271" s="156" t="s">
        <v>85</v>
      </c>
      <c r="AV271" s="153" t="s">
        <v>85</v>
      </c>
      <c r="AW271" s="153" t="s">
        <v>33</v>
      </c>
      <c r="AX271" s="153" t="s">
        <v>8</v>
      </c>
      <c r="AY271" s="156" t="s">
        <v>134</v>
      </c>
    </row>
    <row r="272" spans="1:31" s="23" customFormat="1" ht="6.95" customHeight="1">
      <c r="A272" s="19"/>
      <c r="B272" s="35"/>
      <c r="C272" s="36"/>
      <c r="D272" s="36"/>
      <c r="E272" s="36"/>
      <c r="F272" s="36"/>
      <c r="G272" s="36"/>
      <c r="H272" s="36"/>
      <c r="I272" s="36"/>
      <c r="J272" s="36"/>
      <c r="K272" s="36"/>
      <c r="L272" s="20"/>
      <c r="M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</row>
  </sheetData>
  <sheetProtection password="CB04" sheet="1" objects="1" scenarios="1"/>
  <autoFilter ref="C129:K271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6" customWidth="1"/>
    <col min="2" max="2" width="1.1484375" style="6" customWidth="1"/>
    <col min="3" max="3" width="4.140625" style="6" customWidth="1"/>
    <col min="4" max="4" width="4.28125" style="6" customWidth="1"/>
    <col min="5" max="5" width="17.140625" style="6" customWidth="1"/>
    <col min="6" max="6" width="50.8515625" style="6" customWidth="1"/>
    <col min="7" max="7" width="7.42187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8515625" style="6" hidden="1" customWidth="1"/>
    <col min="14" max="14" width="9.28125" style="6" hidden="1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43" width="9.28125" style="6" customWidth="1"/>
    <col min="44" max="65" width="9.28125" style="6" hidden="1" customWidth="1"/>
    <col min="66" max="16384" width="9.28125" style="6" customWidth="1"/>
  </cols>
  <sheetData>
    <row r="1" ht="12"/>
    <row r="2" spans="12:46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7" t="s">
        <v>87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</v>
      </c>
    </row>
    <row r="4" spans="2:46" ht="24.95" customHeight="1">
      <c r="B4" s="10"/>
      <c r="D4" s="11" t="s">
        <v>97</v>
      </c>
      <c r="L4" s="10"/>
      <c r="M4" s="83" t="s">
        <v>11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6" t="s">
        <v>17</v>
      </c>
      <c r="L6" s="10"/>
    </row>
    <row r="7" spans="2:12" ht="16.5" customHeight="1">
      <c r="B7" s="10"/>
      <c r="E7" s="239" t="str">
        <f>'Rekapitulace stavby'!K6</f>
        <v>Kamerový systém a IT infrastruktura Domov Hostomice</v>
      </c>
      <c r="F7" s="240"/>
      <c r="G7" s="240"/>
      <c r="H7" s="240"/>
      <c r="L7" s="10"/>
    </row>
    <row r="8" spans="1:31" s="23" customFormat="1" ht="12" customHeight="1">
      <c r="A8" s="19"/>
      <c r="B8" s="20"/>
      <c r="C8" s="19"/>
      <c r="D8" s="16" t="s">
        <v>98</v>
      </c>
      <c r="E8" s="19"/>
      <c r="F8" s="19"/>
      <c r="G8" s="19"/>
      <c r="H8" s="19"/>
      <c r="I8" s="19"/>
      <c r="J8" s="19"/>
      <c r="K8" s="19"/>
      <c r="L8" s="3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16.5" customHeight="1">
      <c r="A9" s="19"/>
      <c r="B9" s="20"/>
      <c r="C9" s="19"/>
      <c r="D9" s="19"/>
      <c r="E9" s="218" t="s">
        <v>475</v>
      </c>
      <c r="F9" s="238"/>
      <c r="G9" s="238"/>
      <c r="H9" s="238"/>
      <c r="I9" s="19"/>
      <c r="J9" s="19"/>
      <c r="K9" s="19"/>
      <c r="L9" s="3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3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3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3" customFormat="1" ht="12" customHeight="1">
      <c r="A11" s="19"/>
      <c r="B11" s="20"/>
      <c r="C11" s="19"/>
      <c r="D11" s="16" t="s">
        <v>19</v>
      </c>
      <c r="E11" s="19"/>
      <c r="F11" s="17" t="s">
        <v>1</v>
      </c>
      <c r="G11" s="19"/>
      <c r="H11" s="19"/>
      <c r="I11" s="16" t="s">
        <v>20</v>
      </c>
      <c r="J11" s="17" t="s">
        <v>1</v>
      </c>
      <c r="K11" s="19"/>
      <c r="L11" s="3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3" customFormat="1" ht="12" customHeight="1">
      <c r="A12" s="19"/>
      <c r="B12" s="20"/>
      <c r="C12" s="19"/>
      <c r="D12" s="16" t="s">
        <v>21</v>
      </c>
      <c r="E12" s="19"/>
      <c r="F12" s="17" t="s">
        <v>476</v>
      </c>
      <c r="G12" s="19"/>
      <c r="H12" s="19"/>
      <c r="I12" s="16" t="s">
        <v>23</v>
      </c>
      <c r="J12" s="84" t="str">
        <f>'Rekapitulace stavby'!AN8</f>
        <v>30. 11. 2020</v>
      </c>
      <c r="K12" s="19"/>
      <c r="L12" s="3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3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3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3" customFormat="1" ht="12" customHeight="1">
      <c r="A14" s="19"/>
      <c r="B14" s="20"/>
      <c r="C14" s="19"/>
      <c r="D14" s="16" t="s">
        <v>25</v>
      </c>
      <c r="E14" s="19"/>
      <c r="F14" s="19"/>
      <c r="G14" s="19"/>
      <c r="H14" s="19"/>
      <c r="I14" s="16" t="s">
        <v>26</v>
      </c>
      <c r="J14" s="17" t="str">
        <f>IF('Rekapitulace stavby'!AN10="","",'Rekapitulace stavby'!AN10)</f>
        <v/>
      </c>
      <c r="K14" s="19"/>
      <c r="L14" s="3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3" customFormat="1" ht="18" customHeight="1">
      <c r="A15" s="19"/>
      <c r="B15" s="20"/>
      <c r="C15" s="19"/>
      <c r="D15" s="19"/>
      <c r="E15" s="17" t="str">
        <f>IF('Rekapitulace stavby'!E11="","",'Rekapitulace stavby'!E11)</f>
        <v xml:space="preserve">Domov Hostomice -Zátor, PSS, Zátor 373, Hostomice </v>
      </c>
      <c r="F15" s="19"/>
      <c r="G15" s="19"/>
      <c r="H15" s="19"/>
      <c r="I15" s="16" t="s">
        <v>28</v>
      </c>
      <c r="J15" s="17" t="str">
        <f>IF('Rekapitulace stavby'!AN11="","",'Rekapitulace stavby'!AN11)</f>
        <v/>
      </c>
      <c r="K15" s="19"/>
      <c r="L15" s="3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3" customFormat="1" ht="6.9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0"/>
      <c r="C17" s="19"/>
      <c r="D17" s="16" t="s">
        <v>29</v>
      </c>
      <c r="E17" s="19"/>
      <c r="F17" s="19"/>
      <c r="G17" s="19"/>
      <c r="H17" s="19"/>
      <c r="I17" s="16" t="s">
        <v>26</v>
      </c>
      <c r="J17" s="4" t="str">
        <f>'Rekapitulace stavby'!AN13</f>
        <v>Vyplň údaj</v>
      </c>
      <c r="K17" s="19"/>
      <c r="L17" s="3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0"/>
      <c r="C18" s="19"/>
      <c r="D18" s="19"/>
      <c r="E18" s="241" t="str">
        <f>'Rekapitulace stavby'!E14</f>
        <v>Vyplň údaj</v>
      </c>
      <c r="F18" s="242"/>
      <c r="G18" s="242"/>
      <c r="H18" s="242"/>
      <c r="I18" s="16" t="s">
        <v>28</v>
      </c>
      <c r="J18" s="4" t="str">
        <f>'Rekapitulace stavby'!AN14</f>
        <v>Vyplň údaj</v>
      </c>
      <c r="K18" s="19"/>
      <c r="L18" s="3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0"/>
      <c r="C20" s="19"/>
      <c r="D20" s="16" t="s">
        <v>31</v>
      </c>
      <c r="E20" s="19"/>
      <c r="F20" s="19"/>
      <c r="G20" s="19"/>
      <c r="H20" s="19"/>
      <c r="I20" s="16" t="s">
        <v>26</v>
      </c>
      <c r="J20" s="17" t="str">
        <f>IF('Rekapitulace stavby'!AN16="","",'Rekapitulace stavby'!AN16)</f>
        <v/>
      </c>
      <c r="K20" s="19"/>
      <c r="L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0"/>
      <c r="C21" s="19"/>
      <c r="D21" s="19"/>
      <c r="E21" s="17" t="str">
        <f>IF('Rekapitulace stavby'!E17="","",'Rekapitulace stavby'!E17)</f>
        <v>ing. Petr Linek, Sokolovská 519, Chrudim</v>
      </c>
      <c r="F21" s="19"/>
      <c r="G21" s="19"/>
      <c r="H21" s="19"/>
      <c r="I21" s="16" t="s">
        <v>28</v>
      </c>
      <c r="J21" s="17" t="str">
        <f>IF('Rekapitulace stavby'!AN17="","",'Rekapitulace stavby'!AN17)</f>
        <v/>
      </c>
      <c r="K21" s="19"/>
      <c r="L21" s="3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0"/>
      <c r="C23" s="19"/>
      <c r="D23" s="16" t="s">
        <v>34</v>
      </c>
      <c r="E23" s="19"/>
      <c r="F23" s="19"/>
      <c r="G23" s="19"/>
      <c r="H23" s="19"/>
      <c r="I23" s="16" t="s">
        <v>26</v>
      </c>
      <c r="J23" s="17" t="str">
        <f>IF('Rekapitulace stavby'!AN19="","",'Rekapitulace stavby'!AN19)</f>
        <v/>
      </c>
      <c r="K23" s="19"/>
      <c r="L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0"/>
      <c r="C24" s="19"/>
      <c r="D24" s="19"/>
      <c r="E24" s="17" t="str">
        <f>IF('Rekapitulace stavby'!E20="","",'Rekapitulace stavby'!E20)</f>
        <v>ing. V. Švehla</v>
      </c>
      <c r="F24" s="19"/>
      <c r="G24" s="19"/>
      <c r="H24" s="19"/>
      <c r="I24" s="16" t="s">
        <v>28</v>
      </c>
      <c r="J24" s="17" t="str">
        <f>IF('Rekapitulace stavby'!AN20="","",'Rekapitulace stavby'!AN20)</f>
        <v/>
      </c>
      <c r="K24" s="19"/>
      <c r="L24" s="3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0"/>
      <c r="C26" s="19"/>
      <c r="D26" s="16" t="s">
        <v>36</v>
      </c>
      <c r="E26" s="19"/>
      <c r="F26" s="19"/>
      <c r="G26" s="19"/>
      <c r="H26" s="19"/>
      <c r="I26" s="19"/>
      <c r="J26" s="19"/>
      <c r="K26" s="19"/>
      <c r="L26" s="3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8" customFormat="1" ht="16.5" customHeight="1">
      <c r="A27" s="85"/>
      <c r="B27" s="86"/>
      <c r="C27" s="85"/>
      <c r="D27" s="85"/>
      <c r="E27" s="237" t="s">
        <v>1</v>
      </c>
      <c r="F27" s="237"/>
      <c r="G27" s="237"/>
      <c r="H27" s="23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3" customFormat="1" ht="6.9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0"/>
      <c r="C29" s="19"/>
      <c r="D29" s="55"/>
      <c r="E29" s="55"/>
      <c r="F29" s="55"/>
      <c r="G29" s="55"/>
      <c r="H29" s="55"/>
      <c r="I29" s="55"/>
      <c r="J29" s="55"/>
      <c r="K29" s="55"/>
      <c r="L29" s="3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0"/>
      <c r="C30" s="19"/>
      <c r="D30" s="89" t="s">
        <v>37</v>
      </c>
      <c r="E30" s="19"/>
      <c r="F30" s="19"/>
      <c r="G30" s="19"/>
      <c r="H30" s="19"/>
      <c r="I30" s="19"/>
      <c r="J30" s="90">
        <f>ROUND(J124,0)</f>
        <v>0</v>
      </c>
      <c r="K30" s="19"/>
      <c r="L30" s="3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0"/>
      <c r="C31" s="19"/>
      <c r="D31" s="55"/>
      <c r="E31" s="55"/>
      <c r="F31" s="55"/>
      <c r="G31" s="55"/>
      <c r="H31" s="55"/>
      <c r="I31" s="55"/>
      <c r="J31" s="55"/>
      <c r="K31" s="55"/>
      <c r="L31" s="3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0"/>
      <c r="C32" s="19"/>
      <c r="D32" s="19"/>
      <c r="E32" s="19"/>
      <c r="F32" s="91" t="s">
        <v>39</v>
      </c>
      <c r="G32" s="19"/>
      <c r="H32" s="19"/>
      <c r="I32" s="91" t="s">
        <v>38</v>
      </c>
      <c r="J32" s="91" t="s">
        <v>40</v>
      </c>
      <c r="K32" s="19"/>
      <c r="L32" s="3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0"/>
      <c r="C33" s="19"/>
      <c r="D33" s="92" t="s">
        <v>41</v>
      </c>
      <c r="E33" s="16" t="s">
        <v>42</v>
      </c>
      <c r="F33" s="93">
        <f>ROUND((SUM(BE124:BE152)),0)</f>
        <v>0</v>
      </c>
      <c r="G33" s="19"/>
      <c r="H33" s="19"/>
      <c r="I33" s="94">
        <v>0.21</v>
      </c>
      <c r="J33" s="93">
        <f>ROUND(((SUM(BE124:BE152))*I33),0)</f>
        <v>0</v>
      </c>
      <c r="K33" s="19"/>
      <c r="L33" s="3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0"/>
      <c r="C34" s="19"/>
      <c r="D34" s="19"/>
      <c r="E34" s="16" t="s">
        <v>43</v>
      </c>
      <c r="F34" s="93">
        <f>ROUND((SUM(BF124:BF152)),0)</f>
        <v>0</v>
      </c>
      <c r="G34" s="19"/>
      <c r="H34" s="19"/>
      <c r="I34" s="94">
        <v>0.15</v>
      </c>
      <c r="J34" s="93">
        <f>ROUND(((SUM(BF124:BF152))*I34),0)</f>
        <v>0</v>
      </c>
      <c r="K34" s="19"/>
      <c r="L34" s="3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customHeight="1" hidden="1">
      <c r="A35" s="19"/>
      <c r="B35" s="20"/>
      <c r="C35" s="19"/>
      <c r="D35" s="19"/>
      <c r="E35" s="16" t="s">
        <v>44</v>
      </c>
      <c r="F35" s="93">
        <f>ROUND((SUM(BG124:BG152)),0)</f>
        <v>0</v>
      </c>
      <c r="G35" s="19"/>
      <c r="H35" s="19"/>
      <c r="I35" s="94">
        <v>0.21</v>
      </c>
      <c r="J35" s="93">
        <f>0</f>
        <v>0</v>
      </c>
      <c r="K35" s="19"/>
      <c r="L35" s="3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customHeight="1" hidden="1">
      <c r="A36" s="19"/>
      <c r="B36" s="20"/>
      <c r="C36" s="19"/>
      <c r="D36" s="19"/>
      <c r="E36" s="16" t="s">
        <v>45</v>
      </c>
      <c r="F36" s="93">
        <f>ROUND((SUM(BH124:BH152)),0)</f>
        <v>0</v>
      </c>
      <c r="G36" s="19"/>
      <c r="H36" s="19"/>
      <c r="I36" s="94">
        <v>0.15</v>
      </c>
      <c r="J36" s="93">
        <f>0</f>
        <v>0</v>
      </c>
      <c r="K36" s="19"/>
      <c r="L36" s="3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customHeight="1" hidden="1">
      <c r="A37" s="19"/>
      <c r="B37" s="20"/>
      <c r="C37" s="19"/>
      <c r="D37" s="19"/>
      <c r="E37" s="16" t="s">
        <v>46</v>
      </c>
      <c r="F37" s="93">
        <f>ROUND((SUM(BI124:BI152)),0)</f>
        <v>0</v>
      </c>
      <c r="G37" s="19"/>
      <c r="H37" s="19"/>
      <c r="I37" s="94">
        <v>0</v>
      </c>
      <c r="J37" s="93">
        <f>0</f>
        <v>0</v>
      </c>
      <c r="K37" s="19"/>
      <c r="L37" s="3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0"/>
      <c r="C39" s="95"/>
      <c r="D39" s="96" t="s">
        <v>47</v>
      </c>
      <c r="E39" s="49"/>
      <c r="F39" s="49"/>
      <c r="G39" s="97" t="s">
        <v>48</v>
      </c>
      <c r="H39" s="98" t="s">
        <v>49</v>
      </c>
      <c r="I39" s="49"/>
      <c r="J39" s="99">
        <f>SUM(J30:J37)</f>
        <v>0</v>
      </c>
      <c r="K39" s="100"/>
      <c r="L39" s="3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3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3" customFormat="1" ht="14.45" customHeight="1">
      <c r="B50" s="30"/>
      <c r="D50" s="31" t="s">
        <v>50</v>
      </c>
      <c r="E50" s="32"/>
      <c r="F50" s="32"/>
      <c r="G50" s="31" t="s">
        <v>51</v>
      </c>
      <c r="H50" s="32"/>
      <c r="I50" s="32"/>
      <c r="J50" s="32"/>
      <c r="K50" s="32"/>
      <c r="L50" s="30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1:31" s="23" customFormat="1" ht="12.75">
      <c r="A61" s="19"/>
      <c r="B61" s="20"/>
      <c r="C61" s="19"/>
      <c r="D61" s="33" t="s">
        <v>52</v>
      </c>
      <c r="E61" s="22"/>
      <c r="F61" s="101" t="s">
        <v>53</v>
      </c>
      <c r="G61" s="33" t="s">
        <v>52</v>
      </c>
      <c r="H61" s="22"/>
      <c r="I61" s="22"/>
      <c r="J61" s="102" t="s">
        <v>53</v>
      </c>
      <c r="K61" s="22"/>
      <c r="L61" s="3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1:31" s="23" customFormat="1" ht="12.75">
      <c r="A65" s="19"/>
      <c r="B65" s="20"/>
      <c r="C65" s="19"/>
      <c r="D65" s="31" t="s">
        <v>54</v>
      </c>
      <c r="E65" s="34"/>
      <c r="F65" s="34"/>
      <c r="G65" s="31" t="s">
        <v>55</v>
      </c>
      <c r="H65" s="34"/>
      <c r="I65" s="34"/>
      <c r="J65" s="34"/>
      <c r="K65" s="34"/>
      <c r="L65" s="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1:31" s="23" customFormat="1" ht="12.75">
      <c r="A76" s="19"/>
      <c r="B76" s="20"/>
      <c r="C76" s="19"/>
      <c r="D76" s="33" t="s">
        <v>52</v>
      </c>
      <c r="E76" s="22"/>
      <c r="F76" s="101" t="s">
        <v>53</v>
      </c>
      <c r="G76" s="33" t="s">
        <v>52</v>
      </c>
      <c r="H76" s="22"/>
      <c r="I76" s="22"/>
      <c r="J76" s="102" t="s">
        <v>53</v>
      </c>
      <c r="K76" s="22"/>
      <c r="L76" s="3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3" customFormat="1" ht="24.95" customHeight="1">
      <c r="A82" s="19"/>
      <c r="B82" s="20"/>
      <c r="C82" s="11" t="s">
        <v>100</v>
      </c>
      <c r="D82" s="19"/>
      <c r="E82" s="19"/>
      <c r="F82" s="19"/>
      <c r="G82" s="19"/>
      <c r="H82" s="19"/>
      <c r="I82" s="19"/>
      <c r="J82" s="19"/>
      <c r="K82" s="19"/>
      <c r="L82" s="3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3" customFormat="1" ht="12" customHeight="1">
      <c r="A84" s="19"/>
      <c r="B84" s="20"/>
      <c r="C84" s="16" t="s">
        <v>17</v>
      </c>
      <c r="D84" s="19"/>
      <c r="E84" s="19"/>
      <c r="F84" s="19"/>
      <c r="G84" s="19"/>
      <c r="H84" s="19"/>
      <c r="I84" s="19"/>
      <c r="J84" s="19"/>
      <c r="K84" s="19"/>
      <c r="L84" s="3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3" customFormat="1" ht="16.5" customHeight="1">
      <c r="A85" s="19"/>
      <c r="B85" s="20"/>
      <c r="C85" s="19"/>
      <c r="D85" s="19"/>
      <c r="E85" s="239" t="str">
        <f>E7</f>
        <v>Kamerový systém a IT infrastruktura Domov Hostomice</v>
      </c>
      <c r="F85" s="240"/>
      <c r="G85" s="240"/>
      <c r="H85" s="240"/>
      <c r="I85" s="19"/>
      <c r="J85" s="19"/>
      <c r="K85" s="19"/>
      <c r="L85" s="3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3" customFormat="1" ht="12" customHeight="1">
      <c r="A86" s="19"/>
      <c r="B86" s="20"/>
      <c r="C86" s="16" t="s">
        <v>98</v>
      </c>
      <c r="D86" s="19"/>
      <c r="E86" s="19"/>
      <c r="F86" s="19"/>
      <c r="G86" s="19"/>
      <c r="H86" s="19"/>
      <c r="I86" s="19"/>
      <c r="J86" s="19"/>
      <c r="K86" s="19"/>
      <c r="L86" s="3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16.5" customHeight="1">
      <c r="A87" s="19"/>
      <c r="B87" s="20"/>
      <c r="C87" s="19"/>
      <c r="D87" s="19"/>
      <c r="E87" s="218" t="str">
        <f>E9</f>
        <v>2 - silnoproud</v>
      </c>
      <c r="F87" s="238"/>
      <c r="G87" s="238"/>
      <c r="H87" s="238"/>
      <c r="I87" s="19"/>
      <c r="J87" s="19"/>
      <c r="K87" s="19"/>
      <c r="L87" s="3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12" customHeight="1">
      <c r="A89" s="19"/>
      <c r="B89" s="20"/>
      <c r="C89" s="16" t="s">
        <v>21</v>
      </c>
      <c r="D89" s="19"/>
      <c r="E89" s="19"/>
      <c r="F89" s="17" t="str">
        <f>F12</f>
        <v xml:space="preserve"> </v>
      </c>
      <c r="G89" s="19"/>
      <c r="H89" s="19"/>
      <c r="I89" s="16" t="s">
        <v>23</v>
      </c>
      <c r="J89" s="84" t="str">
        <f>IF(J12="","",J12)</f>
        <v>30. 11. 2020</v>
      </c>
      <c r="K89" s="19"/>
      <c r="L89" s="3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3" customFormat="1" ht="6.9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3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3" customFormat="1" ht="40.15" customHeight="1">
      <c r="A91" s="19"/>
      <c r="B91" s="20"/>
      <c r="C91" s="16" t="s">
        <v>25</v>
      </c>
      <c r="D91" s="19"/>
      <c r="E91" s="19"/>
      <c r="F91" s="17" t="str">
        <f>E15</f>
        <v xml:space="preserve">Domov Hostomice -Zátor, PSS, Zátor 373, Hostomice </v>
      </c>
      <c r="G91" s="19"/>
      <c r="H91" s="19"/>
      <c r="I91" s="16" t="s">
        <v>31</v>
      </c>
      <c r="J91" s="103" t="str">
        <f>E21</f>
        <v>ing. Petr Linek, Sokolovská 519, Chrudim</v>
      </c>
      <c r="K91" s="19"/>
      <c r="L91" s="3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3" customFormat="1" ht="15.2" customHeight="1">
      <c r="A92" s="19"/>
      <c r="B92" s="20"/>
      <c r="C92" s="16" t="s">
        <v>29</v>
      </c>
      <c r="D92" s="19"/>
      <c r="E92" s="19"/>
      <c r="F92" s="17" t="str">
        <f>IF(E18="","",E18)</f>
        <v>Vyplň údaj</v>
      </c>
      <c r="G92" s="19"/>
      <c r="H92" s="19"/>
      <c r="I92" s="16" t="s">
        <v>34</v>
      </c>
      <c r="J92" s="103" t="str">
        <f>E24</f>
        <v>ing. V. Švehla</v>
      </c>
      <c r="K92" s="19"/>
      <c r="L92" s="3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3" customFormat="1" ht="10.3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3" customFormat="1" ht="29.25" customHeight="1">
      <c r="A94" s="19"/>
      <c r="B94" s="20"/>
      <c r="C94" s="104" t="s">
        <v>101</v>
      </c>
      <c r="D94" s="95"/>
      <c r="E94" s="95"/>
      <c r="F94" s="95"/>
      <c r="G94" s="95"/>
      <c r="H94" s="95"/>
      <c r="I94" s="95"/>
      <c r="J94" s="105" t="s">
        <v>102</v>
      </c>
      <c r="K94" s="95"/>
      <c r="L94" s="3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3" customFormat="1" ht="10.3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3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06" t="s">
        <v>103</v>
      </c>
      <c r="D96" s="19"/>
      <c r="E96" s="19"/>
      <c r="F96" s="19"/>
      <c r="G96" s="19"/>
      <c r="H96" s="19"/>
      <c r="I96" s="19"/>
      <c r="J96" s="90">
        <f>J124</f>
        <v>0</v>
      </c>
      <c r="K96" s="19"/>
      <c r="L96" s="3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7" t="s">
        <v>104</v>
      </c>
    </row>
    <row r="97" spans="2:12" s="107" customFormat="1" ht="24.95" customHeight="1">
      <c r="B97" s="108"/>
      <c r="D97" s="109" t="s">
        <v>477</v>
      </c>
      <c r="E97" s="110"/>
      <c r="F97" s="110"/>
      <c r="G97" s="110"/>
      <c r="H97" s="110"/>
      <c r="I97" s="110"/>
      <c r="J97" s="111">
        <f>J125</f>
        <v>0</v>
      </c>
      <c r="L97" s="108"/>
    </row>
    <row r="98" spans="2:12" s="112" customFormat="1" ht="19.9" customHeight="1">
      <c r="B98" s="113"/>
      <c r="D98" s="114" t="s">
        <v>478</v>
      </c>
      <c r="E98" s="115"/>
      <c r="F98" s="115"/>
      <c r="G98" s="115"/>
      <c r="H98" s="115"/>
      <c r="I98" s="115"/>
      <c r="J98" s="116">
        <f>J126</f>
        <v>0</v>
      </c>
      <c r="L98" s="113"/>
    </row>
    <row r="99" spans="2:12" s="112" customFormat="1" ht="14.85" customHeight="1">
      <c r="B99" s="113"/>
      <c r="D99" s="114" t="s">
        <v>479</v>
      </c>
      <c r="E99" s="115"/>
      <c r="F99" s="115"/>
      <c r="G99" s="115"/>
      <c r="H99" s="115"/>
      <c r="I99" s="115"/>
      <c r="J99" s="116">
        <f>J127</f>
        <v>0</v>
      </c>
      <c r="L99" s="113"/>
    </row>
    <row r="100" spans="2:12" s="112" customFormat="1" ht="14.85" customHeight="1">
      <c r="B100" s="113"/>
      <c r="D100" s="114" t="s">
        <v>479</v>
      </c>
      <c r="E100" s="115"/>
      <c r="F100" s="115"/>
      <c r="G100" s="115"/>
      <c r="H100" s="115"/>
      <c r="I100" s="115"/>
      <c r="J100" s="116">
        <f>J130</f>
        <v>0</v>
      </c>
      <c r="L100" s="113"/>
    </row>
    <row r="101" spans="2:12" s="112" customFormat="1" ht="21.75" customHeight="1">
      <c r="B101" s="113"/>
      <c r="D101" s="114" t="s">
        <v>480</v>
      </c>
      <c r="E101" s="115"/>
      <c r="F101" s="115"/>
      <c r="G101" s="115"/>
      <c r="H101" s="115"/>
      <c r="I101" s="115"/>
      <c r="J101" s="116">
        <f>J131</f>
        <v>0</v>
      </c>
      <c r="L101" s="113"/>
    </row>
    <row r="102" spans="2:12" s="112" customFormat="1" ht="21.75" customHeight="1">
      <c r="B102" s="113"/>
      <c r="D102" s="114" t="s">
        <v>481</v>
      </c>
      <c r="E102" s="115"/>
      <c r="F102" s="115"/>
      <c r="G102" s="115"/>
      <c r="H102" s="115"/>
      <c r="I102" s="115"/>
      <c r="J102" s="116">
        <f>J140</f>
        <v>0</v>
      </c>
      <c r="L102" s="113"/>
    </row>
    <row r="103" spans="2:12" s="112" customFormat="1" ht="21.75" customHeight="1">
      <c r="B103" s="113"/>
      <c r="D103" s="114" t="s">
        <v>482</v>
      </c>
      <c r="E103" s="115"/>
      <c r="F103" s="115"/>
      <c r="G103" s="115"/>
      <c r="H103" s="115"/>
      <c r="I103" s="115"/>
      <c r="J103" s="116">
        <f>J148</f>
        <v>0</v>
      </c>
      <c r="L103" s="113"/>
    </row>
    <row r="104" spans="2:12" s="112" customFormat="1" ht="21.75" customHeight="1">
      <c r="B104" s="113"/>
      <c r="D104" s="114" t="s">
        <v>483</v>
      </c>
      <c r="E104" s="115"/>
      <c r="F104" s="115"/>
      <c r="G104" s="115"/>
      <c r="H104" s="115"/>
      <c r="I104" s="115"/>
      <c r="J104" s="116">
        <f>J150</f>
        <v>0</v>
      </c>
      <c r="L104" s="113"/>
    </row>
    <row r="105" spans="1:31" s="23" customFormat="1" ht="21.75" customHeight="1">
      <c r="A105" s="19"/>
      <c r="B105" s="20"/>
      <c r="C105" s="19"/>
      <c r="D105" s="19"/>
      <c r="E105" s="19"/>
      <c r="F105" s="19"/>
      <c r="G105" s="19"/>
      <c r="H105" s="19"/>
      <c r="I105" s="19"/>
      <c r="J105" s="19"/>
      <c r="K105" s="19"/>
      <c r="L105" s="30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</row>
    <row r="106" spans="1:31" s="23" customFormat="1" ht="6.95" customHeight="1">
      <c r="A106" s="19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10" spans="1:31" s="23" customFormat="1" ht="6.95" customHeight="1">
      <c r="A110" s="19"/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3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3" customFormat="1" ht="24.95" customHeight="1">
      <c r="A111" s="19"/>
      <c r="B111" s="20"/>
      <c r="C111" s="11" t="s">
        <v>119</v>
      </c>
      <c r="D111" s="19"/>
      <c r="E111" s="19"/>
      <c r="F111" s="19"/>
      <c r="G111" s="19"/>
      <c r="H111" s="19"/>
      <c r="I111" s="19"/>
      <c r="J111" s="19"/>
      <c r="K111" s="19"/>
      <c r="L111" s="3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3" customFormat="1" ht="6.95" customHeight="1">
      <c r="A112" s="19"/>
      <c r="B112" s="20"/>
      <c r="C112" s="19"/>
      <c r="D112" s="19"/>
      <c r="E112" s="19"/>
      <c r="F112" s="19"/>
      <c r="G112" s="19"/>
      <c r="H112" s="19"/>
      <c r="I112" s="19"/>
      <c r="J112" s="19"/>
      <c r="K112" s="19"/>
      <c r="L112" s="3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3" customFormat="1" ht="12" customHeight="1">
      <c r="A113" s="19"/>
      <c r="B113" s="20"/>
      <c r="C113" s="16" t="s">
        <v>17</v>
      </c>
      <c r="D113" s="19"/>
      <c r="E113" s="19"/>
      <c r="F113" s="19"/>
      <c r="G113" s="19"/>
      <c r="H113" s="19"/>
      <c r="I113" s="19"/>
      <c r="J113" s="19"/>
      <c r="K113" s="19"/>
      <c r="L113" s="3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3" customFormat="1" ht="16.5" customHeight="1">
      <c r="A114" s="19"/>
      <c r="B114" s="20"/>
      <c r="C114" s="19"/>
      <c r="D114" s="19"/>
      <c r="E114" s="239" t="str">
        <f>E7</f>
        <v>Kamerový systém a IT infrastruktura Domov Hostomice</v>
      </c>
      <c r="F114" s="240"/>
      <c r="G114" s="240"/>
      <c r="H114" s="240"/>
      <c r="I114" s="19"/>
      <c r="J114" s="19"/>
      <c r="K114" s="19"/>
      <c r="L114" s="3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3" customFormat="1" ht="12" customHeight="1">
      <c r="A115" s="19"/>
      <c r="B115" s="20"/>
      <c r="C115" s="16" t="s">
        <v>98</v>
      </c>
      <c r="D115" s="19"/>
      <c r="E115" s="19"/>
      <c r="F115" s="19"/>
      <c r="G115" s="19"/>
      <c r="H115" s="19"/>
      <c r="I115" s="19"/>
      <c r="J115" s="19"/>
      <c r="K115" s="19"/>
      <c r="L115" s="3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3" customFormat="1" ht="16.5" customHeight="1">
      <c r="A116" s="19"/>
      <c r="B116" s="20"/>
      <c r="C116" s="19"/>
      <c r="D116" s="19"/>
      <c r="E116" s="218" t="str">
        <f>E9</f>
        <v>2 - silnoproud</v>
      </c>
      <c r="F116" s="238"/>
      <c r="G116" s="238"/>
      <c r="H116" s="238"/>
      <c r="I116" s="19"/>
      <c r="J116" s="19"/>
      <c r="K116" s="19"/>
      <c r="L116" s="3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3" customFormat="1" ht="6.95" customHeight="1">
      <c r="A117" s="19"/>
      <c r="B117" s="20"/>
      <c r="C117" s="19"/>
      <c r="D117" s="19"/>
      <c r="E117" s="19"/>
      <c r="F117" s="19"/>
      <c r="G117" s="19"/>
      <c r="H117" s="19"/>
      <c r="I117" s="19"/>
      <c r="J117" s="19"/>
      <c r="K117" s="19"/>
      <c r="L117" s="3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3" customFormat="1" ht="12" customHeight="1">
      <c r="A118" s="19"/>
      <c r="B118" s="20"/>
      <c r="C118" s="16" t="s">
        <v>21</v>
      </c>
      <c r="D118" s="19"/>
      <c r="E118" s="19"/>
      <c r="F118" s="17" t="str">
        <f>F12</f>
        <v xml:space="preserve"> </v>
      </c>
      <c r="G118" s="19"/>
      <c r="H118" s="19"/>
      <c r="I118" s="16" t="s">
        <v>23</v>
      </c>
      <c r="J118" s="84" t="str">
        <f>IF(J12="","",J12)</f>
        <v>30. 11. 2020</v>
      </c>
      <c r="K118" s="19"/>
      <c r="L118" s="3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3" customFormat="1" ht="6.95" customHeight="1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3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3" customFormat="1" ht="40.15" customHeight="1">
      <c r="A120" s="19"/>
      <c r="B120" s="20"/>
      <c r="C120" s="16" t="s">
        <v>25</v>
      </c>
      <c r="D120" s="19"/>
      <c r="E120" s="19"/>
      <c r="F120" s="17" t="str">
        <f>E15</f>
        <v xml:space="preserve">Domov Hostomice -Zátor, PSS, Zátor 373, Hostomice </v>
      </c>
      <c r="G120" s="19"/>
      <c r="H120" s="19"/>
      <c r="I120" s="16" t="s">
        <v>31</v>
      </c>
      <c r="J120" s="103" t="str">
        <f>E21</f>
        <v>ing. Petr Linek, Sokolovská 519, Chrudim</v>
      </c>
      <c r="K120" s="19"/>
      <c r="L120" s="3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3" customFormat="1" ht="15.2" customHeight="1">
      <c r="A121" s="19"/>
      <c r="B121" s="20"/>
      <c r="C121" s="16" t="s">
        <v>29</v>
      </c>
      <c r="D121" s="19"/>
      <c r="E121" s="19"/>
      <c r="F121" s="17" t="str">
        <f>IF(E18="","",E18)</f>
        <v>Vyplň údaj</v>
      </c>
      <c r="G121" s="19"/>
      <c r="H121" s="19"/>
      <c r="I121" s="16" t="s">
        <v>34</v>
      </c>
      <c r="J121" s="103" t="str">
        <f>E24</f>
        <v>ing. V. Švehla</v>
      </c>
      <c r="K121" s="19"/>
      <c r="L121" s="3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3" customFormat="1" ht="10.35" customHeight="1">
      <c r="A122" s="19"/>
      <c r="B122" s="20"/>
      <c r="C122" s="19"/>
      <c r="D122" s="19"/>
      <c r="E122" s="19"/>
      <c r="F122" s="19"/>
      <c r="G122" s="19"/>
      <c r="H122" s="19"/>
      <c r="I122" s="19"/>
      <c r="J122" s="19"/>
      <c r="K122" s="19"/>
      <c r="L122" s="3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123" customFormat="1" ht="29.25" customHeight="1">
      <c r="A123" s="117"/>
      <c r="B123" s="118"/>
      <c r="C123" s="119" t="s">
        <v>120</v>
      </c>
      <c r="D123" s="120" t="s">
        <v>62</v>
      </c>
      <c r="E123" s="120" t="s">
        <v>58</v>
      </c>
      <c r="F123" s="120" t="s">
        <v>59</v>
      </c>
      <c r="G123" s="120" t="s">
        <v>121</v>
      </c>
      <c r="H123" s="120" t="s">
        <v>122</v>
      </c>
      <c r="I123" s="120" t="s">
        <v>123</v>
      </c>
      <c r="J123" s="120" t="s">
        <v>102</v>
      </c>
      <c r="K123" s="121" t="s">
        <v>124</v>
      </c>
      <c r="L123" s="122"/>
      <c r="M123" s="51" t="s">
        <v>1</v>
      </c>
      <c r="N123" s="52" t="s">
        <v>41</v>
      </c>
      <c r="O123" s="52" t="s">
        <v>125</v>
      </c>
      <c r="P123" s="52" t="s">
        <v>126</v>
      </c>
      <c r="Q123" s="52" t="s">
        <v>127</v>
      </c>
      <c r="R123" s="52" t="s">
        <v>128</v>
      </c>
      <c r="S123" s="52" t="s">
        <v>129</v>
      </c>
      <c r="T123" s="53" t="s">
        <v>130</v>
      </c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</row>
    <row r="124" spans="1:63" s="23" customFormat="1" ht="22.9" customHeight="1">
      <c r="A124" s="19"/>
      <c r="B124" s="20"/>
      <c r="C124" s="59" t="s">
        <v>131</v>
      </c>
      <c r="D124" s="19"/>
      <c r="E124" s="19"/>
      <c r="F124" s="19"/>
      <c r="G124" s="19"/>
      <c r="H124" s="19"/>
      <c r="I124" s="19"/>
      <c r="J124" s="124">
        <f>BK124</f>
        <v>0</v>
      </c>
      <c r="K124" s="19"/>
      <c r="L124" s="20"/>
      <c r="M124" s="54"/>
      <c r="N124" s="45"/>
      <c r="O124" s="55"/>
      <c r="P124" s="125">
        <f>P125</f>
        <v>0</v>
      </c>
      <c r="Q124" s="55"/>
      <c r="R124" s="125">
        <f>R125</f>
        <v>0</v>
      </c>
      <c r="S124" s="55"/>
      <c r="T124" s="126">
        <f>T125</f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T124" s="7" t="s">
        <v>76</v>
      </c>
      <c r="AU124" s="7" t="s">
        <v>104</v>
      </c>
      <c r="BK124" s="127">
        <f>BK125</f>
        <v>0</v>
      </c>
    </row>
    <row r="125" spans="2:63" s="128" customFormat="1" ht="25.9" customHeight="1">
      <c r="B125" s="129"/>
      <c r="D125" s="130" t="s">
        <v>76</v>
      </c>
      <c r="E125" s="131" t="s">
        <v>158</v>
      </c>
      <c r="F125" s="131" t="s">
        <v>484</v>
      </c>
      <c r="J125" s="132">
        <f>BK125</f>
        <v>0</v>
      </c>
      <c r="L125" s="129"/>
      <c r="M125" s="133"/>
      <c r="N125" s="134"/>
      <c r="O125" s="134"/>
      <c r="P125" s="135">
        <f>P126</f>
        <v>0</v>
      </c>
      <c r="Q125" s="134"/>
      <c r="R125" s="135">
        <f>R126</f>
        <v>0</v>
      </c>
      <c r="S125" s="134"/>
      <c r="T125" s="136">
        <f>T126</f>
        <v>0</v>
      </c>
      <c r="AR125" s="130" t="s">
        <v>88</v>
      </c>
      <c r="AT125" s="137" t="s">
        <v>76</v>
      </c>
      <c r="AU125" s="137" t="s">
        <v>77</v>
      </c>
      <c r="AY125" s="130" t="s">
        <v>134</v>
      </c>
      <c r="BK125" s="138">
        <f>BK126</f>
        <v>0</v>
      </c>
    </row>
    <row r="126" spans="2:63" s="128" customFormat="1" ht="22.9" customHeight="1">
      <c r="B126" s="129"/>
      <c r="D126" s="130" t="s">
        <v>76</v>
      </c>
      <c r="E126" s="139" t="s">
        <v>485</v>
      </c>
      <c r="F126" s="139" t="s">
        <v>486</v>
      </c>
      <c r="J126" s="140">
        <f>BK126</f>
        <v>0</v>
      </c>
      <c r="L126" s="129"/>
      <c r="M126" s="133"/>
      <c r="N126" s="134"/>
      <c r="O126" s="134"/>
      <c r="P126" s="135">
        <f>P127+P130</f>
        <v>0</v>
      </c>
      <c r="Q126" s="134"/>
      <c r="R126" s="135">
        <f>R127+R130</f>
        <v>0</v>
      </c>
      <c r="S126" s="134"/>
      <c r="T126" s="136">
        <f>T127+T130</f>
        <v>0</v>
      </c>
      <c r="AR126" s="130" t="s">
        <v>88</v>
      </c>
      <c r="AT126" s="137" t="s">
        <v>76</v>
      </c>
      <c r="AU126" s="137" t="s">
        <v>8</v>
      </c>
      <c r="AY126" s="130" t="s">
        <v>134</v>
      </c>
      <c r="BK126" s="138">
        <f>BK127+BK130</f>
        <v>0</v>
      </c>
    </row>
    <row r="127" spans="2:63" s="128" customFormat="1" ht="20.85" customHeight="1">
      <c r="B127" s="129"/>
      <c r="D127" s="130" t="s">
        <v>76</v>
      </c>
      <c r="E127" s="139" t="s">
        <v>487</v>
      </c>
      <c r="F127" s="139" t="s">
        <v>488</v>
      </c>
      <c r="J127" s="140">
        <f>BK127</f>
        <v>0</v>
      </c>
      <c r="L127" s="129"/>
      <c r="M127" s="133"/>
      <c r="N127" s="134"/>
      <c r="O127" s="134"/>
      <c r="P127" s="135">
        <f>SUM(P128:P129)</f>
        <v>0</v>
      </c>
      <c r="Q127" s="134"/>
      <c r="R127" s="135">
        <f>SUM(R128:R129)</f>
        <v>0</v>
      </c>
      <c r="S127" s="134"/>
      <c r="T127" s="136">
        <f>SUM(T128:T129)</f>
        <v>0</v>
      </c>
      <c r="AR127" s="130" t="s">
        <v>8</v>
      </c>
      <c r="AT127" s="137" t="s">
        <v>76</v>
      </c>
      <c r="AU127" s="137" t="s">
        <v>85</v>
      </c>
      <c r="AY127" s="130" t="s">
        <v>134</v>
      </c>
      <c r="BK127" s="138">
        <f>SUM(BK128:BK129)</f>
        <v>0</v>
      </c>
    </row>
    <row r="128" spans="1:65" s="23" customFormat="1" ht="37.9" customHeight="1">
      <c r="A128" s="19"/>
      <c r="B128" s="20"/>
      <c r="C128" s="162" t="s">
        <v>8</v>
      </c>
      <c r="D128" s="162" t="s">
        <v>158</v>
      </c>
      <c r="E128" s="163" t="s">
        <v>489</v>
      </c>
      <c r="F128" s="164" t="s">
        <v>490</v>
      </c>
      <c r="G128" s="165" t="s">
        <v>491</v>
      </c>
      <c r="H128" s="166">
        <v>1</v>
      </c>
      <c r="I128" s="2"/>
      <c r="J128" s="167">
        <f>ROUND(I128*H128,0)</f>
        <v>0</v>
      </c>
      <c r="K128" s="164" t="s">
        <v>1</v>
      </c>
      <c r="L128" s="168"/>
      <c r="M128" s="169" t="s">
        <v>1</v>
      </c>
      <c r="N128" s="170" t="s">
        <v>43</v>
      </c>
      <c r="O128" s="47"/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151" t="s">
        <v>161</v>
      </c>
      <c r="AT128" s="151" t="s">
        <v>158</v>
      </c>
      <c r="AU128" s="151" t="s">
        <v>88</v>
      </c>
      <c r="AY128" s="7" t="s">
        <v>134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7" t="s">
        <v>85</v>
      </c>
      <c r="BK128" s="152">
        <f>ROUND(I128*H128,0)</f>
        <v>0</v>
      </c>
      <c r="BL128" s="7" t="s">
        <v>91</v>
      </c>
      <c r="BM128" s="151" t="s">
        <v>85</v>
      </c>
    </row>
    <row r="129" spans="1:65" s="23" customFormat="1" ht="14.45" customHeight="1">
      <c r="A129" s="19"/>
      <c r="B129" s="20"/>
      <c r="C129" s="162" t="s">
        <v>85</v>
      </c>
      <c r="D129" s="162" t="s">
        <v>158</v>
      </c>
      <c r="E129" s="163" t="s">
        <v>492</v>
      </c>
      <c r="F129" s="164" t="s">
        <v>493</v>
      </c>
      <c r="G129" s="165" t="s">
        <v>491</v>
      </c>
      <c r="H129" s="166">
        <v>2</v>
      </c>
      <c r="I129" s="2"/>
      <c r="J129" s="167">
        <f>ROUND(I129*H129,0)</f>
        <v>0</v>
      </c>
      <c r="K129" s="164" t="s">
        <v>1</v>
      </c>
      <c r="L129" s="168"/>
      <c r="M129" s="169" t="s">
        <v>1</v>
      </c>
      <c r="N129" s="170" t="s">
        <v>43</v>
      </c>
      <c r="O129" s="47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151" t="s">
        <v>161</v>
      </c>
      <c r="AT129" s="151" t="s">
        <v>158</v>
      </c>
      <c r="AU129" s="151" t="s">
        <v>88</v>
      </c>
      <c r="AY129" s="7" t="s">
        <v>134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7" t="s">
        <v>85</v>
      </c>
      <c r="BK129" s="152">
        <f>ROUND(I129*H129,0)</f>
        <v>0</v>
      </c>
      <c r="BL129" s="7" t="s">
        <v>91</v>
      </c>
      <c r="BM129" s="151" t="s">
        <v>91</v>
      </c>
    </row>
    <row r="130" spans="2:63" s="128" customFormat="1" ht="20.85" customHeight="1">
      <c r="B130" s="129"/>
      <c r="D130" s="130" t="s">
        <v>76</v>
      </c>
      <c r="E130" s="139" t="s">
        <v>487</v>
      </c>
      <c r="F130" s="139" t="s">
        <v>488</v>
      </c>
      <c r="J130" s="140">
        <f>BK130</f>
        <v>0</v>
      </c>
      <c r="L130" s="129"/>
      <c r="M130" s="133"/>
      <c r="N130" s="134"/>
      <c r="O130" s="134"/>
      <c r="P130" s="135">
        <f>P131+P140+P148+P150</f>
        <v>0</v>
      </c>
      <c r="Q130" s="134"/>
      <c r="R130" s="135">
        <f>R131+R140+R148+R150</f>
        <v>0</v>
      </c>
      <c r="S130" s="134"/>
      <c r="T130" s="136">
        <f>T131+T140+T148+T150</f>
        <v>0</v>
      </c>
      <c r="AR130" s="130" t="s">
        <v>8</v>
      </c>
      <c r="AT130" s="137" t="s">
        <v>76</v>
      </c>
      <c r="AU130" s="137" t="s">
        <v>85</v>
      </c>
      <c r="AY130" s="130" t="s">
        <v>134</v>
      </c>
      <c r="BK130" s="138">
        <f>BK131+BK140+BK148+BK150</f>
        <v>0</v>
      </c>
    </row>
    <row r="131" spans="2:63" s="182" customFormat="1" ht="20.85" customHeight="1">
      <c r="B131" s="183"/>
      <c r="D131" s="184" t="s">
        <v>76</v>
      </c>
      <c r="E131" s="184" t="s">
        <v>494</v>
      </c>
      <c r="F131" s="184" t="s">
        <v>495</v>
      </c>
      <c r="J131" s="185">
        <f>BK131</f>
        <v>0</v>
      </c>
      <c r="L131" s="183"/>
      <c r="M131" s="186"/>
      <c r="N131" s="187"/>
      <c r="O131" s="187"/>
      <c r="P131" s="188">
        <f>SUM(P132:P139)</f>
        <v>0</v>
      </c>
      <c r="Q131" s="187"/>
      <c r="R131" s="188">
        <f>SUM(R132:R139)</f>
        <v>0</v>
      </c>
      <c r="S131" s="187"/>
      <c r="T131" s="189">
        <f>SUM(T132:T139)</f>
        <v>0</v>
      </c>
      <c r="AR131" s="184" t="s">
        <v>8</v>
      </c>
      <c r="AT131" s="190" t="s">
        <v>76</v>
      </c>
      <c r="AU131" s="190" t="s">
        <v>88</v>
      </c>
      <c r="AY131" s="184" t="s">
        <v>134</v>
      </c>
      <c r="BK131" s="191">
        <f>SUM(BK132:BK139)</f>
        <v>0</v>
      </c>
    </row>
    <row r="132" spans="1:65" s="23" customFormat="1" ht="24.2" customHeight="1">
      <c r="A132" s="19"/>
      <c r="B132" s="20"/>
      <c r="C132" s="162" t="s">
        <v>88</v>
      </c>
      <c r="D132" s="162" t="s">
        <v>158</v>
      </c>
      <c r="E132" s="163" t="s">
        <v>496</v>
      </c>
      <c r="F132" s="164" t="s">
        <v>497</v>
      </c>
      <c r="G132" s="165" t="s">
        <v>178</v>
      </c>
      <c r="H132" s="166">
        <v>25</v>
      </c>
      <c r="I132" s="2"/>
      <c r="J132" s="167">
        <f aca="true" t="shared" si="0" ref="J132:J139">ROUND(I132*H132,0)</f>
        <v>0</v>
      </c>
      <c r="K132" s="164" t="s">
        <v>1</v>
      </c>
      <c r="L132" s="168"/>
      <c r="M132" s="169" t="s">
        <v>1</v>
      </c>
      <c r="N132" s="170" t="s">
        <v>43</v>
      </c>
      <c r="O132" s="47"/>
      <c r="P132" s="149">
        <f aca="true" t="shared" si="1" ref="P132:P139">O132*H132</f>
        <v>0</v>
      </c>
      <c r="Q132" s="149">
        <v>0</v>
      </c>
      <c r="R132" s="149">
        <f aca="true" t="shared" si="2" ref="R132:R139">Q132*H132</f>
        <v>0</v>
      </c>
      <c r="S132" s="149">
        <v>0</v>
      </c>
      <c r="T132" s="150">
        <f aca="true" t="shared" si="3" ref="T132:T139"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151" t="s">
        <v>161</v>
      </c>
      <c r="AT132" s="151" t="s">
        <v>158</v>
      </c>
      <c r="AU132" s="151" t="s">
        <v>91</v>
      </c>
      <c r="AY132" s="7" t="s">
        <v>134</v>
      </c>
      <c r="BE132" s="152">
        <f aca="true" t="shared" si="4" ref="BE132:BE139">IF(N132="základní",J132,0)</f>
        <v>0</v>
      </c>
      <c r="BF132" s="152">
        <f aca="true" t="shared" si="5" ref="BF132:BF139">IF(N132="snížená",J132,0)</f>
        <v>0</v>
      </c>
      <c r="BG132" s="152">
        <f aca="true" t="shared" si="6" ref="BG132:BG139">IF(N132="zákl. přenesená",J132,0)</f>
        <v>0</v>
      </c>
      <c r="BH132" s="152">
        <f aca="true" t="shared" si="7" ref="BH132:BH139">IF(N132="sníž. přenesená",J132,0)</f>
        <v>0</v>
      </c>
      <c r="BI132" s="152">
        <f aca="true" t="shared" si="8" ref="BI132:BI139">IF(N132="nulová",J132,0)</f>
        <v>0</v>
      </c>
      <c r="BJ132" s="7" t="s">
        <v>85</v>
      </c>
      <c r="BK132" s="152">
        <f aca="true" t="shared" si="9" ref="BK132:BK139">ROUND(I132*H132,0)</f>
        <v>0</v>
      </c>
      <c r="BL132" s="7" t="s">
        <v>91</v>
      </c>
      <c r="BM132" s="151" t="s">
        <v>135</v>
      </c>
    </row>
    <row r="133" spans="1:65" s="23" customFormat="1" ht="24.2" customHeight="1">
      <c r="A133" s="19"/>
      <c r="B133" s="20"/>
      <c r="C133" s="162" t="s">
        <v>91</v>
      </c>
      <c r="D133" s="162" t="s">
        <v>158</v>
      </c>
      <c r="E133" s="163" t="s">
        <v>498</v>
      </c>
      <c r="F133" s="164" t="s">
        <v>499</v>
      </c>
      <c r="G133" s="165" t="s">
        <v>178</v>
      </c>
      <c r="H133" s="166">
        <v>60</v>
      </c>
      <c r="I133" s="2"/>
      <c r="J133" s="167">
        <f t="shared" si="0"/>
        <v>0</v>
      </c>
      <c r="K133" s="164" t="s">
        <v>1</v>
      </c>
      <c r="L133" s="168"/>
      <c r="M133" s="169" t="s">
        <v>1</v>
      </c>
      <c r="N133" s="170" t="s">
        <v>43</v>
      </c>
      <c r="O133" s="47"/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51" t="s">
        <v>161</v>
      </c>
      <c r="AT133" s="151" t="s">
        <v>158</v>
      </c>
      <c r="AU133" s="151" t="s">
        <v>91</v>
      </c>
      <c r="AY133" s="7" t="s">
        <v>134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7" t="s">
        <v>85</v>
      </c>
      <c r="BK133" s="152">
        <f t="shared" si="9"/>
        <v>0</v>
      </c>
      <c r="BL133" s="7" t="s">
        <v>91</v>
      </c>
      <c r="BM133" s="151" t="s">
        <v>161</v>
      </c>
    </row>
    <row r="134" spans="1:65" s="23" customFormat="1" ht="24.2" customHeight="1">
      <c r="A134" s="19"/>
      <c r="B134" s="20"/>
      <c r="C134" s="162" t="s">
        <v>94</v>
      </c>
      <c r="D134" s="162" t="s">
        <v>158</v>
      </c>
      <c r="E134" s="163" t="s">
        <v>500</v>
      </c>
      <c r="F134" s="164" t="s">
        <v>501</v>
      </c>
      <c r="G134" s="165" t="s">
        <v>178</v>
      </c>
      <c r="H134" s="166">
        <v>10</v>
      </c>
      <c r="I134" s="2"/>
      <c r="J134" s="167">
        <f t="shared" si="0"/>
        <v>0</v>
      </c>
      <c r="K134" s="164" t="s">
        <v>1</v>
      </c>
      <c r="L134" s="168"/>
      <c r="M134" s="169" t="s">
        <v>1</v>
      </c>
      <c r="N134" s="170" t="s">
        <v>43</v>
      </c>
      <c r="O134" s="47"/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151" t="s">
        <v>161</v>
      </c>
      <c r="AT134" s="151" t="s">
        <v>158</v>
      </c>
      <c r="AU134" s="151" t="s">
        <v>91</v>
      </c>
      <c r="AY134" s="7" t="s">
        <v>134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7" t="s">
        <v>85</v>
      </c>
      <c r="BK134" s="152">
        <f t="shared" si="9"/>
        <v>0</v>
      </c>
      <c r="BL134" s="7" t="s">
        <v>91</v>
      </c>
      <c r="BM134" s="151" t="s">
        <v>181</v>
      </c>
    </row>
    <row r="135" spans="1:65" s="23" customFormat="1" ht="24.2" customHeight="1">
      <c r="A135" s="19"/>
      <c r="B135" s="20"/>
      <c r="C135" s="162" t="s">
        <v>135</v>
      </c>
      <c r="D135" s="162" t="s">
        <v>158</v>
      </c>
      <c r="E135" s="163" t="s">
        <v>502</v>
      </c>
      <c r="F135" s="164" t="s">
        <v>503</v>
      </c>
      <c r="G135" s="165" t="s">
        <v>178</v>
      </c>
      <c r="H135" s="166">
        <v>3</v>
      </c>
      <c r="I135" s="2"/>
      <c r="J135" s="167">
        <f t="shared" si="0"/>
        <v>0</v>
      </c>
      <c r="K135" s="164" t="s">
        <v>1</v>
      </c>
      <c r="L135" s="168"/>
      <c r="M135" s="169" t="s">
        <v>1</v>
      </c>
      <c r="N135" s="170" t="s">
        <v>43</v>
      </c>
      <c r="O135" s="47"/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151" t="s">
        <v>161</v>
      </c>
      <c r="AT135" s="151" t="s">
        <v>158</v>
      </c>
      <c r="AU135" s="151" t="s">
        <v>91</v>
      </c>
      <c r="AY135" s="7" t="s">
        <v>134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7" t="s">
        <v>85</v>
      </c>
      <c r="BK135" s="152">
        <f t="shared" si="9"/>
        <v>0</v>
      </c>
      <c r="BL135" s="7" t="s">
        <v>91</v>
      </c>
      <c r="BM135" s="151" t="s">
        <v>198</v>
      </c>
    </row>
    <row r="136" spans="1:65" s="23" customFormat="1" ht="14.45" customHeight="1">
      <c r="A136" s="19"/>
      <c r="B136" s="20"/>
      <c r="C136" s="162" t="s">
        <v>165</v>
      </c>
      <c r="D136" s="162" t="s">
        <v>158</v>
      </c>
      <c r="E136" s="163" t="s">
        <v>504</v>
      </c>
      <c r="F136" s="164" t="s">
        <v>505</v>
      </c>
      <c r="G136" s="165" t="s">
        <v>178</v>
      </c>
      <c r="H136" s="166">
        <v>25</v>
      </c>
      <c r="I136" s="2"/>
      <c r="J136" s="167">
        <f t="shared" si="0"/>
        <v>0</v>
      </c>
      <c r="K136" s="164" t="s">
        <v>1</v>
      </c>
      <c r="L136" s="168"/>
      <c r="M136" s="169" t="s">
        <v>1</v>
      </c>
      <c r="N136" s="170" t="s">
        <v>43</v>
      </c>
      <c r="O136" s="47"/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151" t="s">
        <v>161</v>
      </c>
      <c r="AT136" s="151" t="s">
        <v>158</v>
      </c>
      <c r="AU136" s="151" t="s">
        <v>91</v>
      </c>
      <c r="AY136" s="7" t="s">
        <v>134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7" t="s">
        <v>85</v>
      </c>
      <c r="BK136" s="152">
        <f t="shared" si="9"/>
        <v>0</v>
      </c>
      <c r="BL136" s="7" t="s">
        <v>91</v>
      </c>
      <c r="BM136" s="151" t="s">
        <v>211</v>
      </c>
    </row>
    <row r="137" spans="1:65" s="23" customFormat="1" ht="14.45" customHeight="1">
      <c r="A137" s="19"/>
      <c r="B137" s="20"/>
      <c r="C137" s="162" t="s">
        <v>161</v>
      </c>
      <c r="D137" s="162" t="s">
        <v>158</v>
      </c>
      <c r="E137" s="163" t="s">
        <v>506</v>
      </c>
      <c r="F137" s="164" t="s">
        <v>507</v>
      </c>
      <c r="G137" s="165" t="s">
        <v>178</v>
      </c>
      <c r="H137" s="166">
        <v>40</v>
      </c>
      <c r="I137" s="2"/>
      <c r="J137" s="167">
        <f t="shared" si="0"/>
        <v>0</v>
      </c>
      <c r="K137" s="164" t="s">
        <v>1</v>
      </c>
      <c r="L137" s="168"/>
      <c r="M137" s="169" t="s">
        <v>1</v>
      </c>
      <c r="N137" s="170" t="s">
        <v>43</v>
      </c>
      <c r="O137" s="47"/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151" t="s">
        <v>161</v>
      </c>
      <c r="AT137" s="151" t="s">
        <v>158</v>
      </c>
      <c r="AU137" s="151" t="s">
        <v>91</v>
      </c>
      <c r="AY137" s="7" t="s">
        <v>134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7" t="s">
        <v>85</v>
      </c>
      <c r="BK137" s="152">
        <f t="shared" si="9"/>
        <v>0</v>
      </c>
      <c r="BL137" s="7" t="s">
        <v>91</v>
      </c>
      <c r="BM137" s="151" t="s">
        <v>223</v>
      </c>
    </row>
    <row r="138" spans="1:65" s="23" customFormat="1" ht="24.2" customHeight="1">
      <c r="A138" s="19"/>
      <c r="B138" s="20"/>
      <c r="C138" s="162" t="s">
        <v>163</v>
      </c>
      <c r="D138" s="162" t="s">
        <v>158</v>
      </c>
      <c r="E138" s="163" t="s">
        <v>508</v>
      </c>
      <c r="F138" s="164" t="s">
        <v>509</v>
      </c>
      <c r="G138" s="165" t="s">
        <v>178</v>
      </c>
      <c r="H138" s="166">
        <v>10</v>
      </c>
      <c r="I138" s="2"/>
      <c r="J138" s="167">
        <f t="shared" si="0"/>
        <v>0</v>
      </c>
      <c r="K138" s="164" t="s">
        <v>1</v>
      </c>
      <c r="L138" s="168"/>
      <c r="M138" s="169" t="s">
        <v>1</v>
      </c>
      <c r="N138" s="170" t="s">
        <v>43</v>
      </c>
      <c r="O138" s="47"/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151" t="s">
        <v>161</v>
      </c>
      <c r="AT138" s="151" t="s">
        <v>158</v>
      </c>
      <c r="AU138" s="151" t="s">
        <v>91</v>
      </c>
      <c r="AY138" s="7" t="s">
        <v>134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7" t="s">
        <v>85</v>
      </c>
      <c r="BK138" s="152">
        <f t="shared" si="9"/>
        <v>0</v>
      </c>
      <c r="BL138" s="7" t="s">
        <v>91</v>
      </c>
      <c r="BM138" s="151" t="s">
        <v>235</v>
      </c>
    </row>
    <row r="139" spans="1:65" s="23" customFormat="1" ht="24.2" customHeight="1">
      <c r="A139" s="19"/>
      <c r="B139" s="20"/>
      <c r="C139" s="162" t="s">
        <v>181</v>
      </c>
      <c r="D139" s="162" t="s">
        <v>158</v>
      </c>
      <c r="E139" s="163" t="s">
        <v>510</v>
      </c>
      <c r="F139" s="164" t="s">
        <v>511</v>
      </c>
      <c r="G139" s="165" t="s">
        <v>178</v>
      </c>
      <c r="H139" s="166">
        <v>15</v>
      </c>
      <c r="I139" s="2"/>
      <c r="J139" s="167">
        <f t="shared" si="0"/>
        <v>0</v>
      </c>
      <c r="K139" s="164" t="s">
        <v>1</v>
      </c>
      <c r="L139" s="168"/>
      <c r="M139" s="169" t="s">
        <v>1</v>
      </c>
      <c r="N139" s="170" t="s">
        <v>43</v>
      </c>
      <c r="O139" s="47"/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151" t="s">
        <v>161</v>
      </c>
      <c r="AT139" s="151" t="s">
        <v>158</v>
      </c>
      <c r="AU139" s="151" t="s">
        <v>91</v>
      </c>
      <c r="AY139" s="7" t="s">
        <v>134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7" t="s">
        <v>85</v>
      </c>
      <c r="BK139" s="152">
        <f t="shared" si="9"/>
        <v>0</v>
      </c>
      <c r="BL139" s="7" t="s">
        <v>91</v>
      </c>
      <c r="BM139" s="151" t="s">
        <v>244</v>
      </c>
    </row>
    <row r="140" spans="2:63" s="182" customFormat="1" ht="20.85" customHeight="1">
      <c r="B140" s="183"/>
      <c r="D140" s="184" t="s">
        <v>76</v>
      </c>
      <c r="E140" s="184" t="s">
        <v>512</v>
      </c>
      <c r="F140" s="184" t="s">
        <v>513</v>
      </c>
      <c r="J140" s="185">
        <f>BK140</f>
        <v>0</v>
      </c>
      <c r="L140" s="183"/>
      <c r="M140" s="186"/>
      <c r="N140" s="187"/>
      <c r="O140" s="187"/>
      <c r="P140" s="188">
        <f>SUM(P141:P147)</f>
        <v>0</v>
      </c>
      <c r="Q140" s="187"/>
      <c r="R140" s="188">
        <f>SUM(R141:R147)</f>
        <v>0</v>
      </c>
      <c r="S140" s="187"/>
      <c r="T140" s="189">
        <f>SUM(T141:T147)</f>
        <v>0</v>
      </c>
      <c r="AR140" s="184" t="s">
        <v>8</v>
      </c>
      <c r="AT140" s="190" t="s">
        <v>76</v>
      </c>
      <c r="AU140" s="190" t="s">
        <v>88</v>
      </c>
      <c r="AY140" s="184" t="s">
        <v>134</v>
      </c>
      <c r="BK140" s="191">
        <f>SUM(BK141:BK147)</f>
        <v>0</v>
      </c>
    </row>
    <row r="141" spans="1:65" s="23" customFormat="1" ht="14.45" customHeight="1">
      <c r="A141" s="19"/>
      <c r="B141" s="20"/>
      <c r="C141" s="162" t="s">
        <v>189</v>
      </c>
      <c r="D141" s="162" t="s">
        <v>158</v>
      </c>
      <c r="E141" s="163" t="s">
        <v>514</v>
      </c>
      <c r="F141" s="164" t="s">
        <v>515</v>
      </c>
      <c r="G141" s="165" t="s">
        <v>491</v>
      </c>
      <c r="H141" s="166">
        <v>4</v>
      </c>
      <c r="I141" s="2"/>
      <c r="J141" s="167">
        <f aca="true" t="shared" si="10" ref="J141:J147">ROUND(I141*H141,0)</f>
        <v>0</v>
      </c>
      <c r="K141" s="164" t="s">
        <v>1</v>
      </c>
      <c r="L141" s="168"/>
      <c r="M141" s="169" t="s">
        <v>1</v>
      </c>
      <c r="N141" s="170" t="s">
        <v>43</v>
      </c>
      <c r="O141" s="47"/>
      <c r="P141" s="149">
        <f aca="true" t="shared" si="11" ref="P141:P147">O141*H141</f>
        <v>0</v>
      </c>
      <c r="Q141" s="149">
        <v>0</v>
      </c>
      <c r="R141" s="149">
        <f aca="true" t="shared" si="12" ref="R141:R147">Q141*H141</f>
        <v>0</v>
      </c>
      <c r="S141" s="149">
        <v>0</v>
      </c>
      <c r="T141" s="150">
        <f aca="true" t="shared" si="13" ref="T141:T147"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151" t="s">
        <v>161</v>
      </c>
      <c r="AT141" s="151" t="s">
        <v>158</v>
      </c>
      <c r="AU141" s="151" t="s">
        <v>91</v>
      </c>
      <c r="AY141" s="7" t="s">
        <v>134</v>
      </c>
      <c r="BE141" s="152">
        <f aca="true" t="shared" si="14" ref="BE141:BE147">IF(N141="základní",J141,0)</f>
        <v>0</v>
      </c>
      <c r="BF141" s="152">
        <f aca="true" t="shared" si="15" ref="BF141:BF147">IF(N141="snížená",J141,0)</f>
        <v>0</v>
      </c>
      <c r="BG141" s="152">
        <f aca="true" t="shared" si="16" ref="BG141:BG147">IF(N141="zákl. přenesená",J141,0)</f>
        <v>0</v>
      </c>
      <c r="BH141" s="152">
        <f aca="true" t="shared" si="17" ref="BH141:BH147">IF(N141="sníž. přenesená",J141,0)</f>
        <v>0</v>
      </c>
      <c r="BI141" s="152">
        <f aca="true" t="shared" si="18" ref="BI141:BI147">IF(N141="nulová",J141,0)</f>
        <v>0</v>
      </c>
      <c r="BJ141" s="7" t="s">
        <v>85</v>
      </c>
      <c r="BK141" s="152">
        <f aca="true" t="shared" si="19" ref="BK141:BK147">ROUND(I141*H141,0)</f>
        <v>0</v>
      </c>
      <c r="BL141" s="7" t="s">
        <v>91</v>
      </c>
      <c r="BM141" s="151" t="s">
        <v>257</v>
      </c>
    </row>
    <row r="142" spans="1:65" s="23" customFormat="1" ht="14.45" customHeight="1">
      <c r="A142" s="19"/>
      <c r="B142" s="20"/>
      <c r="C142" s="162" t="s">
        <v>198</v>
      </c>
      <c r="D142" s="162" t="s">
        <v>158</v>
      </c>
      <c r="E142" s="163" t="s">
        <v>516</v>
      </c>
      <c r="F142" s="164" t="s">
        <v>517</v>
      </c>
      <c r="G142" s="165" t="s">
        <v>491</v>
      </c>
      <c r="H142" s="166">
        <v>1</v>
      </c>
      <c r="I142" s="2"/>
      <c r="J142" s="167">
        <f t="shared" si="10"/>
        <v>0</v>
      </c>
      <c r="K142" s="164" t="s">
        <v>1</v>
      </c>
      <c r="L142" s="168"/>
      <c r="M142" s="169" t="s">
        <v>1</v>
      </c>
      <c r="N142" s="170" t="s">
        <v>43</v>
      </c>
      <c r="O142" s="47"/>
      <c r="P142" s="149">
        <f t="shared" si="11"/>
        <v>0</v>
      </c>
      <c r="Q142" s="149">
        <v>0</v>
      </c>
      <c r="R142" s="149">
        <f t="shared" si="12"/>
        <v>0</v>
      </c>
      <c r="S142" s="149">
        <v>0</v>
      </c>
      <c r="T142" s="150">
        <f t="shared" si="13"/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151" t="s">
        <v>161</v>
      </c>
      <c r="AT142" s="151" t="s">
        <v>158</v>
      </c>
      <c r="AU142" s="151" t="s">
        <v>91</v>
      </c>
      <c r="AY142" s="7" t="s">
        <v>134</v>
      </c>
      <c r="BE142" s="152">
        <f t="shared" si="14"/>
        <v>0</v>
      </c>
      <c r="BF142" s="152">
        <f t="shared" si="15"/>
        <v>0</v>
      </c>
      <c r="BG142" s="152">
        <f t="shared" si="16"/>
        <v>0</v>
      </c>
      <c r="BH142" s="152">
        <f t="shared" si="17"/>
        <v>0</v>
      </c>
      <c r="BI142" s="152">
        <f t="shared" si="18"/>
        <v>0</v>
      </c>
      <c r="BJ142" s="7" t="s">
        <v>85</v>
      </c>
      <c r="BK142" s="152">
        <f t="shared" si="19"/>
        <v>0</v>
      </c>
      <c r="BL142" s="7" t="s">
        <v>91</v>
      </c>
      <c r="BM142" s="151" t="s">
        <v>266</v>
      </c>
    </row>
    <row r="143" spans="1:65" s="23" customFormat="1" ht="14.45" customHeight="1">
      <c r="A143" s="19"/>
      <c r="B143" s="20"/>
      <c r="C143" s="162" t="s">
        <v>204</v>
      </c>
      <c r="D143" s="162" t="s">
        <v>158</v>
      </c>
      <c r="E143" s="163" t="s">
        <v>518</v>
      </c>
      <c r="F143" s="164" t="s">
        <v>519</v>
      </c>
      <c r="G143" s="165" t="s">
        <v>491</v>
      </c>
      <c r="H143" s="166">
        <v>2</v>
      </c>
      <c r="I143" s="2"/>
      <c r="J143" s="167">
        <f t="shared" si="10"/>
        <v>0</v>
      </c>
      <c r="K143" s="164" t="s">
        <v>1</v>
      </c>
      <c r="L143" s="168"/>
      <c r="M143" s="169" t="s">
        <v>1</v>
      </c>
      <c r="N143" s="170" t="s">
        <v>43</v>
      </c>
      <c r="O143" s="47"/>
      <c r="P143" s="149">
        <f t="shared" si="11"/>
        <v>0</v>
      </c>
      <c r="Q143" s="149">
        <v>0</v>
      </c>
      <c r="R143" s="149">
        <f t="shared" si="12"/>
        <v>0</v>
      </c>
      <c r="S143" s="149">
        <v>0</v>
      </c>
      <c r="T143" s="150">
        <f t="shared" si="13"/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151" t="s">
        <v>161</v>
      </c>
      <c r="AT143" s="151" t="s">
        <v>158</v>
      </c>
      <c r="AU143" s="151" t="s">
        <v>91</v>
      </c>
      <c r="AY143" s="7" t="s">
        <v>134</v>
      </c>
      <c r="BE143" s="152">
        <f t="shared" si="14"/>
        <v>0</v>
      </c>
      <c r="BF143" s="152">
        <f t="shared" si="15"/>
        <v>0</v>
      </c>
      <c r="BG143" s="152">
        <f t="shared" si="16"/>
        <v>0</v>
      </c>
      <c r="BH143" s="152">
        <f t="shared" si="17"/>
        <v>0</v>
      </c>
      <c r="BI143" s="152">
        <f t="shared" si="18"/>
        <v>0</v>
      </c>
      <c r="BJ143" s="7" t="s">
        <v>85</v>
      </c>
      <c r="BK143" s="152">
        <f t="shared" si="19"/>
        <v>0</v>
      </c>
      <c r="BL143" s="7" t="s">
        <v>91</v>
      </c>
      <c r="BM143" s="151" t="s">
        <v>277</v>
      </c>
    </row>
    <row r="144" spans="1:65" s="23" customFormat="1" ht="14.45" customHeight="1">
      <c r="A144" s="19"/>
      <c r="B144" s="20"/>
      <c r="C144" s="162" t="s">
        <v>211</v>
      </c>
      <c r="D144" s="162" t="s">
        <v>158</v>
      </c>
      <c r="E144" s="163" t="s">
        <v>520</v>
      </c>
      <c r="F144" s="164" t="s">
        <v>521</v>
      </c>
      <c r="G144" s="165" t="s">
        <v>491</v>
      </c>
      <c r="H144" s="166">
        <v>1</v>
      </c>
      <c r="I144" s="2"/>
      <c r="J144" s="167">
        <f t="shared" si="10"/>
        <v>0</v>
      </c>
      <c r="K144" s="164" t="s">
        <v>1</v>
      </c>
      <c r="L144" s="168"/>
      <c r="M144" s="169" t="s">
        <v>1</v>
      </c>
      <c r="N144" s="170" t="s">
        <v>43</v>
      </c>
      <c r="O144" s="47"/>
      <c r="P144" s="149">
        <f t="shared" si="11"/>
        <v>0</v>
      </c>
      <c r="Q144" s="149">
        <v>0</v>
      </c>
      <c r="R144" s="149">
        <f t="shared" si="12"/>
        <v>0</v>
      </c>
      <c r="S144" s="149">
        <v>0</v>
      </c>
      <c r="T144" s="150">
        <f t="shared" si="13"/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151" t="s">
        <v>161</v>
      </c>
      <c r="AT144" s="151" t="s">
        <v>158</v>
      </c>
      <c r="AU144" s="151" t="s">
        <v>91</v>
      </c>
      <c r="AY144" s="7" t="s">
        <v>134</v>
      </c>
      <c r="BE144" s="152">
        <f t="shared" si="14"/>
        <v>0</v>
      </c>
      <c r="BF144" s="152">
        <f t="shared" si="15"/>
        <v>0</v>
      </c>
      <c r="BG144" s="152">
        <f t="shared" si="16"/>
        <v>0</v>
      </c>
      <c r="BH144" s="152">
        <f t="shared" si="17"/>
        <v>0</v>
      </c>
      <c r="BI144" s="152">
        <f t="shared" si="18"/>
        <v>0</v>
      </c>
      <c r="BJ144" s="7" t="s">
        <v>85</v>
      </c>
      <c r="BK144" s="152">
        <f t="shared" si="19"/>
        <v>0</v>
      </c>
      <c r="BL144" s="7" t="s">
        <v>91</v>
      </c>
      <c r="BM144" s="151" t="s">
        <v>288</v>
      </c>
    </row>
    <row r="145" spans="1:65" s="23" customFormat="1" ht="14.45" customHeight="1">
      <c r="A145" s="19"/>
      <c r="B145" s="20"/>
      <c r="C145" s="162" t="s">
        <v>9</v>
      </c>
      <c r="D145" s="162" t="s">
        <v>158</v>
      </c>
      <c r="E145" s="163" t="s">
        <v>522</v>
      </c>
      <c r="F145" s="164" t="s">
        <v>523</v>
      </c>
      <c r="G145" s="165" t="s">
        <v>491</v>
      </c>
      <c r="H145" s="166">
        <v>1</v>
      </c>
      <c r="I145" s="2"/>
      <c r="J145" s="167">
        <f t="shared" si="10"/>
        <v>0</v>
      </c>
      <c r="K145" s="164" t="s">
        <v>1</v>
      </c>
      <c r="L145" s="168"/>
      <c r="M145" s="169" t="s">
        <v>1</v>
      </c>
      <c r="N145" s="170" t="s">
        <v>43</v>
      </c>
      <c r="O145" s="47"/>
      <c r="P145" s="149">
        <f t="shared" si="11"/>
        <v>0</v>
      </c>
      <c r="Q145" s="149">
        <v>0</v>
      </c>
      <c r="R145" s="149">
        <f t="shared" si="12"/>
        <v>0</v>
      </c>
      <c r="S145" s="149">
        <v>0</v>
      </c>
      <c r="T145" s="150">
        <f t="shared" si="13"/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151" t="s">
        <v>161</v>
      </c>
      <c r="AT145" s="151" t="s">
        <v>158</v>
      </c>
      <c r="AU145" s="151" t="s">
        <v>91</v>
      </c>
      <c r="AY145" s="7" t="s">
        <v>134</v>
      </c>
      <c r="BE145" s="152">
        <f t="shared" si="14"/>
        <v>0</v>
      </c>
      <c r="BF145" s="152">
        <f t="shared" si="15"/>
        <v>0</v>
      </c>
      <c r="BG145" s="152">
        <f t="shared" si="16"/>
        <v>0</v>
      </c>
      <c r="BH145" s="152">
        <f t="shared" si="17"/>
        <v>0</v>
      </c>
      <c r="BI145" s="152">
        <f t="shared" si="18"/>
        <v>0</v>
      </c>
      <c r="BJ145" s="7" t="s">
        <v>85</v>
      </c>
      <c r="BK145" s="152">
        <f t="shared" si="19"/>
        <v>0</v>
      </c>
      <c r="BL145" s="7" t="s">
        <v>91</v>
      </c>
      <c r="BM145" s="151" t="s">
        <v>296</v>
      </c>
    </row>
    <row r="146" spans="1:65" s="23" customFormat="1" ht="14.45" customHeight="1">
      <c r="A146" s="19"/>
      <c r="B146" s="20"/>
      <c r="C146" s="162" t="s">
        <v>223</v>
      </c>
      <c r="D146" s="162" t="s">
        <v>158</v>
      </c>
      <c r="E146" s="163" t="s">
        <v>524</v>
      </c>
      <c r="F146" s="164" t="s">
        <v>525</v>
      </c>
      <c r="G146" s="165" t="s">
        <v>491</v>
      </c>
      <c r="H146" s="166">
        <v>1</v>
      </c>
      <c r="I146" s="2"/>
      <c r="J146" s="167">
        <f t="shared" si="10"/>
        <v>0</v>
      </c>
      <c r="K146" s="164" t="s">
        <v>1</v>
      </c>
      <c r="L146" s="168"/>
      <c r="M146" s="169" t="s">
        <v>1</v>
      </c>
      <c r="N146" s="170" t="s">
        <v>43</v>
      </c>
      <c r="O146" s="47"/>
      <c r="P146" s="149">
        <f t="shared" si="11"/>
        <v>0</v>
      </c>
      <c r="Q146" s="149">
        <v>0</v>
      </c>
      <c r="R146" s="149">
        <f t="shared" si="12"/>
        <v>0</v>
      </c>
      <c r="S146" s="149">
        <v>0</v>
      </c>
      <c r="T146" s="150">
        <f t="shared" si="13"/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151" t="s">
        <v>161</v>
      </c>
      <c r="AT146" s="151" t="s">
        <v>158</v>
      </c>
      <c r="AU146" s="151" t="s">
        <v>91</v>
      </c>
      <c r="AY146" s="7" t="s">
        <v>134</v>
      </c>
      <c r="BE146" s="152">
        <f t="shared" si="14"/>
        <v>0</v>
      </c>
      <c r="BF146" s="152">
        <f t="shared" si="15"/>
        <v>0</v>
      </c>
      <c r="BG146" s="152">
        <f t="shared" si="16"/>
        <v>0</v>
      </c>
      <c r="BH146" s="152">
        <f t="shared" si="17"/>
        <v>0</v>
      </c>
      <c r="BI146" s="152">
        <f t="shared" si="18"/>
        <v>0</v>
      </c>
      <c r="BJ146" s="7" t="s">
        <v>85</v>
      </c>
      <c r="BK146" s="152">
        <f t="shared" si="19"/>
        <v>0</v>
      </c>
      <c r="BL146" s="7" t="s">
        <v>91</v>
      </c>
      <c r="BM146" s="151" t="s">
        <v>308</v>
      </c>
    </row>
    <row r="147" spans="1:65" s="23" customFormat="1" ht="14.45" customHeight="1">
      <c r="A147" s="19"/>
      <c r="B147" s="20"/>
      <c r="C147" s="162" t="s">
        <v>230</v>
      </c>
      <c r="D147" s="162" t="s">
        <v>158</v>
      </c>
      <c r="E147" s="163" t="s">
        <v>526</v>
      </c>
      <c r="F147" s="164" t="s">
        <v>527</v>
      </c>
      <c r="G147" s="165" t="s">
        <v>491</v>
      </c>
      <c r="H147" s="166">
        <v>1</v>
      </c>
      <c r="I147" s="2"/>
      <c r="J147" s="167">
        <f t="shared" si="10"/>
        <v>0</v>
      </c>
      <c r="K147" s="164" t="s">
        <v>1</v>
      </c>
      <c r="L147" s="168"/>
      <c r="M147" s="169" t="s">
        <v>1</v>
      </c>
      <c r="N147" s="170" t="s">
        <v>43</v>
      </c>
      <c r="O147" s="47"/>
      <c r="P147" s="149">
        <f t="shared" si="11"/>
        <v>0</v>
      </c>
      <c r="Q147" s="149">
        <v>0</v>
      </c>
      <c r="R147" s="149">
        <f t="shared" si="12"/>
        <v>0</v>
      </c>
      <c r="S147" s="149">
        <v>0</v>
      </c>
      <c r="T147" s="150">
        <f t="shared" si="13"/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151" t="s">
        <v>161</v>
      </c>
      <c r="AT147" s="151" t="s">
        <v>158</v>
      </c>
      <c r="AU147" s="151" t="s">
        <v>91</v>
      </c>
      <c r="AY147" s="7" t="s">
        <v>134</v>
      </c>
      <c r="BE147" s="152">
        <f t="shared" si="14"/>
        <v>0</v>
      </c>
      <c r="BF147" s="152">
        <f t="shared" si="15"/>
        <v>0</v>
      </c>
      <c r="BG147" s="152">
        <f t="shared" si="16"/>
        <v>0</v>
      </c>
      <c r="BH147" s="152">
        <f t="shared" si="17"/>
        <v>0</v>
      </c>
      <c r="BI147" s="152">
        <f t="shared" si="18"/>
        <v>0</v>
      </c>
      <c r="BJ147" s="7" t="s">
        <v>85</v>
      </c>
      <c r="BK147" s="152">
        <f t="shared" si="19"/>
        <v>0</v>
      </c>
      <c r="BL147" s="7" t="s">
        <v>91</v>
      </c>
      <c r="BM147" s="151" t="s">
        <v>317</v>
      </c>
    </row>
    <row r="148" spans="2:63" s="182" customFormat="1" ht="20.85" customHeight="1">
      <c r="B148" s="183"/>
      <c r="D148" s="184" t="s">
        <v>76</v>
      </c>
      <c r="E148" s="184" t="s">
        <v>528</v>
      </c>
      <c r="F148" s="184" t="s">
        <v>529</v>
      </c>
      <c r="J148" s="185">
        <f>BK148</f>
        <v>0</v>
      </c>
      <c r="L148" s="183"/>
      <c r="M148" s="186"/>
      <c r="N148" s="187"/>
      <c r="O148" s="187"/>
      <c r="P148" s="188">
        <f>P149</f>
        <v>0</v>
      </c>
      <c r="Q148" s="187"/>
      <c r="R148" s="188">
        <f>R149</f>
        <v>0</v>
      </c>
      <c r="S148" s="187"/>
      <c r="T148" s="189">
        <f>T149</f>
        <v>0</v>
      </c>
      <c r="AR148" s="184" t="s">
        <v>8</v>
      </c>
      <c r="AT148" s="190" t="s">
        <v>76</v>
      </c>
      <c r="AU148" s="190" t="s">
        <v>88</v>
      </c>
      <c r="AY148" s="184" t="s">
        <v>134</v>
      </c>
      <c r="BK148" s="191">
        <f>BK149</f>
        <v>0</v>
      </c>
    </row>
    <row r="149" spans="1:65" s="23" customFormat="1" ht="24.2" customHeight="1">
      <c r="A149" s="19"/>
      <c r="B149" s="20"/>
      <c r="C149" s="162" t="s">
        <v>235</v>
      </c>
      <c r="D149" s="162" t="s">
        <v>158</v>
      </c>
      <c r="E149" s="163" t="s">
        <v>530</v>
      </c>
      <c r="F149" s="164" t="s">
        <v>531</v>
      </c>
      <c r="G149" s="165" t="s">
        <v>491</v>
      </c>
      <c r="H149" s="166">
        <v>1</v>
      </c>
      <c r="I149" s="2"/>
      <c r="J149" s="167">
        <f>ROUND(I149*H149,0)</f>
        <v>0</v>
      </c>
      <c r="K149" s="164" t="s">
        <v>1</v>
      </c>
      <c r="L149" s="168"/>
      <c r="M149" s="169" t="s">
        <v>1</v>
      </c>
      <c r="N149" s="170" t="s">
        <v>43</v>
      </c>
      <c r="O149" s="47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151" t="s">
        <v>161</v>
      </c>
      <c r="AT149" s="151" t="s">
        <v>158</v>
      </c>
      <c r="AU149" s="151" t="s">
        <v>91</v>
      </c>
      <c r="AY149" s="7" t="s">
        <v>134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7" t="s">
        <v>85</v>
      </c>
      <c r="BK149" s="152">
        <f>ROUND(I149*H149,0)</f>
        <v>0</v>
      </c>
      <c r="BL149" s="7" t="s">
        <v>91</v>
      </c>
      <c r="BM149" s="151" t="s">
        <v>329</v>
      </c>
    </row>
    <row r="150" spans="2:63" s="182" customFormat="1" ht="20.85" customHeight="1">
      <c r="B150" s="183"/>
      <c r="D150" s="184" t="s">
        <v>76</v>
      </c>
      <c r="E150" s="184" t="s">
        <v>532</v>
      </c>
      <c r="F150" s="184" t="s">
        <v>533</v>
      </c>
      <c r="J150" s="185">
        <f>BK150</f>
        <v>0</v>
      </c>
      <c r="L150" s="183"/>
      <c r="M150" s="186"/>
      <c r="N150" s="187"/>
      <c r="O150" s="187"/>
      <c r="P150" s="188">
        <f>SUM(P151:P152)</f>
        <v>0</v>
      </c>
      <c r="Q150" s="187"/>
      <c r="R150" s="188">
        <f>SUM(R151:R152)</f>
        <v>0</v>
      </c>
      <c r="S150" s="187"/>
      <c r="T150" s="189">
        <f>SUM(T151:T152)</f>
        <v>0</v>
      </c>
      <c r="AR150" s="184" t="s">
        <v>8</v>
      </c>
      <c r="AT150" s="190" t="s">
        <v>76</v>
      </c>
      <c r="AU150" s="190" t="s">
        <v>88</v>
      </c>
      <c r="AY150" s="184" t="s">
        <v>134</v>
      </c>
      <c r="BK150" s="191">
        <f>SUM(BK151:BK152)</f>
        <v>0</v>
      </c>
    </row>
    <row r="151" spans="1:65" s="23" customFormat="1" ht="24.2" customHeight="1">
      <c r="A151" s="19"/>
      <c r="B151" s="20"/>
      <c r="C151" s="162" t="s">
        <v>239</v>
      </c>
      <c r="D151" s="162" t="s">
        <v>158</v>
      </c>
      <c r="E151" s="163" t="s">
        <v>534</v>
      </c>
      <c r="F151" s="164" t="s">
        <v>535</v>
      </c>
      <c r="G151" s="165" t="s">
        <v>536</v>
      </c>
      <c r="H151" s="166">
        <v>1</v>
      </c>
      <c r="I151" s="2"/>
      <c r="J151" s="167">
        <f>ROUND(I151*H151,0)</f>
        <v>0</v>
      </c>
      <c r="K151" s="164" t="s">
        <v>1</v>
      </c>
      <c r="L151" s="168"/>
      <c r="M151" s="169" t="s">
        <v>1</v>
      </c>
      <c r="N151" s="170" t="s">
        <v>43</v>
      </c>
      <c r="O151" s="47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151" t="s">
        <v>161</v>
      </c>
      <c r="AT151" s="151" t="s">
        <v>158</v>
      </c>
      <c r="AU151" s="151" t="s">
        <v>91</v>
      </c>
      <c r="AY151" s="7" t="s">
        <v>134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7" t="s">
        <v>85</v>
      </c>
      <c r="BK151" s="152">
        <f>ROUND(I151*H151,0)</f>
        <v>0</v>
      </c>
      <c r="BL151" s="7" t="s">
        <v>91</v>
      </c>
      <c r="BM151" s="151" t="s">
        <v>337</v>
      </c>
    </row>
    <row r="152" spans="1:65" s="23" customFormat="1" ht="14.45" customHeight="1">
      <c r="A152" s="19"/>
      <c r="B152" s="20"/>
      <c r="C152" s="162" t="s">
        <v>244</v>
      </c>
      <c r="D152" s="162" t="s">
        <v>158</v>
      </c>
      <c r="E152" s="163" t="s">
        <v>537</v>
      </c>
      <c r="F152" s="164" t="s">
        <v>538</v>
      </c>
      <c r="G152" s="165" t="s">
        <v>536</v>
      </c>
      <c r="H152" s="166">
        <v>1</v>
      </c>
      <c r="I152" s="2"/>
      <c r="J152" s="167">
        <f>ROUND(I152*H152,0)</f>
        <v>0</v>
      </c>
      <c r="K152" s="164" t="s">
        <v>1</v>
      </c>
      <c r="L152" s="168"/>
      <c r="M152" s="192" t="s">
        <v>1</v>
      </c>
      <c r="N152" s="193" t="s">
        <v>43</v>
      </c>
      <c r="O152" s="194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151" t="s">
        <v>161</v>
      </c>
      <c r="AT152" s="151" t="s">
        <v>158</v>
      </c>
      <c r="AU152" s="151" t="s">
        <v>91</v>
      </c>
      <c r="AY152" s="7" t="s">
        <v>134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7" t="s">
        <v>85</v>
      </c>
      <c r="BK152" s="152">
        <f>ROUND(I152*H152,0)</f>
        <v>0</v>
      </c>
      <c r="BL152" s="7" t="s">
        <v>91</v>
      </c>
      <c r="BM152" s="151" t="s">
        <v>346</v>
      </c>
    </row>
    <row r="153" spans="1:31" s="23" customFormat="1" ht="6.95" customHeight="1">
      <c r="A153" s="19"/>
      <c r="B153" s="35"/>
      <c r="C153" s="36"/>
      <c r="D153" s="36"/>
      <c r="E153" s="36"/>
      <c r="F153" s="36"/>
      <c r="G153" s="36"/>
      <c r="H153" s="36"/>
      <c r="I153" s="36"/>
      <c r="J153" s="36"/>
      <c r="K153" s="36"/>
      <c r="L153" s="20"/>
      <c r="M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</row>
  </sheetData>
  <sheetProtection password="CB04" sheet="1" objects="1" scenarios="1"/>
  <autoFilter ref="C123:K152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6" customWidth="1"/>
    <col min="2" max="2" width="1.1484375" style="6" customWidth="1"/>
    <col min="3" max="3" width="4.140625" style="6" customWidth="1"/>
    <col min="4" max="4" width="4.28125" style="6" customWidth="1"/>
    <col min="5" max="5" width="17.140625" style="6" customWidth="1"/>
    <col min="6" max="6" width="50.8515625" style="6" customWidth="1"/>
    <col min="7" max="7" width="7.42187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8515625" style="6" hidden="1" customWidth="1"/>
    <col min="14" max="14" width="9.28125" style="6" hidden="1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43" width="9.28125" style="6" customWidth="1"/>
    <col min="44" max="65" width="9.28125" style="6" hidden="1" customWidth="1"/>
    <col min="66" max="16384" width="9.28125" style="6" customWidth="1"/>
  </cols>
  <sheetData>
    <row r="1" ht="12"/>
    <row r="2" spans="12:46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7" t="s">
        <v>90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</v>
      </c>
    </row>
    <row r="4" spans="2:46" ht="24.95" customHeight="1">
      <c r="B4" s="10"/>
      <c r="D4" s="11" t="s">
        <v>97</v>
      </c>
      <c r="L4" s="10"/>
      <c r="M4" s="83" t="s">
        <v>11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6" t="s">
        <v>17</v>
      </c>
      <c r="L6" s="10"/>
    </row>
    <row r="7" spans="2:12" ht="16.5" customHeight="1">
      <c r="B7" s="10"/>
      <c r="E7" s="239" t="str">
        <f>'Rekapitulace stavby'!K6</f>
        <v>Kamerový systém a IT infrastruktura Domov Hostomice</v>
      </c>
      <c r="F7" s="240"/>
      <c r="G7" s="240"/>
      <c r="H7" s="240"/>
      <c r="L7" s="10"/>
    </row>
    <row r="8" spans="1:31" s="23" customFormat="1" ht="12" customHeight="1">
      <c r="A8" s="19"/>
      <c r="B8" s="20"/>
      <c r="C8" s="19"/>
      <c r="D8" s="16" t="s">
        <v>98</v>
      </c>
      <c r="E8" s="19"/>
      <c r="F8" s="19"/>
      <c r="G8" s="19"/>
      <c r="H8" s="19"/>
      <c r="I8" s="19"/>
      <c r="J8" s="19"/>
      <c r="K8" s="19"/>
      <c r="L8" s="3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16.5" customHeight="1">
      <c r="A9" s="19"/>
      <c r="B9" s="20"/>
      <c r="C9" s="19"/>
      <c r="D9" s="19"/>
      <c r="E9" s="218" t="s">
        <v>539</v>
      </c>
      <c r="F9" s="238"/>
      <c r="G9" s="238"/>
      <c r="H9" s="238"/>
      <c r="I9" s="19"/>
      <c r="J9" s="19"/>
      <c r="K9" s="19"/>
      <c r="L9" s="3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3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3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3" customFormat="1" ht="12" customHeight="1">
      <c r="A11" s="19"/>
      <c r="B11" s="20"/>
      <c r="C11" s="19"/>
      <c r="D11" s="16" t="s">
        <v>19</v>
      </c>
      <c r="E11" s="19"/>
      <c r="F11" s="17" t="s">
        <v>1</v>
      </c>
      <c r="G11" s="19"/>
      <c r="H11" s="19"/>
      <c r="I11" s="16" t="s">
        <v>20</v>
      </c>
      <c r="J11" s="17" t="s">
        <v>1</v>
      </c>
      <c r="K11" s="19"/>
      <c r="L11" s="3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3" customFormat="1" ht="12" customHeight="1">
      <c r="A12" s="19"/>
      <c r="B12" s="20"/>
      <c r="C12" s="19"/>
      <c r="D12" s="16" t="s">
        <v>21</v>
      </c>
      <c r="E12" s="19"/>
      <c r="F12" s="17" t="s">
        <v>476</v>
      </c>
      <c r="G12" s="19"/>
      <c r="H12" s="19"/>
      <c r="I12" s="16" t="s">
        <v>23</v>
      </c>
      <c r="J12" s="84" t="str">
        <f>'Rekapitulace stavby'!AN8</f>
        <v>30. 11. 2020</v>
      </c>
      <c r="K12" s="19"/>
      <c r="L12" s="3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3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3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3" customFormat="1" ht="12" customHeight="1">
      <c r="A14" s="19"/>
      <c r="B14" s="20"/>
      <c r="C14" s="19"/>
      <c r="D14" s="16" t="s">
        <v>25</v>
      </c>
      <c r="E14" s="19"/>
      <c r="F14" s="19"/>
      <c r="G14" s="19"/>
      <c r="H14" s="19"/>
      <c r="I14" s="16" t="s">
        <v>26</v>
      </c>
      <c r="J14" s="17" t="str">
        <f>IF('Rekapitulace stavby'!AN10="","",'Rekapitulace stavby'!AN10)</f>
        <v/>
      </c>
      <c r="K14" s="19"/>
      <c r="L14" s="3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3" customFormat="1" ht="18" customHeight="1">
      <c r="A15" s="19"/>
      <c r="B15" s="20"/>
      <c r="C15" s="19"/>
      <c r="D15" s="19"/>
      <c r="E15" s="17" t="str">
        <f>IF('Rekapitulace stavby'!E11="","",'Rekapitulace stavby'!E11)</f>
        <v xml:space="preserve">Domov Hostomice -Zátor, PSS, Zátor 373, Hostomice </v>
      </c>
      <c r="F15" s="19"/>
      <c r="G15" s="19"/>
      <c r="H15" s="19"/>
      <c r="I15" s="16" t="s">
        <v>28</v>
      </c>
      <c r="J15" s="17" t="str">
        <f>IF('Rekapitulace stavby'!AN11="","",'Rekapitulace stavby'!AN11)</f>
        <v/>
      </c>
      <c r="K15" s="19"/>
      <c r="L15" s="3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3" customFormat="1" ht="6.9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0"/>
      <c r="C17" s="19"/>
      <c r="D17" s="16" t="s">
        <v>29</v>
      </c>
      <c r="E17" s="19"/>
      <c r="F17" s="19"/>
      <c r="G17" s="19"/>
      <c r="H17" s="19"/>
      <c r="I17" s="16" t="s">
        <v>26</v>
      </c>
      <c r="J17" s="4" t="str">
        <f>'Rekapitulace stavby'!AN13</f>
        <v>Vyplň údaj</v>
      </c>
      <c r="K17" s="19"/>
      <c r="L17" s="3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0"/>
      <c r="C18" s="19"/>
      <c r="D18" s="19"/>
      <c r="E18" s="241" t="str">
        <f>'Rekapitulace stavby'!E14</f>
        <v>Vyplň údaj</v>
      </c>
      <c r="F18" s="242"/>
      <c r="G18" s="242"/>
      <c r="H18" s="242"/>
      <c r="I18" s="16" t="s">
        <v>28</v>
      </c>
      <c r="J18" s="4" t="str">
        <f>'Rekapitulace stavby'!AN14</f>
        <v>Vyplň údaj</v>
      </c>
      <c r="K18" s="19"/>
      <c r="L18" s="3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0"/>
      <c r="C20" s="19"/>
      <c r="D20" s="16" t="s">
        <v>31</v>
      </c>
      <c r="E20" s="19"/>
      <c r="F20" s="19"/>
      <c r="G20" s="19"/>
      <c r="H20" s="19"/>
      <c r="I20" s="16" t="s">
        <v>26</v>
      </c>
      <c r="J20" s="17" t="str">
        <f>IF('Rekapitulace stavby'!AN16="","",'Rekapitulace stavby'!AN16)</f>
        <v/>
      </c>
      <c r="K20" s="19"/>
      <c r="L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0"/>
      <c r="C21" s="19"/>
      <c r="D21" s="19"/>
      <c r="E21" s="17" t="str">
        <f>IF('Rekapitulace stavby'!E17="","",'Rekapitulace stavby'!E17)</f>
        <v>ing. Petr Linek, Sokolovská 519, Chrudim</v>
      </c>
      <c r="F21" s="19"/>
      <c r="G21" s="19"/>
      <c r="H21" s="19"/>
      <c r="I21" s="16" t="s">
        <v>28</v>
      </c>
      <c r="J21" s="17" t="str">
        <f>IF('Rekapitulace stavby'!AN17="","",'Rekapitulace stavby'!AN17)</f>
        <v/>
      </c>
      <c r="K21" s="19"/>
      <c r="L21" s="3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0"/>
      <c r="C23" s="19"/>
      <c r="D23" s="16" t="s">
        <v>34</v>
      </c>
      <c r="E23" s="19"/>
      <c r="F23" s="19"/>
      <c r="G23" s="19"/>
      <c r="H23" s="19"/>
      <c r="I23" s="16" t="s">
        <v>26</v>
      </c>
      <c r="J23" s="17" t="str">
        <f>IF('Rekapitulace stavby'!AN19="","",'Rekapitulace stavby'!AN19)</f>
        <v/>
      </c>
      <c r="K23" s="19"/>
      <c r="L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0"/>
      <c r="C24" s="19"/>
      <c r="D24" s="19"/>
      <c r="E24" s="17" t="str">
        <f>IF('Rekapitulace stavby'!E20="","",'Rekapitulace stavby'!E20)</f>
        <v>ing. V. Švehla</v>
      </c>
      <c r="F24" s="19"/>
      <c r="G24" s="19"/>
      <c r="H24" s="19"/>
      <c r="I24" s="16" t="s">
        <v>28</v>
      </c>
      <c r="J24" s="17" t="str">
        <f>IF('Rekapitulace stavby'!AN20="","",'Rekapitulace stavby'!AN20)</f>
        <v/>
      </c>
      <c r="K24" s="19"/>
      <c r="L24" s="3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0"/>
      <c r="C26" s="19"/>
      <c r="D26" s="16" t="s">
        <v>36</v>
      </c>
      <c r="E26" s="19"/>
      <c r="F26" s="19"/>
      <c r="G26" s="19"/>
      <c r="H26" s="19"/>
      <c r="I26" s="19"/>
      <c r="J26" s="19"/>
      <c r="K26" s="19"/>
      <c r="L26" s="3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8" customFormat="1" ht="16.5" customHeight="1">
      <c r="A27" s="85"/>
      <c r="B27" s="86"/>
      <c r="C27" s="85"/>
      <c r="D27" s="85"/>
      <c r="E27" s="237" t="s">
        <v>1</v>
      </c>
      <c r="F27" s="237"/>
      <c r="G27" s="237"/>
      <c r="H27" s="23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3" customFormat="1" ht="6.9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0"/>
      <c r="C29" s="19"/>
      <c r="D29" s="55"/>
      <c r="E29" s="55"/>
      <c r="F29" s="55"/>
      <c r="G29" s="55"/>
      <c r="H29" s="55"/>
      <c r="I29" s="55"/>
      <c r="J29" s="55"/>
      <c r="K29" s="55"/>
      <c r="L29" s="3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0"/>
      <c r="C30" s="19"/>
      <c r="D30" s="89" t="s">
        <v>37</v>
      </c>
      <c r="E30" s="19"/>
      <c r="F30" s="19"/>
      <c r="G30" s="19"/>
      <c r="H30" s="19"/>
      <c r="I30" s="19"/>
      <c r="J30" s="90">
        <f>ROUND(J125,0)</f>
        <v>0</v>
      </c>
      <c r="K30" s="19"/>
      <c r="L30" s="3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0"/>
      <c r="C31" s="19"/>
      <c r="D31" s="55"/>
      <c r="E31" s="55"/>
      <c r="F31" s="55"/>
      <c r="G31" s="55"/>
      <c r="H31" s="55"/>
      <c r="I31" s="55"/>
      <c r="J31" s="55"/>
      <c r="K31" s="55"/>
      <c r="L31" s="3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0"/>
      <c r="C32" s="19"/>
      <c r="D32" s="19"/>
      <c r="E32" s="19"/>
      <c r="F32" s="91" t="s">
        <v>39</v>
      </c>
      <c r="G32" s="19"/>
      <c r="H32" s="19"/>
      <c r="I32" s="91" t="s">
        <v>38</v>
      </c>
      <c r="J32" s="91" t="s">
        <v>40</v>
      </c>
      <c r="K32" s="19"/>
      <c r="L32" s="3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0"/>
      <c r="C33" s="19"/>
      <c r="D33" s="92" t="s">
        <v>41</v>
      </c>
      <c r="E33" s="16" t="s">
        <v>42</v>
      </c>
      <c r="F33" s="93">
        <f>ROUND((SUM(BE125:BE171)),0)</f>
        <v>0</v>
      </c>
      <c r="G33" s="19"/>
      <c r="H33" s="19"/>
      <c r="I33" s="94">
        <v>0.21</v>
      </c>
      <c r="J33" s="93">
        <f>ROUND(((SUM(BE125:BE171))*I33),0)</f>
        <v>0</v>
      </c>
      <c r="K33" s="19"/>
      <c r="L33" s="3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0"/>
      <c r="C34" s="19"/>
      <c r="D34" s="19"/>
      <c r="E34" s="16" t="s">
        <v>43</v>
      </c>
      <c r="F34" s="93">
        <f>ROUND((SUM(BF125:BF171)),0)</f>
        <v>0</v>
      </c>
      <c r="G34" s="19"/>
      <c r="H34" s="19"/>
      <c r="I34" s="94">
        <v>0.15</v>
      </c>
      <c r="J34" s="93">
        <f>ROUND(((SUM(BF125:BF171))*I34),0)</f>
        <v>0</v>
      </c>
      <c r="K34" s="19"/>
      <c r="L34" s="3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customHeight="1" hidden="1">
      <c r="A35" s="19"/>
      <c r="B35" s="20"/>
      <c r="C35" s="19"/>
      <c r="D35" s="19"/>
      <c r="E35" s="16" t="s">
        <v>44</v>
      </c>
      <c r="F35" s="93">
        <f>ROUND((SUM(BG125:BG171)),0)</f>
        <v>0</v>
      </c>
      <c r="G35" s="19"/>
      <c r="H35" s="19"/>
      <c r="I35" s="94">
        <v>0.21</v>
      </c>
      <c r="J35" s="93">
        <f>0</f>
        <v>0</v>
      </c>
      <c r="K35" s="19"/>
      <c r="L35" s="3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customHeight="1" hidden="1">
      <c r="A36" s="19"/>
      <c r="B36" s="20"/>
      <c r="C36" s="19"/>
      <c r="D36" s="19"/>
      <c r="E36" s="16" t="s">
        <v>45</v>
      </c>
      <c r="F36" s="93">
        <f>ROUND((SUM(BH125:BH171)),0)</f>
        <v>0</v>
      </c>
      <c r="G36" s="19"/>
      <c r="H36" s="19"/>
      <c r="I36" s="94">
        <v>0.15</v>
      </c>
      <c r="J36" s="93">
        <f>0</f>
        <v>0</v>
      </c>
      <c r="K36" s="19"/>
      <c r="L36" s="3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customHeight="1" hidden="1">
      <c r="A37" s="19"/>
      <c r="B37" s="20"/>
      <c r="C37" s="19"/>
      <c r="D37" s="19"/>
      <c r="E37" s="16" t="s">
        <v>46</v>
      </c>
      <c r="F37" s="93">
        <f>ROUND((SUM(BI125:BI171)),0)</f>
        <v>0</v>
      </c>
      <c r="G37" s="19"/>
      <c r="H37" s="19"/>
      <c r="I37" s="94">
        <v>0</v>
      </c>
      <c r="J37" s="93">
        <f>0</f>
        <v>0</v>
      </c>
      <c r="K37" s="19"/>
      <c r="L37" s="3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0"/>
      <c r="C39" s="95"/>
      <c r="D39" s="96" t="s">
        <v>47</v>
      </c>
      <c r="E39" s="49"/>
      <c r="F39" s="49"/>
      <c r="G39" s="97" t="s">
        <v>48</v>
      </c>
      <c r="H39" s="98" t="s">
        <v>49</v>
      </c>
      <c r="I39" s="49"/>
      <c r="J39" s="99">
        <f>SUM(J30:J37)</f>
        <v>0</v>
      </c>
      <c r="K39" s="100"/>
      <c r="L39" s="3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3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3" customFormat="1" ht="14.45" customHeight="1">
      <c r="B50" s="30"/>
      <c r="D50" s="31" t="s">
        <v>50</v>
      </c>
      <c r="E50" s="32"/>
      <c r="F50" s="32"/>
      <c r="G50" s="31" t="s">
        <v>51</v>
      </c>
      <c r="H50" s="32"/>
      <c r="I50" s="32"/>
      <c r="J50" s="32"/>
      <c r="K50" s="32"/>
      <c r="L50" s="30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1:31" s="23" customFormat="1" ht="12.75">
      <c r="A61" s="19"/>
      <c r="B61" s="20"/>
      <c r="C61" s="19"/>
      <c r="D61" s="33" t="s">
        <v>52</v>
      </c>
      <c r="E61" s="22"/>
      <c r="F61" s="101" t="s">
        <v>53</v>
      </c>
      <c r="G61" s="33" t="s">
        <v>52</v>
      </c>
      <c r="H61" s="22"/>
      <c r="I61" s="22"/>
      <c r="J61" s="102" t="s">
        <v>53</v>
      </c>
      <c r="K61" s="22"/>
      <c r="L61" s="3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1:31" s="23" customFormat="1" ht="12.75">
      <c r="A65" s="19"/>
      <c r="B65" s="20"/>
      <c r="C65" s="19"/>
      <c r="D65" s="31" t="s">
        <v>54</v>
      </c>
      <c r="E65" s="34"/>
      <c r="F65" s="34"/>
      <c r="G65" s="31" t="s">
        <v>55</v>
      </c>
      <c r="H65" s="34"/>
      <c r="I65" s="34"/>
      <c r="J65" s="34"/>
      <c r="K65" s="34"/>
      <c r="L65" s="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1:31" s="23" customFormat="1" ht="12.75">
      <c r="A76" s="19"/>
      <c r="B76" s="20"/>
      <c r="C76" s="19"/>
      <c r="D76" s="33" t="s">
        <v>52</v>
      </c>
      <c r="E76" s="22"/>
      <c r="F76" s="101" t="s">
        <v>53</v>
      </c>
      <c r="G76" s="33" t="s">
        <v>52</v>
      </c>
      <c r="H76" s="22"/>
      <c r="I76" s="22"/>
      <c r="J76" s="102" t="s">
        <v>53</v>
      </c>
      <c r="K76" s="22"/>
      <c r="L76" s="3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3" customFormat="1" ht="24.95" customHeight="1">
      <c r="A82" s="19"/>
      <c r="B82" s="20"/>
      <c r="C82" s="11" t="s">
        <v>100</v>
      </c>
      <c r="D82" s="19"/>
      <c r="E82" s="19"/>
      <c r="F82" s="19"/>
      <c r="G82" s="19"/>
      <c r="H82" s="19"/>
      <c r="I82" s="19"/>
      <c r="J82" s="19"/>
      <c r="K82" s="19"/>
      <c r="L82" s="3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3" customFormat="1" ht="12" customHeight="1">
      <c r="A84" s="19"/>
      <c r="B84" s="20"/>
      <c r="C84" s="16" t="s">
        <v>17</v>
      </c>
      <c r="D84" s="19"/>
      <c r="E84" s="19"/>
      <c r="F84" s="19"/>
      <c r="G84" s="19"/>
      <c r="H84" s="19"/>
      <c r="I84" s="19"/>
      <c r="J84" s="19"/>
      <c r="K84" s="19"/>
      <c r="L84" s="3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3" customFormat="1" ht="16.5" customHeight="1">
      <c r="A85" s="19"/>
      <c r="B85" s="20"/>
      <c r="C85" s="19"/>
      <c r="D85" s="19"/>
      <c r="E85" s="239" t="str">
        <f>E7</f>
        <v>Kamerový systém a IT infrastruktura Domov Hostomice</v>
      </c>
      <c r="F85" s="240"/>
      <c r="G85" s="240"/>
      <c r="H85" s="240"/>
      <c r="I85" s="19"/>
      <c r="J85" s="19"/>
      <c r="K85" s="19"/>
      <c r="L85" s="3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3" customFormat="1" ht="12" customHeight="1">
      <c r="A86" s="19"/>
      <c r="B86" s="20"/>
      <c r="C86" s="16" t="s">
        <v>98</v>
      </c>
      <c r="D86" s="19"/>
      <c r="E86" s="19"/>
      <c r="F86" s="19"/>
      <c r="G86" s="19"/>
      <c r="H86" s="19"/>
      <c r="I86" s="19"/>
      <c r="J86" s="19"/>
      <c r="K86" s="19"/>
      <c r="L86" s="3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16.5" customHeight="1">
      <c r="A87" s="19"/>
      <c r="B87" s="20"/>
      <c r="C87" s="19"/>
      <c r="D87" s="19"/>
      <c r="E87" s="218" t="str">
        <f>E9</f>
        <v>3 - IT</v>
      </c>
      <c r="F87" s="238"/>
      <c r="G87" s="238"/>
      <c r="H87" s="238"/>
      <c r="I87" s="19"/>
      <c r="J87" s="19"/>
      <c r="K87" s="19"/>
      <c r="L87" s="3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12" customHeight="1">
      <c r="A89" s="19"/>
      <c r="B89" s="20"/>
      <c r="C89" s="16" t="s">
        <v>21</v>
      </c>
      <c r="D89" s="19"/>
      <c r="E89" s="19"/>
      <c r="F89" s="17" t="str">
        <f>F12</f>
        <v xml:space="preserve"> </v>
      </c>
      <c r="G89" s="19"/>
      <c r="H89" s="19"/>
      <c r="I89" s="16" t="s">
        <v>23</v>
      </c>
      <c r="J89" s="84" t="str">
        <f>IF(J12="","",J12)</f>
        <v>30. 11. 2020</v>
      </c>
      <c r="K89" s="19"/>
      <c r="L89" s="3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3" customFormat="1" ht="6.9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3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3" customFormat="1" ht="40.15" customHeight="1">
      <c r="A91" s="19"/>
      <c r="B91" s="20"/>
      <c r="C91" s="16" t="s">
        <v>25</v>
      </c>
      <c r="D91" s="19"/>
      <c r="E91" s="19"/>
      <c r="F91" s="17" t="str">
        <f>E15</f>
        <v xml:space="preserve">Domov Hostomice -Zátor, PSS, Zátor 373, Hostomice </v>
      </c>
      <c r="G91" s="19"/>
      <c r="H91" s="19"/>
      <c r="I91" s="16" t="s">
        <v>31</v>
      </c>
      <c r="J91" s="103" t="str">
        <f>E21</f>
        <v>ing. Petr Linek, Sokolovská 519, Chrudim</v>
      </c>
      <c r="K91" s="19"/>
      <c r="L91" s="3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3" customFormat="1" ht="15.2" customHeight="1">
      <c r="A92" s="19"/>
      <c r="B92" s="20"/>
      <c r="C92" s="16" t="s">
        <v>29</v>
      </c>
      <c r="D92" s="19"/>
      <c r="E92" s="19"/>
      <c r="F92" s="17" t="str">
        <f>IF(E18="","",E18)</f>
        <v>Vyplň údaj</v>
      </c>
      <c r="G92" s="19"/>
      <c r="H92" s="19"/>
      <c r="I92" s="16" t="s">
        <v>34</v>
      </c>
      <c r="J92" s="103" t="str">
        <f>E24</f>
        <v>ing. V. Švehla</v>
      </c>
      <c r="K92" s="19"/>
      <c r="L92" s="3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3" customFormat="1" ht="10.3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3" customFormat="1" ht="29.25" customHeight="1">
      <c r="A94" s="19"/>
      <c r="B94" s="20"/>
      <c r="C94" s="104" t="s">
        <v>101</v>
      </c>
      <c r="D94" s="95"/>
      <c r="E94" s="95"/>
      <c r="F94" s="95"/>
      <c r="G94" s="95"/>
      <c r="H94" s="95"/>
      <c r="I94" s="95"/>
      <c r="J94" s="105" t="s">
        <v>102</v>
      </c>
      <c r="K94" s="95"/>
      <c r="L94" s="3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3" customFormat="1" ht="10.3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3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06" t="s">
        <v>103</v>
      </c>
      <c r="D96" s="19"/>
      <c r="E96" s="19"/>
      <c r="F96" s="19"/>
      <c r="G96" s="19"/>
      <c r="H96" s="19"/>
      <c r="I96" s="19"/>
      <c r="J96" s="90">
        <f>J125</f>
        <v>0</v>
      </c>
      <c r="K96" s="19"/>
      <c r="L96" s="3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7" t="s">
        <v>104</v>
      </c>
    </row>
    <row r="97" spans="2:12" s="107" customFormat="1" ht="24.95" customHeight="1">
      <c r="B97" s="108"/>
      <c r="D97" s="109" t="s">
        <v>477</v>
      </c>
      <c r="E97" s="110"/>
      <c r="F97" s="110"/>
      <c r="G97" s="110"/>
      <c r="H97" s="110"/>
      <c r="I97" s="110"/>
      <c r="J97" s="111">
        <f>J126</f>
        <v>0</v>
      </c>
      <c r="L97" s="108"/>
    </row>
    <row r="98" spans="2:12" s="112" customFormat="1" ht="19.9" customHeight="1">
      <c r="B98" s="113"/>
      <c r="D98" s="114" t="s">
        <v>540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2:12" s="112" customFormat="1" ht="14.85" customHeight="1">
      <c r="B99" s="113"/>
      <c r="D99" s="114" t="s">
        <v>541</v>
      </c>
      <c r="E99" s="115"/>
      <c r="F99" s="115"/>
      <c r="G99" s="115"/>
      <c r="H99" s="115"/>
      <c r="I99" s="115"/>
      <c r="J99" s="116">
        <f>J128</f>
        <v>0</v>
      </c>
      <c r="L99" s="113"/>
    </row>
    <row r="100" spans="2:12" s="112" customFormat="1" ht="14.85" customHeight="1">
      <c r="B100" s="113"/>
      <c r="D100" s="114" t="s">
        <v>542</v>
      </c>
      <c r="E100" s="115"/>
      <c r="F100" s="115"/>
      <c r="G100" s="115"/>
      <c r="H100" s="115"/>
      <c r="I100" s="115"/>
      <c r="J100" s="116">
        <f>J150</f>
        <v>0</v>
      </c>
      <c r="L100" s="113"/>
    </row>
    <row r="101" spans="2:12" s="112" customFormat="1" ht="14.85" customHeight="1">
      <c r="B101" s="113"/>
      <c r="D101" s="114" t="s">
        <v>543</v>
      </c>
      <c r="E101" s="115"/>
      <c r="F101" s="115"/>
      <c r="G101" s="115"/>
      <c r="H101" s="115"/>
      <c r="I101" s="115"/>
      <c r="J101" s="116">
        <f>J155</f>
        <v>0</v>
      </c>
      <c r="L101" s="113"/>
    </row>
    <row r="102" spans="2:12" s="112" customFormat="1" ht="14.85" customHeight="1">
      <c r="B102" s="113"/>
      <c r="D102" s="114" t="s">
        <v>544</v>
      </c>
      <c r="E102" s="115"/>
      <c r="F102" s="115"/>
      <c r="G102" s="115"/>
      <c r="H102" s="115"/>
      <c r="I102" s="115"/>
      <c r="J102" s="116">
        <f>J157</f>
        <v>0</v>
      </c>
      <c r="L102" s="113"/>
    </row>
    <row r="103" spans="2:12" s="112" customFormat="1" ht="14.85" customHeight="1">
      <c r="B103" s="113"/>
      <c r="D103" s="114" t="s">
        <v>545</v>
      </c>
      <c r="E103" s="115"/>
      <c r="F103" s="115"/>
      <c r="G103" s="115"/>
      <c r="H103" s="115"/>
      <c r="I103" s="115"/>
      <c r="J103" s="116">
        <f>J160</f>
        <v>0</v>
      </c>
      <c r="L103" s="113"/>
    </row>
    <row r="104" spans="2:12" s="112" customFormat="1" ht="14.85" customHeight="1">
      <c r="B104" s="113"/>
      <c r="D104" s="114" t="s">
        <v>546</v>
      </c>
      <c r="E104" s="115"/>
      <c r="F104" s="115"/>
      <c r="G104" s="115"/>
      <c r="H104" s="115"/>
      <c r="I104" s="115"/>
      <c r="J104" s="116">
        <f>J164</f>
        <v>0</v>
      </c>
      <c r="L104" s="113"/>
    </row>
    <row r="105" spans="2:12" s="112" customFormat="1" ht="14.85" customHeight="1">
      <c r="B105" s="113"/>
      <c r="D105" s="114" t="s">
        <v>547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1:31" s="23" customFormat="1" ht="21.75" customHeight="1">
      <c r="A106" s="19"/>
      <c r="B106" s="20"/>
      <c r="C106" s="19"/>
      <c r="D106" s="19"/>
      <c r="E106" s="19"/>
      <c r="F106" s="19"/>
      <c r="G106" s="19"/>
      <c r="H106" s="19"/>
      <c r="I106" s="19"/>
      <c r="J106" s="19"/>
      <c r="K106" s="19"/>
      <c r="L106" s="3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3" customFormat="1" ht="6.95" customHeight="1">
      <c r="A107" s="19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11" spans="1:31" s="23" customFormat="1" ht="6.95" customHeight="1">
      <c r="A111" s="19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3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3" customFormat="1" ht="24.95" customHeight="1">
      <c r="A112" s="19"/>
      <c r="B112" s="20"/>
      <c r="C112" s="11" t="s">
        <v>119</v>
      </c>
      <c r="D112" s="19"/>
      <c r="E112" s="19"/>
      <c r="F112" s="19"/>
      <c r="G112" s="19"/>
      <c r="H112" s="19"/>
      <c r="I112" s="19"/>
      <c r="J112" s="19"/>
      <c r="K112" s="19"/>
      <c r="L112" s="3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3" customFormat="1" ht="6.95" customHeight="1">
      <c r="A113" s="19"/>
      <c r="B113" s="20"/>
      <c r="C113" s="19"/>
      <c r="D113" s="19"/>
      <c r="E113" s="19"/>
      <c r="F113" s="19"/>
      <c r="G113" s="19"/>
      <c r="H113" s="19"/>
      <c r="I113" s="19"/>
      <c r="J113" s="19"/>
      <c r="K113" s="19"/>
      <c r="L113" s="3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3" customFormat="1" ht="12" customHeight="1">
      <c r="A114" s="19"/>
      <c r="B114" s="20"/>
      <c r="C114" s="16" t="s">
        <v>17</v>
      </c>
      <c r="D114" s="19"/>
      <c r="E114" s="19"/>
      <c r="F114" s="19"/>
      <c r="G114" s="19"/>
      <c r="H114" s="19"/>
      <c r="I114" s="19"/>
      <c r="J114" s="19"/>
      <c r="K114" s="19"/>
      <c r="L114" s="3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3" customFormat="1" ht="16.5" customHeight="1">
      <c r="A115" s="19"/>
      <c r="B115" s="20"/>
      <c r="C115" s="19"/>
      <c r="D115" s="19"/>
      <c r="E115" s="239" t="str">
        <f>E7</f>
        <v>Kamerový systém a IT infrastruktura Domov Hostomice</v>
      </c>
      <c r="F115" s="240"/>
      <c r="G115" s="240"/>
      <c r="H115" s="240"/>
      <c r="I115" s="19"/>
      <c r="J115" s="19"/>
      <c r="K115" s="19"/>
      <c r="L115" s="3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3" customFormat="1" ht="12" customHeight="1">
      <c r="A116" s="19"/>
      <c r="B116" s="20"/>
      <c r="C116" s="16" t="s">
        <v>98</v>
      </c>
      <c r="D116" s="19"/>
      <c r="E116" s="19"/>
      <c r="F116" s="19"/>
      <c r="G116" s="19"/>
      <c r="H116" s="19"/>
      <c r="I116" s="19"/>
      <c r="J116" s="19"/>
      <c r="K116" s="19"/>
      <c r="L116" s="3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3" customFormat="1" ht="16.5" customHeight="1">
      <c r="A117" s="19"/>
      <c r="B117" s="20"/>
      <c r="C117" s="19"/>
      <c r="D117" s="19"/>
      <c r="E117" s="218" t="str">
        <f>E9</f>
        <v>3 - IT</v>
      </c>
      <c r="F117" s="238"/>
      <c r="G117" s="238"/>
      <c r="H117" s="238"/>
      <c r="I117" s="19"/>
      <c r="J117" s="19"/>
      <c r="K117" s="19"/>
      <c r="L117" s="3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3" customFormat="1" ht="6.95" customHeight="1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3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3" customFormat="1" ht="12" customHeight="1">
      <c r="A119" s="19"/>
      <c r="B119" s="20"/>
      <c r="C119" s="16" t="s">
        <v>21</v>
      </c>
      <c r="D119" s="19"/>
      <c r="E119" s="19"/>
      <c r="F119" s="17" t="str">
        <f>F12</f>
        <v xml:space="preserve"> </v>
      </c>
      <c r="G119" s="19"/>
      <c r="H119" s="19"/>
      <c r="I119" s="16" t="s">
        <v>23</v>
      </c>
      <c r="J119" s="84" t="str">
        <f>IF(J12="","",J12)</f>
        <v>30. 11. 2020</v>
      </c>
      <c r="K119" s="19"/>
      <c r="L119" s="3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3" customFormat="1" ht="6.95" customHeight="1">
      <c r="A120" s="19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3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3" customFormat="1" ht="40.15" customHeight="1">
      <c r="A121" s="19"/>
      <c r="B121" s="20"/>
      <c r="C121" s="16" t="s">
        <v>25</v>
      </c>
      <c r="D121" s="19"/>
      <c r="E121" s="19"/>
      <c r="F121" s="17" t="str">
        <f>E15</f>
        <v xml:space="preserve">Domov Hostomice -Zátor, PSS, Zátor 373, Hostomice </v>
      </c>
      <c r="G121" s="19"/>
      <c r="H121" s="19"/>
      <c r="I121" s="16" t="s">
        <v>31</v>
      </c>
      <c r="J121" s="103" t="str">
        <f>E21</f>
        <v>ing. Petr Linek, Sokolovská 519, Chrudim</v>
      </c>
      <c r="K121" s="19"/>
      <c r="L121" s="3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3" customFormat="1" ht="15.2" customHeight="1">
      <c r="A122" s="19"/>
      <c r="B122" s="20"/>
      <c r="C122" s="16" t="s">
        <v>29</v>
      </c>
      <c r="D122" s="19"/>
      <c r="E122" s="19"/>
      <c r="F122" s="17" t="str">
        <f>IF(E18="","",E18)</f>
        <v>Vyplň údaj</v>
      </c>
      <c r="G122" s="19"/>
      <c r="H122" s="19"/>
      <c r="I122" s="16" t="s">
        <v>34</v>
      </c>
      <c r="J122" s="103" t="str">
        <f>E24</f>
        <v>ing. V. Švehla</v>
      </c>
      <c r="K122" s="19"/>
      <c r="L122" s="3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3" customFormat="1" ht="10.35" customHeight="1">
      <c r="A123" s="19"/>
      <c r="B123" s="20"/>
      <c r="C123" s="19"/>
      <c r="D123" s="19"/>
      <c r="E123" s="19"/>
      <c r="F123" s="19"/>
      <c r="G123" s="19"/>
      <c r="H123" s="19"/>
      <c r="I123" s="19"/>
      <c r="J123" s="19"/>
      <c r="K123" s="19"/>
      <c r="L123" s="3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123" customFormat="1" ht="29.25" customHeight="1">
      <c r="A124" s="117"/>
      <c r="B124" s="118"/>
      <c r="C124" s="119" t="s">
        <v>120</v>
      </c>
      <c r="D124" s="120" t="s">
        <v>62</v>
      </c>
      <c r="E124" s="120" t="s">
        <v>58</v>
      </c>
      <c r="F124" s="120" t="s">
        <v>59</v>
      </c>
      <c r="G124" s="120" t="s">
        <v>121</v>
      </c>
      <c r="H124" s="120" t="s">
        <v>122</v>
      </c>
      <c r="I124" s="120" t="s">
        <v>123</v>
      </c>
      <c r="J124" s="120" t="s">
        <v>102</v>
      </c>
      <c r="K124" s="121" t="s">
        <v>124</v>
      </c>
      <c r="L124" s="122"/>
      <c r="M124" s="51" t="s">
        <v>1</v>
      </c>
      <c r="N124" s="52" t="s">
        <v>41</v>
      </c>
      <c r="O124" s="52" t="s">
        <v>125</v>
      </c>
      <c r="P124" s="52" t="s">
        <v>126</v>
      </c>
      <c r="Q124" s="52" t="s">
        <v>127</v>
      </c>
      <c r="R124" s="52" t="s">
        <v>128</v>
      </c>
      <c r="S124" s="52" t="s">
        <v>129</v>
      </c>
      <c r="T124" s="53" t="s">
        <v>130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3" s="23" customFormat="1" ht="22.9" customHeight="1">
      <c r="A125" s="19"/>
      <c r="B125" s="20"/>
      <c r="C125" s="59" t="s">
        <v>131</v>
      </c>
      <c r="D125" s="19"/>
      <c r="E125" s="19"/>
      <c r="F125" s="19"/>
      <c r="G125" s="19"/>
      <c r="H125" s="19"/>
      <c r="I125" s="19"/>
      <c r="J125" s="124">
        <f>BK125</f>
        <v>0</v>
      </c>
      <c r="K125" s="19"/>
      <c r="L125" s="20"/>
      <c r="M125" s="54"/>
      <c r="N125" s="45"/>
      <c r="O125" s="55"/>
      <c r="P125" s="125">
        <f>P126</f>
        <v>0</v>
      </c>
      <c r="Q125" s="55"/>
      <c r="R125" s="125">
        <f>R126</f>
        <v>0</v>
      </c>
      <c r="S125" s="55"/>
      <c r="T125" s="126">
        <f>T126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T125" s="7" t="s">
        <v>76</v>
      </c>
      <c r="AU125" s="7" t="s">
        <v>104</v>
      </c>
      <c r="BK125" s="127">
        <f>BK126</f>
        <v>0</v>
      </c>
    </row>
    <row r="126" spans="2:63" s="128" customFormat="1" ht="25.9" customHeight="1">
      <c r="B126" s="129"/>
      <c r="D126" s="130" t="s">
        <v>76</v>
      </c>
      <c r="E126" s="131" t="s">
        <v>158</v>
      </c>
      <c r="F126" s="131" t="s">
        <v>484</v>
      </c>
      <c r="J126" s="132">
        <f>BK126</f>
        <v>0</v>
      </c>
      <c r="L126" s="129"/>
      <c r="M126" s="133"/>
      <c r="N126" s="134"/>
      <c r="O126" s="134"/>
      <c r="P126" s="135">
        <f>P127</f>
        <v>0</v>
      </c>
      <c r="Q126" s="134"/>
      <c r="R126" s="135">
        <f>R127</f>
        <v>0</v>
      </c>
      <c r="S126" s="134"/>
      <c r="T126" s="136">
        <f>T127</f>
        <v>0</v>
      </c>
      <c r="AR126" s="130" t="s">
        <v>88</v>
      </c>
      <c r="AT126" s="137" t="s">
        <v>76</v>
      </c>
      <c r="AU126" s="137" t="s">
        <v>77</v>
      </c>
      <c r="AY126" s="130" t="s">
        <v>134</v>
      </c>
      <c r="BK126" s="138">
        <f>BK127</f>
        <v>0</v>
      </c>
    </row>
    <row r="127" spans="2:63" s="128" customFormat="1" ht="22.9" customHeight="1">
      <c r="B127" s="129"/>
      <c r="D127" s="130" t="s">
        <v>76</v>
      </c>
      <c r="E127" s="139" t="s">
        <v>548</v>
      </c>
      <c r="F127" s="139" t="s">
        <v>549</v>
      </c>
      <c r="J127" s="140">
        <f>BK127</f>
        <v>0</v>
      </c>
      <c r="L127" s="129"/>
      <c r="M127" s="133"/>
      <c r="N127" s="134"/>
      <c r="O127" s="134"/>
      <c r="P127" s="135">
        <f>P128+P150+P155+P157+P160+P164+P167</f>
        <v>0</v>
      </c>
      <c r="Q127" s="134"/>
      <c r="R127" s="135">
        <f>R128+R150+R155+R157+R160+R164+R167</f>
        <v>0</v>
      </c>
      <c r="S127" s="134"/>
      <c r="T127" s="136">
        <f>T128+T150+T155+T157+T160+T164+T167</f>
        <v>0</v>
      </c>
      <c r="AR127" s="130" t="s">
        <v>88</v>
      </c>
      <c r="AT127" s="137" t="s">
        <v>76</v>
      </c>
      <c r="AU127" s="137" t="s">
        <v>8</v>
      </c>
      <c r="AY127" s="130" t="s">
        <v>134</v>
      </c>
      <c r="BK127" s="138">
        <f>BK128+BK150+BK155+BK157+BK160+BK164+BK167</f>
        <v>0</v>
      </c>
    </row>
    <row r="128" spans="2:63" s="128" customFormat="1" ht="20.85" customHeight="1">
      <c r="B128" s="129"/>
      <c r="D128" s="130" t="s">
        <v>76</v>
      </c>
      <c r="E128" s="139" t="s">
        <v>487</v>
      </c>
      <c r="F128" s="139" t="s">
        <v>550</v>
      </c>
      <c r="J128" s="140">
        <f>BK128</f>
        <v>0</v>
      </c>
      <c r="L128" s="129"/>
      <c r="M128" s="133"/>
      <c r="N128" s="134"/>
      <c r="O128" s="134"/>
      <c r="P128" s="135">
        <f>SUM(P129:P149)</f>
        <v>0</v>
      </c>
      <c r="Q128" s="134"/>
      <c r="R128" s="135">
        <f>SUM(R129:R149)</f>
        <v>0</v>
      </c>
      <c r="S128" s="134"/>
      <c r="T128" s="136">
        <f>SUM(T129:T149)</f>
        <v>0</v>
      </c>
      <c r="AR128" s="130" t="s">
        <v>8</v>
      </c>
      <c r="AT128" s="137" t="s">
        <v>76</v>
      </c>
      <c r="AU128" s="137" t="s">
        <v>85</v>
      </c>
      <c r="AY128" s="130" t="s">
        <v>134</v>
      </c>
      <c r="BK128" s="138">
        <f>SUM(BK129:BK149)</f>
        <v>0</v>
      </c>
    </row>
    <row r="129" spans="1:65" s="23" customFormat="1" ht="14.45" customHeight="1">
      <c r="A129" s="19"/>
      <c r="B129" s="20"/>
      <c r="C129" s="162" t="s">
        <v>8</v>
      </c>
      <c r="D129" s="162" t="s">
        <v>158</v>
      </c>
      <c r="E129" s="163" t="s">
        <v>551</v>
      </c>
      <c r="F129" s="164" t="s">
        <v>552</v>
      </c>
      <c r="G129" s="165" t="s">
        <v>553</v>
      </c>
      <c r="H129" s="166">
        <v>1</v>
      </c>
      <c r="I129" s="2"/>
      <c r="J129" s="167">
        <f aca="true" t="shared" si="0" ref="J129:J149">ROUND(I129*H129,0)</f>
        <v>0</v>
      </c>
      <c r="K129" s="164" t="s">
        <v>1</v>
      </c>
      <c r="L129" s="168"/>
      <c r="M129" s="169" t="s">
        <v>1</v>
      </c>
      <c r="N129" s="170" t="s">
        <v>43</v>
      </c>
      <c r="O129" s="47"/>
      <c r="P129" s="149">
        <f aca="true" t="shared" si="1" ref="P129:P149">O129*H129</f>
        <v>0</v>
      </c>
      <c r="Q129" s="149">
        <v>0</v>
      </c>
      <c r="R129" s="149">
        <f aca="true" t="shared" si="2" ref="R129:R149">Q129*H129</f>
        <v>0</v>
      </c>
      <c r="S129" s="149">
        <v>0</v>
      </c>
      <c r="T129" s="150">
        <f aca="true" t="shared" si="3" ref="T129:T149"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151" t="s">
        <v>161</v>
      </c>
      <c r="AT129" s="151" t="s">
        <v>158</v>
      </c>
      <c r="AU129" s="151" t="s">
        <v>88</v>
      </c>
      <c r="AY129" s="7" t="s">
        <v>134</v>
      </c>
      <c r="BE129" s="152">
        <f aca="true" t="shared" si="4" ref="BE129:BE149">IF(N129="základní",J129,0)</f>
        <v>0</v>
      </c>
      <c r="BF129" s="152">
        <f aca="true" t="shared" si="5" ref="BF129:BF149">IF(N129="snížená",J129,0)</f>
        <v>0</v>
      </c>
      <c r="BG129" s="152">
        <f aca="true" t="shared" si="6" ref="BG129:BG149">IF(N129="zákl. přenesená",J129,0)</f>
        <v>0</v>
      </c>
      <c r="BH129" s="152">
        <f aca="true" t="shared" si="7" ref="BH129:BH149">IF(N129="sníž. přenesená",J129,0)</f>
        <v>0</v>
      </c>
      <c r="BI129" s="152">
        <f aca="true" t="shared" si="8" ref="BI129:BI149">IF(N129="nulová",J129,0)</f>
        <v>0</v>
      </c>
      <c r="BJ129" s="7" t="s">
        <v>85</v>
      </c>
      <c r="BK129" s="152">
        <f aca="true" t="shared" si="9" ref="BK129:BK149">ROUND(I129*H129,0)</f>
        <v>0</v>
      </c>
      <c r="BL129" s="7" t="s">
        <v>91</v>
      </c>
      <c r="BM129" s="151" t="s">
        <v>85</v>
      </c>
    </row>
    <row r="130" spans="1:65" s="23" customFormat="1" ht="14.45" customHeight="1">
      <c r="A130" s="19"/>
      <c r="B130" s="20"/>
      <c r="C130" s="162" t="s">
        <v>85</v>
      </c>
      <c r="D130" s="162" t="s">
        <v>158</v>
      </c>
      <c r="E130" s="163" t="s">
        <v>554</v>
      </c>
      <c r="F130" s="164" t="s">
        <v>555</v>
      </c>
      <c r="G130" s="165" t="s">
        <v>491</v>
      </c>
      <c r="H130" s="166">
        <v>1</v>
      </c>
      <c r="I130" s="2"/>
      <c r="J130" s="167">
        <f t="shared" si="0"/>
        <v>0</v>
      </c>
      <c r="K130" s="164" t="s">
        <v>1</v>
      </c>
      <c r="L130" s="168"/>
      <c r="M130" s="169" t="s">
        <v>1</v>
      </c>
      <c r="N130" s="170" t="s">
        <v>43</v>
      </c>
      <c r="O130" s="47"/>
      <c r="P130" s="149">
        <f t="shared" si="1"/>
        <v>0</v>
      </c>
      <c r="Q130" s="149">
        <v>0</v>
      </c>
      <c r="R130" s="149">
        <f t="shared" si="2"/>
        <v>0</v>
      </c>
      <c r="S130" s="149">
        <v>0</v>
      </c>
      <c r="T130" s="150">
        <f t="shared" si="3"/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151" t="s">
        <v>161</v>
      </c>
      <c r="AT130" s="151" t="s">
        <v>158</v>
      </c>
      <c r="AU130" s="151" t="s">
        <v>88</v>
      </c>
      <c r="AY130" s="7" t="s">
        <v>134</v>
      </c>
      <c r="BE130" s="152">
        <f t="shared" si="4"/>
        <v>0</v>
      </c>
      <c r="BF130" s="152">
        <f t="shared" si="5"/>
        <v>0</v>
      </c>
      <c r="BG130" s="152">
        <f t="shared" si="6"/>
        <v>0</v>
      </c>
      <c r="BH130" s="152">
        <f t="shared" si="7"/>
        <v>0</v>
      </c>
      <c r="BI130" s="152">
        <f t="shared" si="8"/>
        <v>0</v>
      </c>
      <c r="BJ130" s="7" t="s">
        <v>85</v>
      </c>
      <c r="BK130" s="152">
        <f t="shared" si="9"/>
        <v>0</v>
      </c>
      <c r="BL130" s="7" t="s">
        <v>91</v>
      </c>
      <c r="BM130" s="151" t="s">
        <v>91</v>
      </c>
    </row>
    <row r="131" spans="1:65" s="23" customFormat="1" ht="14.45" customHeight="1">
      <c r="A131" s="19"/>
      <c r="B131" s="20"/>
      <c r="C131" s="162" t="s">
        <v>88</v>
      </c>
      <c r="D131" s="162" t="s">
        <v>158</v>
      </c>
      <c r="E131" s="163" t="s">
        <v>556</v>
      </c>
      <c r="F131" s="164" t="s">
        <v>557</v>
      </c>
      <c r="G131" s="165" t="s">
        <v>491</v>
      </c>
      <c r="H131" s="166">
        <v>9</v>
      </c>
      <c r="I131" s="2"/>
      <c r="J131" s="167">
        <f t="shared" si="0"/>
        <v>0</v>
      </c>
      <c r="K131" s="164" t="s">
        <v>1</v>
      </c>
      <c r="L131" s="168"/>
      <c r="M131" s="169" t="s">
        <v>1</v>
      </c>
      <c r="N131" s="170" t="s">
        <v>43</v>
      </c>
      <c r="O131" s="47"/>
      <c r="P131" s="149">
        <f t="shared" si="1"/>
        <v>0</v>
      </c>
      <c r="Q131" s="149">
        <v>0</v>
      </c>
      <c r="R131" s="149">
        <f t="shared" si="2"/>
        <v>0</v>
      </c>
      <c r="S131" s="149">
        <v>0</v>
      </c>
      <c r="T131" s="150">
        <f t="shared" si="3"/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151" t="s">
        <v>161</v>
      </c>
      <c r="AT131" s="151" t="s">
        <v>158</v>
      </c>
      <c r="AU131" s="151" t="s">
        <v>88</v>
      </c>
      <c r="AY131" s="7" t="s">
        <v>134</v>
      </c>
      <c r="BE131" s="152">
        <f t="shared" si="4"/>
        <v>0</v>
      </c>
      <c r="BF131" s="152">
        <f t="shared" si="5"/>
        <v>0</v>
      </c>
      <c r="BG131" s="152">
        <f t="shared" si="6"/>
        <v>0</v>
      </c>
      <c r="BH131" s="152">
        <f t="shared" si="7"/>
        <v>0</v>
      </c>
      <c r="BI131" s="152">
        <f t="shared" si="8"/>
        <v>0</v>
      </c>
      <c r="BJ131" s="7" t="s">
        <v>85</v>
      </c>
      <c r="BK131" s="152">
        <f t="shared" si="9"/>
        <v>0</v>
      </c>
      <c r="BL131" s="7" t="s">
        <v>91</v>
      </c>
      <c r="BM131" s="151" t="s">
        <v>135</v>
      </c>
    </row>
    <row r="132" spans="1:65" s="23" customFormat="1" ht="14.45" customHeight="1">
      <c r="A132" s="19"/>
      <c r="B132" s="20"/>
      <c r="C132" s="162" t="s">
        <v>91</v>
      </c>
      <c r="D132" s="162" t="s">
        <v>158</v>
      </c>
      <c r="E132" s="163" t="s">
        <v>558</v>
      </c>
      <c r="F132" s="164" t="s">
        <v>559</v>
      </c>
      <c r="G132" s="165" t="s">
        <v>491</v>
      </c>
      <c r="H132" s="166">
        <v>9</v>
      </c>
      <c r="I132" s="2"/>
      <c r="J132" s="167">
        <f t="shared" si="0"/>
        <v>0</v>
      </c>
      <c r="K132" s="164" t="s">
        <v>1</v>
      </c>
      <c r="L132" s="168"/>
      <c r="M132" s="169" t="s">
        <v>1</v>
      </c>
      <c r="N132" s="170" t="s">
        <v>43</v>
      </c>
      <c r="O132" s="47"/>
      <c r="P132" s="149">
        <f t="shared" si="1"/>
        <v>0</v>
      </c>
      <c r="Q132" s="149">
        <v>0</v>
      </c>
      <c r="R132" s="149">
        <f t="shared" si="2"/>
        <v>0</v>
      </c>
      <c r="S132" s="149">
        <v>0</v>
      </c>
      <c r="T132" s="150">
        <f t="shared" si="3"/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151" t="s">
        <v>161</v>
      </c>
      <c r="AT132" s="151" t="s">
        <v>158</v>
      </c>
      <c r="AU132" s="151" t="s">
        <v>88</v>
      </c>
      <c r="AY132" s="7" t="s">
        <v>134</v>
      </c>
      <c r="BE132" s="152">
        <f t="shared" si="4"/>
        <v>0</v>
      </c>
      <c r="BF132" s="152">
        <f t="shared" si="5"/>
        <v>0</v>
      </c>
      <c r="BG132" s="152">
        <f t="shared" si="6"/>
        <v>0</v>
      </c>
      <c r="BH132" s="152">
        <f t="shared" si="7"/>
        <v>0</v>
      </c>
      <c r="BI132" s="152">
        <f t="shared" si="8"/>
        <v>0</v>
      </c>
      <c r="BJ132" s="7" t="s">
        <v>85</v>
      </c>
      <c r="BK132" s="152">
        <f t="shared" si="9"/>
        <v>0</v>
      </c>
      <c r="BL132" s="7" t="s">
        <v>91</v>
      </c>
      <c r="BM132" s="151" t="s">
        <v>161</v>
      </c>
    </row>
    <row r="133" spans="1:65" s="23" customFormat="1" ht="14.45" customHeight="1">
      <c r="A133" s="19"/>
      <c r="B133" s="20"/>
      <c r="C133" s="162" t="s">
        <v>94</v>
      </c>
      <c r="D133" s="162" t="s">
        <v>158</v>
      </c>
      <c r="E133" s="163" t="s">
        <v>560</v>
      </c>
      <c r="F133" s="164" t="s">
        <v>561</v>
      </c>
      <c r="G133" s="165" t="s">
        <v>553</v>
      </c>
      <c r="H133" s="166">
        <v>2</v>
      </c>
      <c r="I133" s="2"/>
      <c r="J133" s="167">
        <f t="shared" si="0"/>
        <v>0</v>
      </c>
      <c r="K133" s="164" t="s">
        <v>1</v>
      </c>
      <c r="L133" s="168"/>
      <c r="M133" s="169" t="s">
        <v>1</v>
      </c>
      <c r="N133" s="170" t="s">
        <v>43</v>
      </c>
      <c r="O133" s="47"/>
      <c r="P133" s="149">
        <f t="shared" si="1"/>
        <v>0</v>
      </c>
      <c r="Q133" s="149">
        <v>0</v>
      </c>
      <c r="R133" s="149">
        <f t="shared" si="2"/>
        <v>0</v>
      </c>
      <c r="S133" s="149">
        <v>0</v>
      </c>
      <c r="T133" s="150">
        <f t="shared" si="3"/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51" t="s">
        <v>161</v>
      </c>
      <c r="AT133" s="151" t="s">
        <v>158</v>
      </c>
      <c r="AU133" s="151" t="s">
        <v>88</v>
      </c>
      <c r="AY133" s="7" t="s">
        <v>134</v>
      </c>
      <c r="BE133" s="152">
        <f t="shared" si="4"/>
        <v>0</v>
      </c>
      <c r="BF133" s="152">
        <f t="shared" si="5"/>
        <v>0</v>
      </c>
      <c r="BG133" s="152">
        <f t="shared" si="6"/>
        <v>0</v>
      </c>
      <c r="BH133" s="152">
        <f t="shared" si="7"/>
        <v>0</v>
      </c>
      <c r="BI133" s="152">
        <f t="shared" si="8"/>
        <v>0</v>
      </c>
      <c r="BJ133" s="7" t="s">
        <v>85</v>
      </c>
      <c r="BK133" s="152">
        <f t="shared" si="9"/>
        <v>0</v>
      </c>
      <c r="BL133" s="7" t="s">
        <v>91</v>
      </c>
      <c r="BM133" s="151" t="s">
        <v>181</v>
      </c>
    </row>
    <row r="134" spans="1:65" s="23" customFormat="1" ht="14.45" customHeight="1">
      <c r="A134" s="19"/>
      <c r="B134" s="20"/>
      <c r="C134" s="162" t="s">
        <v>135</v>
      </c>
      <c r="D134" s="162" t="s">
        <v>158</v>
      </c>
      <c r="E134" s="163" t="s">
        <v>562</v>
      </c>
      <c r="F134" s="164" t="s">
        <v>563</v>
      </c>
      <c r="G134" s="165" t="s">
        <v>491</v>
      </c>
      <c r="H134" s="166">
        <v>2</v>
      </c>
      <c r="I134" s="2"/>
      <c r="J134" s="167">
        <f t="shared" si="0"/>
        <v>0</v>
      </c>
      <c r="K134" s="164" t="s">
        <v>1</v>
      </c>
      <c r="L134" s="168"/>
      <c r="M134" s="169" t="s">
        <v>1</v>
      </c>
      <c r="N134" s="170" t="s">
        <v>43</v>
      </c>
      <c r="O134" s="47"/>
      <c r="P134" s="149">
        <f t="shared" si="1"/>
        <v>0</v>
      </c>
      <c r="Q134" s="149">
        <v>0</v>
      </c>
      <c r="R134" s="149">
        <f t="shared" si="2"/>
        <v>0</v>
      </c>
      <c r="S134" s="149">
        <v>0</v>
      </c>
      <c r="T134" s="150">
        <f t="shared" si="3"/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151" t="s">
        <v>161</v>
      </c>
      <c r="AT134" s="151" t="s">
        <v>158</v>
      </c>
      <c r="AU134" s="151" t="s">
        <v>88</v>
      </c>
      <c r="AY134" s="7" t="s">
        <v>134</v>
      </c>
      <c r="BE134" s="152">
        <f t="shared" si="4"/>
        <v>0</v>
      </c>
      <c r="BF134" s="152">
        <f t="shared" si="5"/>
        <v>0</v>
      </c>
      <c r="BG134" s="152">
        <f t="shared" si="6"/>
        <v>0</v>
      </c>
      <c r="BH134" s="152">
        <f t="shared" si="7"/>
        <v>0</v>
      </c>
      <c r="BI134" s="152">
        <f t="shared" si="8"/>
        <v>0</v>
      </c>
      <c r="BJ134" s="7" t="s">
        <v>85</v>
      </c>
      <c r="BK134" s="152">
        <f t="shared" si="9"/>
        <v>0</v>
      </c>
      <c r="BL134" s="7" t="s">
        <v>91</v>
      </c>
      <c r="BM134" s="151" t="s">
        <v>198</v>
      </c>
    </row>
    <row r="135" spans="1:65" s="23" customFormat="1" ht="24.2" customHeight="1">
      <c r="A135" s="19"/>
      <c r="B135" s="20"/>
      <c r="C135" s="162" t="s">
        <v>165</v>
      </c>
      <c r="D135" s="162" t="s">
        <v>158</v>
      </c>
      <c r="E135" s="163" t="s">
        <v>564</v>
      </c>
      <c r="F135" s="164" t="s">
        <v>565</v>
      </c>
      <c r="G135" s="165" t="s">
        <v>491</v>
      </c>
      <c r="H135" s="166">
        <v>72</v>
      </c>
      <c r="I135" s="2"/>
      <c r="J135" s="167">
        <f t="shared" si="0"/>
        <v>0</v>
      </c>
      <c r="K135" s="164" t="s">
        <v>1</v>
      </c>
      <c r="L135" s="168"/>
      <c r="M135" s="169" t="s">
        <v>1</v>
      </c>
      <c r="N135" s="170" t="s">
        <v>43</v>
      </c>
      <c r="O135" s="47"/>
      <c r="P135" s="149">
        <f t="shared" si="1"/>
        <v>0</v>
      </c>
      <c r="Q135" s="149">
        <v>0</v>
      </c>
      <c r="R135" s="149">
        <f t="shared" si="2"/>
        <v>0</v>
      </c>
      <c r="S135" s="149">
        <v>0</v>
      </c>
      <c r="T135" s="150">
        <f t="shared" si="3"/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151" t="s">
        <v>161</v>
      </c>
      <c r="AT135" s="151" t="s">
        <v>158</v>
      </c>
      <c r="AU135" s="151" t="s">
        <v>88</v>
      </c>
      <c r="AY135" s="7" t="s">
        <v>134</v>
      </c>
      <c r="BE135" s="152">
        <f t="shared" si="4"/>
        <v>0</v>
      </c>
      <c r="BF135" s="152">
        <f t="shared" si="5"/>
        <v>0</v>
      </c>
      <c r="BG135" s="152">
        <f t="shared" si="6"/>
        <v>0</v>
      </c>
      <c r="BH135" s="152">
        <f t="shared" si="7"/>
        <v>0</v>
      </c>
      <c r="BI135" s="152">
        <f t="shared" si="8"/>
        <v>0</v>
      </c>
      <c r="BJ135" s="7" t="s">
        <v>85</v>
      </c>
      <c r="BK135" s="152">
        <f t="shared" si="9"/>
        <v>0</v>
      </c>
      <c r="BL135" s="7" t="s">
        <v>91</v>
      </c>
      <c r="BM135" s="151" t="s">
        <v>211</v>
      </c>
    </row>
    <row r="136" spans="1:65" s="23" customFormat="1" ht="24.2" customHeight="1">
      <c r="A136" s="19"/>
      <c r="B136" s="20"/>
      <c r="C136" s="162" t="s">
        <v>161</v>
      </c>
      <c r="D136" s="162" t="s">
        <v>158</v>
      </c>
      <c r="E136" s="163" t="s">
        <v>566</v>
      </c>
      <c r="F136" s="164" t="s">
        <v>567</v>
      </c>
      <c r="G136" s="165" t="s">
        <v>491</v>
      </c>
      <c r="H136" s="166">
        <v>46</v>
      </c>
      <c r="I136" s="2"/>
      <c r="J136" s="167">
        <f t="shared" si="0"/>
        <v>0</v>
      </c>
      <c r="K136" s="164" t="s">
        <v>1</v>
      </c>
      <c r="L136" s="168"/>
      <c r="M136" s="169" t="s">
        <v>1</v>
      </c>
      <c r="N136" s="170" t="s">
        <v>43</v>
      </c>
      <c r="O136" s="47"/>
      <c r="P136" s="149">
        <f t="shared" si="1"/>
        <v>0</v>
      </c>
      <c r="Q136" s="149">
        <v>0</v>
      </c>
      <c r="R136" s="149">
        <f t="shared" si="2"/>
        <v>0</v>
      </c>
      <c r="S136" s="149">
        <v>0</v>
      </c>
      <c r="T136" s="150">
        <f t="shared" si="3"/>
        <v>0</v>
      </c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R136" s="151" t="s">
        <v>161</v>
      </c>
      <c r="AT136" s="151" t="s">
        <v>158</v>
      </c>
      <c r="AU136" s="151" t="s">
        <v>88</v>
      </c>
      <c r="AY136" s="7" t="s">
        <v>134</v>
      </c>
      <c r="BE136" s="152">
        <f t="shared" si="4"/>
        <v>0</v>
      </c>
      <c r="BF136" s="152">
        <f t="shared" si="5"/>
        <v>0</v>
      </c>
      <c r="BG136" s="152">
        <f t="shared" si="6"/>
        <v>0</v>
      </c>
      <c r="BH136" s="152">
        <f t="shared" si="7"/>
        <v>0</v>
      </c>
      <c r="BI136" s="152">
        <f t="shared" si="8"/>
        <v>0</v>
      </c>
      <c r="BJ136" s="7" t="s">
        <v>85</v>
      </c>
      <c r="BK136" s="152">
        <f t="shared" si="9"/>
        <v>0</v>
      </c>
      <c r="BL136" s="7" t="s">
        <v>91</v>
      </c>
      <c r="BM136" s="151" t="s">
        <v>223</v>
      </c>
    </row>
    <row r="137" spans="1:65" s="23" customFormat="1" ht="14.45" customHeight="1">
      <c r="A137" s="19"/>
      <c r="B137" s="20"/>
      <c r="C137" s="162" t="s">
        <v>163</v>
      </c>
      <c r="D137" s="162" t="s">
        <v>158</v>
      </c>
      <c r="E137" s="163" t="s">
        <v>568</v>
      </c>
      <c r="F137" s="164" t="s">
        <v>569</v>
      </c>
      <c r="G137" s="165" t="s">
        <v>178</v>
      </c>
      <c r="H137" s="166">
        <v>4926</v>
      </c>
      <c r="I137" s="2"/>
      <c r="J137" s="167">
        <f t="shared" si="0"/>
        <v>0</v>
      </c>
      <c r="K137" s="164" t="s">
        <v>1</v>
      </c>
      <c r="L137" s="168"/>
      <c r="M137" s="169" t="s">
        <v>1</v>
      </c>
      <c r="N137" s="170" t="s">
        <v>43</v>
      </c>
      <c r="O137" s="47"/>
      <c r="P137" s="149">
        <f t="shared" si="1"/>
        <v>0</v>
      </c>
      <c r="Q137" s="149">
        <v>0</v>
      </c>
      <c r="R137" s="149">
        <f t="shared" si="2"/>
        <v>0</v>
      </c>
      <c r="S137" s="149">
        <v>0</v>
      </c>
      <c r="T137" s="150">
        <f t="shared" si="3"/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151" t="s">
        <v>161</v>
      </c>
      <c r="AT137" s="151" t="s">
        <v>158</v>
      </c>
      <c r="AU137" s="151" t="s">
        <v>88</v>
      </c>
      <c r="AY137" s="7" t="s">
        <v>134</v>
      </c>
      <c r="BE137" s="152">
        <f t="shared" si="4"/>
        <v>0</v>
      </c>
      <c r="BF137" s="152">
        <f t="shared" si="5"/>
        <v>0</v>
      </c>
      <c r="BG137" s="152">
        <f t="shared" si="6"/>
        <v>0</v>
      </c>
      <c r="BH137" s="152">
        <f t="shared" si="7"/>
        <v>0</v>
      </c>
      <c r="BI137" s="152">
        <f t="shared" si="8"/>
        <v>0</v>
      </c>
      <c r="BJ137" s="7" t="s">
        <v>85</v>
      </c>
      <c r="BK137" s="152">
        <f t="shared" si="9"/>
        <v>0</v>
      </c>
      <c r="BL137" s="7" t="s">
        <v>91</v>
      </c>
      <c r="BM137" s="151" t="s">
        <v>235</v>
      </c>
    </row>
    <row r="138" spans="1:65" s="23" customFormat="1" ht="14.45" customHeight="1">
      <c r="A138" s="19"/>
      <c r="B138" s="20"/>
      <c r="C138" s="162" t="s">
        <v>181</v>
      </c>
      <c r="D138" s="162" t="s">
        <v>158</v>
      </c>
      <c r="E138" s="163" t="s">
        <v>570</v>
      </c>
      <c r="F138" s="164" t="s">
        <v>571</v>
      </c>
      <c r="G138" s="165" t="s">
        <v>178</v>
      </c>
      <c r="H138" s="166">
        <v>26</v>
      </c>
      <c r="I138" s="2"/>
      <c r="J138" s="167">
        <f t="shared" si="0"/>
        <v>0</v>
      </c>
      <c r="K138" s="164" t="s">
        <v>1</v>
      </c>
      <c r="L138" s="168"/>
      <c r="M138" s="169" t="s">
        <v>1</v>
      </c>
      <c r="N138" s="170" t="s">
        <v>43</v>
      </c>
      <c r="O138" s="47"/>
      <c r="P138" s="149">
        <f t="shared" si="1"/>
        <v>0</v>
      </c>
      <c r="Q138" s="149">
        <v>0</v>
      </c>
      <c r="R138" s="149">
        <f t="shared" si="2"/>
        <v>0</v>
      </c>
      <c r="S138" s="149">
        <v>0</v>
      </c>
      <c r="T138" s="150">
        <f t="shared" si="3"/>
        <v>0</v>
      </c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R138" s="151" t="s">
        <v>161</v>
      </c>
      <c r="AT138" s="151" t="s">
        <v>158</v>
      </c>
      <c r="AU138" s="151" t="s">
        <v>88</v>
      </c>
      <c r="AY138" s="7" t="s">
        <v>134</v>
      </c>
      <c r="BE138" s="152">
        <f t="shared" si="4"/>
        <v>0</v>
      </c>
      <c r="BF138" s="152">
        <f t="shared" si="5"/>
        <v>0</v>
      </c>
      <c r="BG138" s="152">
        <f t="shared" si="6"/>
        <v>0</v>
      </c>
      <c r="BH138" s="152">
        <f t="shared" si="7"/>
        <v>0</v>
      </c>
      <c r="BI138" s="152">
        <f t="shared" si="8"/>
        <v>0</v>
      </c>
      <c r="BJ138" s="7" t="s">
        <v>85</v>
      </c>
      <c r="BK138" s="152">
        <f t="shared" si="9"/>
        <v>0</v>
      </c>
      <c r="BL138" s="7" t="s">
        <v>91</v>
      </c>
      <c r="BM138" s="151" t="s">
        <v>244</v>
      </c>
    </row>
    <row r="139" spans="1:65" s="23" customFormat="1" ht="14.45" customHeight="1">
      <c r="A139" s="19"/>
      <c r="B139" s="20"/>
      <c r="C139" s="162" t="s">
        <v>189</v>
      </c>
      <c r="D139" s="162" t="s">
        <v>158</v>
      </c>
      <c r="E139" s="163" t="s">
        <v>572</v>
      </c>
      <c r="F139" s="164" t="s">
        <v>573</v>
      </c>
      <c r="G139" s="165" t="s">
        <v>491</v>
      </c>
      <c r="H139" s="166">
        <v>2</v>
      </c>
      <c r="I139" s="2"/>
      <c r="J139" s="167">
        <f t="shared" si="0"/>
        <v>0</v>
      </c>
      <c r="K139" s="164" t="s">
        <v>1</v>
      </c>
      <c r="L139" s="168"/>
      <c r="M139" s="169" t="s">
        <v>1</v>
      </c>
      <c r="N139" s="170" t="s">
        <v>43</v>
      </c>
      <c r="O139" s="47"/>
      <c r="P139" s="149">
        <f t="shared" si="1"/>
        <v>0</v>
      </c>
      <c r="Q139" s="149">
        <v>0</v>
      </c>
      <c r="R139" s="149">
        <f t="shared" si="2"/>
        <v>0</v>
      </c>
      <c r="S139" s="149">
        <v>0</v>
      </c>
      <c r="T139" s="150">
        <f t="shared" si="3"/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151" t="s">
        <v>161</v>
      </c>
      <c r="AT139" s="151" t="s">
        <v>158</v>
      </c>
      <c r="AU139" s="151" t="s">
        <v>88</v>
      </c>
      <c r="AY139" s="7" t="s">
        <v>134</v>
      </c>
      <c r="BE139" s="152">
        <f t="shared" si="4"/>
        <v>0</v>
      </c>
      <c r="BF139" s="152">
        <f t="shared" si="5"/>
        <v>0</v>
      </c>
      <c r="BG139" s="152">
        <f t="shared" si="6"/>
        <v>0</v>
      </c>
      <c r="BH139" s="152">
        <f t="shared" si="7"/>
        <v>0</v>
      </c>
      <c r="BI139" s="152">
        <f t="shared" si="8"/>
        <v>0</v>
      </c>
      <c r="BJ139" s="7" t="s">
        <v>85</v>
      </c>
      <c r="BK139" s="152">
        <f t="shared" si="9"/>
        <v>0</v>
      </c>
      <c r="BL139" s="7" t="s">
        <v>91</v>
      </c>
      <c r="BM139" s="151" t="s">
        <v>257</v>
      </c>
    </row>
    <row r="140" spans="1:65" s="23" customFormat="1" ht="14.45" customHeight="1">
      <c r="A140" s="19"/>
      <c r="B140" s="20"/>
      <c r="C140" s="162" t="s">
        <v>198</v>
      </c>
      <c r="D140" s="162" t="s">
        <v>158</v>
      </c>
      <c r="E140" s="163" t="s">
        <v>574</v>
      </c>
      <c r="F140" s="164" t="s">
        <v>575</v>
      </c>
      <c r="G140" s="165" t="s">
        <v>178</v>
      </c>
      <c r="H140" s="166">
        <v>175</v>
      </c>
      <c r="I140" s="2"/>
      <c r="J140" s="167">
        <f t="shared" si="0"/>
        <v>0</v>
      </c>
      <c r="K140" s="164" t="s">
        <v>1</v>
      </c>
      <c r="L140" s="168"/>
      <c r="M140" s="169" t="s">
        <v>1</v>
      </c>
      <c r="N140" s="170" t="s">
        <v>43</v>
      </c>
      <c r="O140" s="47"/>
      <c r="P140" s="149">
        <f t="shared" si="1"/>
        <v>0</v>
      </c>
      <c r="Q140" s="149">
        <v>0</v>
      </c>
      <c r="R140" s="149">
        <f t="shared" si="2"/>
        <v>0</v>
      </c>
      <c r="S140" s="149">
        <v>0</v>
      </c>
      <c r="T140" s="150">
        <f t="shared" si="3"/>
        <v>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R140" s="151" t="s">
        <v>161</v>
      </c>
      <c r="AT140" s="151" t="s">
        <v>158</v>
      </c>
      <c r="AU140" s="151" t="s">
        <v>88</v>
      </c>
      <c r="AY140" s="7" t="s">
        <v>134</v>
      </c>
      <c r="BE140" s="152">
        <f t="shared" si="4"/>
        <v>0</v>
      </c>
      <c r="BF140" s="152">
        <f t="shared" si="5"/>
        <v>0</v>
      </c>
      <c r="BG140" s="152">
        <f t="shared" si="6"/>
        <v>0</v>
      </c>
      <c r="BH140" s="152">
        <f t="shared" si="7"/>
        <v>0</v>
      </c>
      <c r="BI140" s="152">
        <f t="shared" si="8"/>
        <v>0</v>
      </c>
      <c r="BJ140" s="7" t="s">
        <v>85</v>
      </c>
      <c r="BK140" s="152">
        <f t="shared" si="9"/>
        <v>0</v>
      </c>
      <c r="BL140" s="7" t="s">
        <v>91</v>
      </c>
      <c r="BM140" s="151" t="s">
        <v>266</v>
      </c>
    </row>
    <row r="141" spans="1:65" s="23" customFormat="1" ht="14.45" customHeight="1">
      <c r="A141" s="19"/>
      <c r="B141" s="20"/>
      <c r="C141" s="162" t="s">
        <v>204</v>
      </c>
      <c r="D141" s="162" t="s">
        <v>158</v>
      </c>
      <c r="E141" s="163" t="s">
        <v>576</v>
      </c>
      <c r="F141" s="164" t="s">
        <v>577</v>
      </c>
      <c r="G141" s="165" t="s">
        <v>178</v>
      </c>
      <c r="H141" s="166">
        <v>1200</v>
      </c>
      <c r="I141" s="2"/>
      <c r="J141" s="167">
        <f t="shared" si="0"/>
        <v>0</v>
      </c>
      <c r="K141" s="164" t="s">
        <v>1</v>
      </c>
      <c r="L141" s="168"/>
      <c r="M141" s="169" t="s">
        <v>1</v>
      </c>
      <c r="N141" s="170" t="s">
        <v>43</v>
      </c>
      <c r="O141" s="47"/>
      <c r="P141" s="149">
        <f t="shared" si="1"/>
        <v>0</v>
      </c>
      <c r="Q141" s="149">
        <v>0</v>
      </c>
      <c r="R141" s="149">
        <f t="shared" si="2"/>
        <v>0</v>
      </c>
      <c r="S141" s="149">
        <v>0</v>
      </c>
      <c r="T141" s="150">
        <f t="shared" si="3"/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151" t="s">
        <v>161</v>
      </c>
      <c r="AT141" s="151" t="s">
        <v>158</v>
      </c>
      <c r="AU141" s="151" t="s">
        <v>88</v>
      </c>
      <c r="AY141" s="7" t="s">
        <v>134</v>
      </c>
      <c r="BE141" s="152">
        <f t="shared" si="4"/>
        <v>0</v>
      </c>
      <c r="BF141" s="152">
        <f t="shared" si="5"/>
        <v>0</v>
      </c>
      <c r="BG141" s="152">
        <f t="shared" si="6"/>
        <v>0</v>
      </c>
      <c r="BH141" s="152">
        <f t="shared" si="7"/>
        <v>0</v>
      </c>
      <c r="BI141" s="152">
        <f t="shared" si="8"/>
        <v>0</v>
      </c>
      <c r="BJ141" s="7" t="s">
        <v>85</v>
      </c>
      <c r="BK141" s="152">
        <f t="shared" si="9"/>
        <v>0</v>
      </c>
      <c r="BL141" s="7" t="s">
        <v>91</v>
      </c>
      <c r="BM141" s="151" t="s">
        <v>277</v>
      </c>
    </row>
    <row r="142" spans="1:65" s="23" customFormat="1" ht="14.45" customHeight="1">
      <c r="A142" s="19"/>
      <c r="B142" s="20"/>
      <c r="C142" s="162" t="s">
        <v>211</v>
      </c>
      <c r="D142" s="162" t="s">
        <v>158</v>
      </c>
      <c r="E142" s="163" t="s">
        <v>578</v>
      </c>
      <c r="F142" s="164" t="s">
        <v>579</v>
      </c>
      <c r="G142" s="165" t="s">
        <v>178</v>
      </c>
      <c r="H142" s="166">
        <v>24</v>
      </c>
      <c r="I142" s="2"/>
      <c r="J142" s="167">
        <f t="shared" si="0"/>
        <v>0</v>
      </c>
      <c r="K142" s="164" t="s">
        <v>1</v>
      </c>
      <c r="L142" s="168"/>
      <c r="M142" s="169" t="s">
        <v>1</v>
      </c>
      <c r="N142" s="170" t="s">
        <v>43</v>
      </c>
      <c r="O142" s="47"/>
      <c r="P142" s="149">
        <f t="shared" si="1"/>
        <v>0</v>
      </c>
      <c r="Q142" s="149">
        <v>0</v>
      </c>
      <c r="R142" s="149">
        <f t="shared" si="2"/>
        <v>0</v>
      </c>
      <c r="S142" s="149">
        <v>0</v>
      </c>
      <c r="T142" s="150">
        <f t="shared" si="3"/>
        <v>0</v>
      </c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R142" s="151" t="s">
        <v>161</v>
      </c>
      <c r="AT142" s="151" t="s">
        <v>158</v>
      </c>
      <c r="AU142" s="151" t="s">
        <v>88</v>
      </c>
      <c r="AY142" s="7" t="s">
        <v>134</v>
      </c>
      <c r="BE142" s="152">
        <f t="shared" si="4"/>
        <v>0</v>
      </c>
      <c r="BF142" s="152">
        <f t="shared" si="5"/>
        <v>0</v>
      </c>
      <c r="BG142" s="152">
        <f t="shared" si="6"/>
        <v>0</v>
      </c>
      <c r="BH142" s="152">
        <f t="shared" si="7"/>
        <v>0</v>
      </c>
      <c r="BI142" s="152">
        <f t="shared" si="8"/>
        <v>0</v>
      </c>
      <c r="BJ142" s="7" t="s">
        <v>85</v>
      </c>
      <c r="BK142" s="152">
        <f t="shared" si="9"/>
        <v>0</v>
      </c>
      <c r="BL142" s="7" t="s">
        <v>91</v>
      </c>
      <c r="BM142" s="151" t="s">
        <v>288</v>
      </c>
    </row>
    <row r="143" spans="1:65" s="23" customFormat="1" ht="14.45" customHeight="1">
      <c r="A143" s="19"/>
      <c r="B143" s="20"/>
      <c r="C143" s="162" t="s">
        <v>9</v>
      </c>
      <c r="D143" s="162" t="s">
        <v>158</v>
      </c>
      <c r="E143" s="163" t="s">
        <v>580</v>
      </c>
      <c r="F143" s="164" t="s">
        <v>581</v>
      </c>
      <c r="G143" s="165" t="s">
        <v>553</v>
      </c>
      <c r="H143" s="166">
        <v>1</v>
      </c>
      <c r="I143" s="2"/>
      <c r="J143" s="167">
        <f t="shared" si="0"/>
        <v>0</v>
      </c>
      <c r="K143" s="164" t="s">
        <v>1</v>
      </c>
      <c r="L143" s="168"/>
      <c r="M143" s="169" t="s">
        <v>1</v>
      </c>
      <c r="N143" s="170" t="s">
        <v>43</v>
      </c>
      <c r="O143" s="47"/>
      <c r="P143" s="149">
        <f t="shared" si="1"/>
        <v>0</v>
      </c>
      <c r="Q143" s="149">
        <v>0</v>
      </c>
      <c r="R143" s="149">
        <f t="shared" si="2"/>
        <v>0</v>
      </c>
      <c r="S143" s="149">
        <v>0</v>
      </c>
      <c r="T143" s="150">
        <f t="shared" si="3"/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151" t="s">
        <v>161</v>
      </c>
      <c r="AT143" s="151" t="s">
        <v>158</v>
      </c>
      <c r="AU143" s="151" t="s">
        <v>88</v>
      </c>
      <c r="AY143" s="7" t="s">
        <v>134</v>
      </c>
      <c r="BE143" s="152">
        <f t="shared" si="4"/>
        <v>0</v>
      </c>
      <c r="BF143" s="152">
        <f t="shared" si="5"/>
        <v>0</v>
      </c>
      <c r="BG143" s="152">
        <f t="shared" si="6"/>
        <v>0</v>
      </c>
      <c r="BH143" s="152">
        <f t="shared" si="7"/>
        <v>0</v>
      </c>
      <c r="BI143" s="152">
        <f t="shared" si="8"/>
        <v>0</v>
      </c>
      <c r="BJ143" s="7" t="s">
        <v>85</v>
      </c>
      <c r="BK143" s="152">
        <f t="shared" si="9"/>
        <v>0</v>
      </c>
      <c r="BL143" s="7" t="s">
        <v>91</v>
      </c>
      <c r="BM143" s="151" t="s">
        <v>296</v>
      </c>
    </row>
    <row r="144" spans="1:65" s="23" customFormat="1" ht="37.9" customHeight="1">
      <c r="A144" s="19"/>
      <c r="B144" s="20"/>
      <c r="C144" s="162" t="s">
        <v>223</v>
      </c>
      <c r="D144" s="162" t="s">
        <v>158</v>
      </c>
      <c r="E144" s="163" t="s">
        <v>582</v>
      </c>
      <c r="F144" s="164" t="s">
        <v>583</v>
      </c>
      <c r="G144" s="165" t="s">
        <v>553</v>
      </c>
      <c r="H144" s="166">
        <v>1</v>
      </c>
      <c r="I144" s="2"/>
      <c r="J144" s="167">
        <f t="shared" si="0"/>
        <v>0</v>
      </c>
      <c r="K144" s="164" t="s">
        <v>1</v>
      </c>
      <c r="L144" s="168"/>
      <c r="M144" s="169" t="s">
        <v>1</v>
      </c>
      <c r="N144" s="170" t="s">
        <v>43</v>
      </c>
      <c r="O144" s="47"/>
      <c r="P144" s="149">
        <f t="shared" si="1"/>
        <v>0</v>
      </c>
      <c r="Q144" s="149">
        <v>0</v>
      </c>
      <c r="R144" s="149">
        <f t="shared" si="2"/>
        <v>0</v>
      </c>
      <c r="S144" s="149">
        <v>0</v>
      </c>
      <c r="T144" s="150">
        <f t="shared" si="3"/>
        <v>0</v>
      </c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R144" s="151" t="s">
        <v>161</v>
      </c>
      <c r="AT144" s="151" t="s">
        <v>158</v>
      </c>
      <c r="AU144" s="151" t="s">
        <v>88</v>
      </c>
      <c r="AY144" s="7" t="s">
        <v>134</v>
      </c>
      <c r="BE144" s="152">
        <f t="shared" si="4"/>
        <v>0</v>
      </c>
      <c r="BF144" s="152">
        <f t="shared" si="5"/>
        <v>0</v>
      </c>
      <c r="BG144" s="152">
        <f t="shared" si="6"/>
        <v>0</v>
      </c>
      <c r="BH144" s="152">
        <f t="shared" si="7"/>
        <v>0</v>
      </c>
      <c r="BI144" s="152">
        <f t="shared" si="8"/>
        <v>0</v>
      </c>
      <c r="BJ144" s="7" t="s">
        <v>85</v>
      </c>
      <c r="BK144" s="152">
        <f t="shared" si="9"/>
        <v>0</v>
      </c>
      <c r="BL144" s="7" t="s">
        <v>91</v>
      </c>
      <c r="BM144" s="151" t="s">
        <v>308</v>
      </c>
    </row>
    <row r="145" spans="1:65" s="23" customFormat="1" ht="14.45" customHeight="1">
      <c r="A145" s="19"/>
      <c r="B145" s="20"/>
      <c r="C145" s="162" t="s">
        <v>230</v>
      </c>
      <c r="D145" s="162" t="s">
        <v>158</v>
      </c>
      <c r="E145" s="163" t="s">
        <v>584</v>
      </c>
      <c r="F145" s="164" t="s">
        <v>585</v>
      </c>
      <c r="G145" s="165" t="s">
        <v>553</v>
      </c>
      <c r="H145" s="166">
        <v>1</v>
      </c>
      <c r="I145" s="2"/>
      <c r="J145" s="167">
        <f t="shared" si="0"/>
        <v>0</v>
      </c>
      <c r="K145" s="164" t="s">
        <v>1</v>
      </c>
      <c r="L145" s="168"/>
      <c r="M145" s="169" t="s">
        <v>1</v>
      </c>
      <c r="N145" s="170" t="s">
        <v>43</v>
      </c>
      <c r="O145" s="47"/>
      <c r="P145" s="149">
        <f t="shared" si="1"/>
        <v>0</v>
      </c>
      <c r="Q145" s="149">
        <v>0</v>
      </c>
      <c r="R145" s="149">
        <f t="shared" si="2"/>
        <v>0</v>
      </c>
      <c r="S145" s="149">
        <v>0</v>
      </c>
      <c r="T145" s="150">
        <f t="shared" si="3"/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151" t="s">
        <v>161</v>
      </c>
      <c r="AT145" s="151" t="s">
        <v>158</v>
      </c>
      <c r="AU145" s="151" t="s">
        <v>88</v>
      </c>
      <c r="AY145" s="7" t="s">
        <v>134</v>
      </c>
      <c r="BE145" s="152">
        <f t="shared" si="4"/>
        <v>0</v>
      </c>
      <c r="BF145" s="152">
        <f t="shared" si="5"/>
        <v>0</v>
      </c>
      <c r="BG145" s="152">
        <f t="shared" si="6"/>
        <v>0</v>
      </c>
      <c r="BH145" s="152">
        <f t="shared" si="7"/>
        <v>0</v>
      </c>
      <c r="BI145" s="152">
        <f t="shared" si="8"/>
        <v>0</v>
      </c>
      <c r="BJ145" s="7" t="s">
        <v>85</v>
      </c>
      <c r="BK145" s="152">
        <f t="shared" si="9"/>
        <v>0</v>
      </c>
      <c r="BL145" s="7" t="s">
        <v>91</v>
      </c>
      <c r="BM145" s="151" t="s">
        <v>317</v>
      </c>
    </row>
    <row r="146" spans="1:65" s="23" customFormat="1" ht="14.45" customHeight="1">
      <c r="A146" s="19"/>
      <c r="B146" s="20"/>
      <c r="C146" s="162" t="s">
        <v>235</v>
      </c>
      <c r="D146" s="162" t="s">
        <v>158</v>
      </c>
      <c r="E146" s="163" t="s">
        <v>586</v>
      </c>
      <c r="F146" s="164" t="s">
        <v>587</v>
      </c>
      <c r="G146" s="165" t="s">
        <v>553</v>
      </c>
      <c r="H146" s="166">
        <v>1</v>
      </c>
      <c r="I146" s="2"/>
      <c r="J146" s="167">
        <f t="shared" si="0"/>
        <v>0</v>
      </c>
      <c r="K146" s="164" t="s">
        <v>1</v>
      </c>
      <c r="L146" s="168"/>
      <c r="M146" s="169" t="s">
        <v>1</v>
      </c>
      <c r="N146" s="170" t="s">
        <v>43</v>
      </c>
      <c r="O146" s="47"/>
      <c r="P146" s="149">
        <f t="shared" si="1"/>
        <v>0</v>
      </c>
      <c r="Q146" s="149">
        <v>0</v>
      </c>
      <c r="R146" s="149">
        <f t="shared" si="2"/>
        <v>0</v>
      </c>
      <c r="S146" s="149">
        <v>0</v>
      </c>
      <c r="T146" s="150">
        <f t="shared" si="3"/>
        <v>0</v>
      </c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R146" s="151" t="s">
        <v>161</v>
      </c>
      <c r="AT146" s="151" t="s">
        <v>158</v>
      </c>
      <c r="AU146" s="151" t="s">
        <v>88</v>
      </c>
      <c r="AY146" s="7" t="s">
        <v>134</v>
      </c>
      <c r="BE146" s="152">
        <f t="shared" si="4"/>
        <v>0</v>
      </c>
      <c r="BF146" s="152">
        <f t="shared" si="5"/>
        <v>0</v>
      </c>
      <c r="BG146" s="152">
        <f t="shared" si="6"/>
        <v>0</v>
      </c>
      <c r="BH146" s="152">
        <f t="shared" si="7"/>
        <v>0</v>
      </c>
      <c r="BI146" s="152">
        <f t="shared" si="8"/>
        <v>0</v>
      </c>
      <c r="BJ146" s="7" t="s">
        <v>85</v>
      </c>
      <c r="BK146" s="152">
        <f t="shared" si="9"/>
        <v>0</v>
      </c>
      <c r="BL146" s="7" t="s">
        <v>91</v>
      </c>
      <c r="BM146" s="151" t="s">
        <v>329</v>
      </c>
    </row>
    <row r="147" spans="1:65" s="23" customFormat="1" ht="24.2" customHeight="1">
      <c r="A147" s="19"/>
      <c r="B147" s="20"/>
      <c r="C147" s="162" t="s">
        <v>239</v>
      </c>
      <c r="D147" s="162" t="s">
        <v>158</v>
      </c>
      <c r="E147" s="163" t="s">
        <v>588</v>
      </c>
      <c r="F147" s="164" t="s">
        <v>589</v>
      </c>
      <c r="G147" s="165" t="s">
        <v>553</v>
      </c>
      <c r="H147" s="166">
        <v>1</v>
      </c>
      <c r="I147" s="2"/>
      <c r="J147" s="167">
        <f t="shared" si="0"/>
        <v>0</v>
      </c>
      <c r="K147" s="164" t="s">
        <v>1</v>
      </c>
      <c r="L147" s="168"/>
      <c r="M147" s="169" t="s">
        <v>1</v>
      </c>
      <c r="N147" s="170" t="s">
        <v>43</v>
      </c>
      <c r="O147" s="47"/>
      <c r="P147" s="149">
        <f t="shared" si="1"/>
        <v>0</v>
      </c>
      <c r="Q147" s="149">
        <v>0</v>
      </c>
      <c r="R147" s="149">
        <f t="shared" si="2"/>
        <v>0</v>
      </c>
      <c r="S147" s="149">
        <v>0</v>
      </c>
      <c r="T147" s="150">
        <f t="shared" si="3"/>
        <v>0</v>
      </c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R147" s="151" t="s">
        <v>161</v>
      </c>
      <c r="AT147" s="151" t="s">
        <v>158</v>
      </c>
      <c r="AU147" s="151" t="s">
        <v>88</v>
      </c>
      <c r="AY147" s="7" t="s">
        <v>134</v>
      </c>
      <c r="BE147" s="152">
        <f t="shared" si="4"/>
        <v>0</v>
      </c>
      <c r="BF147" s="152">
        <f t="shared" si="5"/>
        <v>0</v>
      </c>
      <c r="BG147" s="152">
        <f t="shared" si="6"/>
        <v>0</v>
      </c>
      <c r="BH147" s="152">
        <f t="shared" si="7"/>
        <v>0</v>
      </c>
      <c r="BI147" s="152">
        <f t="shared" si="8"/>
        <v>0</v>
      </c>
      <c r="BJ147" s="7" t="s">
        <v>85</v>
      </c>
      <c r="BK147" s="152">
        <f t="shared" si="9"/>
        <v>0</v>
      </c>
      <c r="BL147" s="7" t="s">
        <v>91</v>
      </c>
      <c r="BM147" s="151" t="s">
        <v>337</v>
      </c>
    </row>
    <row r="148" spans="1:65" s="23" customFormat="1" ht="14.45" customHeight="1">
      <c r="A148" s="19"/>
      <c r="B148" s="20"/>
      <c r="C148" s="162" t="s">
        <v>244</v>
      </c>
      <c r="D148" s="162" t="s">
        <v>158</v>
      </c>
      <c r="E148" s="163" t="s">
        <v>590</v>
      </c>
      <c r="F148" s="164" t="s">
        <v>591</v>
      </c>
      <c r="G148" s="165" t="s">
        <v>553</v>
      </c>
      <c r="H148" s="166">
        <v>1</v>
      </c>
      <c r="I148" s="2"/>
      <c r="J148" s="167">
        <f t="shared" si="0"/>
        <v>0</v>
      </c>
      <c r="K148" s="164" t="s">
        <v>1</v>
      </c>
      <c r="L148" s="168"/>
      <c r="M148" s="169" t="s">
        <v>1</v>
      </c>
      <c r="N148" s="170" t="s">
        <v>43</v>
      </c>
      <c r="O148" s="47"/>
      <c r="P148" s="149">
        <f t="shared" si="1"/>
        <v>0</v>
      </c>
      <c r="Q148" s="149">
        <v>0</v>
      </c>
      <c r="R148" s="149">
        <f t="shared" si="2"/>
        <v>0</v>
      </c>
      <c r="S148" s="149">
        <v>0</v>
      </c>
      <c r="T148" s="150">
        <f t="shared" si="3"/>
        <v>0</v>
      </c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R148" s="151" t="s">
        <v>161</v>
      </c>
      <c r="AT148" s="151" t="s">
        <v>158</v>
      </c>
      <c r="AU148" s="151" t="s">
        <v>88</v>
      </c>
      <c r="AY148" s="7" t="s">
        <v>134</v>
      </c>
      <c r="BE148" s="152">
        <f t="shared" si="4"/>
        <v>0</v>
      </c>
      <c r="BF148" s="152">
        <f t="shared" si="5"/>
        <v>0</v>
      </c>
      <c r="BG148" s="152">
        <f t="shared" si="6"/>
        <v>0</v>
      </c>
      <c r="BH148" s="152">
        <f t="shared" si="7"/>
        <v>0</v>
      </c>
      <c r="BI148" s="152">
        <f t="shared" si="8"/>
        <v>0</v>
      </c>
      <c r="BJ148" s="7" t="s">
        <v>85</v>
      </c>
      <c r="BK148" s="152">
        <f t="shared" si="9"/>
        <v>0</v>
      </c>
      <c r="BL148" s="7" t="s">
        <v>91</v>
      </c>
      <c r="BM148" s="151" t="s">
        <v>346</v>
      </c>
    </row>
    <row r="149" spans="1:65" s="23" customFormat="1" ht="14.45" customHeight="1">
      <c r="A149" s="19"/>
      <c r="B149" s="20"/>
      <c r="C149" s="162" t="s">
        <v>7</v>
      </c>
      <c r="D149" s="162" t="s">
        <v>158</v>
      </c>
      <c r="E149" s="163" t="s">
        <v>592</v>
      </c>
      <c r="F149" s="164" t="s">
        <v>593</v>
      </c>
      <c r="G149" s="165" t="s">
        <v>553</v>
      </c>
      <c r="H149" s="166">
        <v>1</v>
      </c>
      <c r="I149" s="2"/>
      <c r="J149" s="167">
        <f t="shared" si="0"/>
        <v>0</v>
      </c>
      <c r="K149" s="164" t="s">
        <v>1</v>
      </c>
      <c r="L149" s="168"/>
      <c r="M149" s="169" t="s">
        <v>1</v>
      </c>
      <c r="N149" s="170" t="s">
        <v>43</v>
      </c>
      <c r="O149" s="47"/>
      <c r="P149" s="149">
        <f t="shared" si="1"/>
        <v>0</v>
      </c>
      <c r="Q149" s="149">
        <v>0</v>
      </c>
      <c r="R149" s="149">
        <f t="shared" si="2"/>
        <v>0</v>
      </c>
      <c r="S149" s="149">
        <v>0</v>
      </c>
      <c r="T149" s="150">
        <f t="shared" si="3"/>
        <v>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R149" s="151" t="s">
        <v>161</v>
      </c>
      <c r="AT149" s="151" t="s">
        <v>158</v>
      </c>
      <c r="AU149" s="151" t="s">
        <v>88</v>
      </c>
      <c r="AY149" s="7" t="s">
        <v>134</v>
      </c>
      <c r="BE149" s="152">
        <f t="shared" si="4"/>
        <v>0</v>
      </c>
      <c r="BF149" s="152">
        <f t="shared" si="5"/>
        <v>0</v>
      </c>
      <c r="BG149" s="152">
        <f t="shared" si="6"/>
        <v>0</v>
      </c>
      <c r="BH149" s="152">
        <f t="shared" si="7"/>
        <v>0</v>
      </c>
      <c r="BI149" s="152">
        <f t="shared" si="8"/>
        <v>0</v>
      </c>
      <c r="BJ149" s="7" t="s">
        <v>85</v>
      </c>
      <c r="BK149" s="152">
        <f t="shared" si="9"/>
        <v>0</v>
      </c>
      <c r="BL149" s="7" t="s">
        <v>91</v>
      </c>
      <c r="BM149" s="151" t="s">
        <v>356</v>
      </c>
    </row>
    <row r="150" spans="2:63" s="128" customFormat="1" ht="20.85" customHeight="1">
      <c r="B150" s="129"/>
      <c r="D150" s="130" t="s">
        <v>76</v>
      </c>
      <c r="E150" s="139" t="s">
        <v>494</v>
      </c>
      <c r="F150" s="139" t="s">
        <v>594</v>
      </c>
      <c r="J150" s="140">
        <f>BK150</f>
        <v>0</v>
      </c>
      <c r="L150" s="129"/>
      <c r="M150" s="133"/>
      <c r="N150" s="134"/>
      <c r="O150" s="134"/>
      <c r="P150" s="135">
        <f>SUM(P151:P154)</f>
        <v>0</v>
      </c>
      <c r="Q150" s="134"/>
      <c r="R150" s="135">
        <f>SUM(R151:R154)</f>
        <v>0</v>
      </c>
      <c r="S150" s="134"/>
      <c r="T150" s="136">
        <f>SUM(T151:T154)</f>
        <v>0</v>
      </c>
      <c r="AR150" s="130" t="s">
        <v>8</v>
      </c>
      <c r="AT150" s="137" t="s">
        <v>76</v>
      </c>
      <c r="AU150" s="137" t="s">
        <v>85</v>
      </c>
      <c r="AY150" s="130" t="s">
        <v>134</v>
      </c>
      <c r="BK150" s="138">
        <f>SUM(BK151:BK154)</f>
        <v>0</v>
      </c>
    </row>
    <row r="151" spans="1:65" s="23" customFormat="1" ht="37.9" customHeight="1">
      <c r="A151" s="19"/>
      <c r="B151" s="20"/>
      <c r="C151" s="162" t="s">
        <v>257</v>
      </c>
      <c r="D151" s="162" t="s">
        <v>158</v>
      </c>
      <c r="E151" s="163" t="s">
        <v>595</v>
      </c>
      <c r="F151" s="164" t="s">
        <v>596</v>
      </c>
      <c r="G151" s="165" t="s">
        <v>491</v>
      </c>
      <c r="H151" s="166">
        <v>1</v>
      </c>
      <c r="I151" s="2"/>
      <c r="J151" s="167">
        <f>ROUND(I151*H151,0)</f>
        <v>0</v>
      </c>
      <c r="K151" s="164" t="s">
        <v>1</v>
      </c>
      <c r="L151" s="168"/>
      <c r="M151" s="169" t="s">
        <v>1</v>
      </c>
      <c r="N151" s="170" t="s">
        <v>43</v>
      </c>
      <c r="O151" s="47"/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R151" s="151" t="s">
        <v>161</v>
      </c>
      <c r="AT151" s="151" t="s">
        <v>158</v>
      </c>
      <c r="AU151" s="151" t="s">
        <v>88</v>
      </c>
      <c r="AY151" s="7" t="s">
        <v>134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7" t="s">
        <v>85</v>
      </c>
      <c r="BK151" s="152">
        <f>ROUND(I151*H151,0)</f>
        <v>0</v>
      </c>
      <c r="BL151" s="7" t="s">
        <v>91</v>
      </c>
      <c r="BM151" s="151" t="s">
        <v>364</v>
      </c>
    </row>
    <row r="152" spans="1:65" s="23" customFormat="1" ht="24.2" customHeight="1">
      <c r="A152" s="19"/>
      <c r="B152" s="20"/>
      <c r="C152" s="162" t="s">
        <v>262</v>
      </c>
      <c r="D152" s="162" t="s">
        <v>158</v>
      </c>
      <c r="E152" s="163" t="s">
        <v>597</v>
      </c>
      <c r="F152" s="164" t="s">
        <v>598</v>
      </c>
      <c r="G152" s="165" t="s">
        <v>491</v>
      </c>
      <c r="H152" s="166">
        <v>1</v>
      </c>
      <c r="I152" s="2"/>
      <c r="J152" s="167">
        <f>ROUND(I152*H152,0)</f>
        <v>0</v>
      </c>
      <c r="K152" s="164" t="s">
        <v>1</v>
      </c>
      <c r="L152" s="168"/>
      <c r="M152" s="169" t="s">
        <v>1</v>
      </c>
      <c r="N152" s="170" t="s">
        <v>43</v>
      </c>
      <c r="O152" s="47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R152" s="151" t="s">
        <v>161</v>
      </c>
      <c r="AT152" s="151" t="s">
        <v>158</v>
      </c>
      <c r="AU152" s="151" t="s">
        <v>88</v>
      </c>
      <c r="AY152" s="7" t="s">
        <v>134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7" t="s">
        <v>85</v>
      </c>
      <c r="BK152" s="152">
        <f>ROUND(I152*H152,0)</f>
        <v>0</v>
      </c>
      <c r="BL152" s="7" t="s">
        <v>91</v>
      </c>
      <c r="BM152" s="151" t="s">
        <v>375</v>
      </c>
    </row>
    <row r="153" spans="1:65" s="23" customFormat="1" ht="14.45" customHeight="1">
      <c r="A153" s="19"/>
      <c r="B153" s="20"/>
      <c r="C153" s="162" t="s">
        <v>266</v>
      </c>
      <c r="D153" s="162" t="s">
        <v>158</v>
      </c>
      <c r="E153" s="163" t="s">
        <v>599</v>
      </c>
      <c r="F153" s="164" t="s">
        <v>600</v>
      </c>
      <c r="G153" s="165" t="s">
        <v>491</v>
      </c>
      <c r="H153" s="166">
        <v>1</v>
      </c>
      <c r="I153" s="2"/>
      <c r="J153" s="167">
        <f>ROUND(I153*H153,0)</f>
        <v>0</v>
      </c>
      <c r="K153" s="164" t="s">
        <v>1</v>
      </c>
      <c r="L153" s="168"/>
      <c r="M153" s="169" t="s">
        <v>1</v>
      </c>
      <c r="N153" s="170" t="s">
        <v>43</v>
      </c>
      <c r="O153" s="47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R153" s="151" t="s">
        <v>161</v>
      </c>
      <c r="AT153" s="151" t="s">
        <v>158</v>
      </c>
      <c r="AU153" s="151" t="s">
        <v>88</v>
      </c>
      <c r="AY153" s="7" t="s">
        <v>134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7" t="s">
        <v>85</v>
      </c>
      <c r="BK153" s="152">
        <f>ROUND(I153*H153,0)</f>
        <v>0</v>
      </c>
      <c r="BL153" s="7" t="s">
        <v>91</v>
      </c>
      <c r="BM153" s="151" t="s">
        <v>383</v>
      </c>
    </row>
    <row r="154" spans="1:65" s="23" customFormat="1" ht="140.1" customHeight="1">
      <c r="A154" s="19"/>
      <c r="B154" s="20"/>
      <c r="C154" s="162">
        <v>25</v>
      </c>
      <c r="D154" s="162" t="s">
        <v>158</v>
      </c>
      <c r="E154" s="163" t="s">
        <v>602</v>
      </c>
      <c r="F154" s="164" t="s">
        <v>713</v>
      </c>
      <c r="G154" s="165" t="s">
        <v>491</v>
      </c>
      <c r="H154" s="166">
        <v>1</v>
      </c>
      <c r="I154" s="2"/>
      <c r="J154" s="167">
        <f>ROUND(I154*H154,0)</f>
        <v>0</v>
      </c>
      <c r="K154" s="164" t="s">
        <v>1</v>
      </c>
      <c r="L154" s="168"/>
      <c r="M154" s="169" t="s">
        <v>1</v>
      </c>
      <c r="N154" s="170" t="s">
        <v>43</v>
      </c>
      <c r="O154" s="47"/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R154" s="151" t="s">
        <v>161</v>
      </c>
      <c r="AT154" s="151" t="s">
        <v>158</v>
      </c>
      <c r="AU154" s="151" t="s">
        <v>88</v>
      </c>
      <c r="AY154" s="7" t="s">
        <v>134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7" t="s">
        <v>85</v>
      </c>
      <c r="BK154" s="152">
        <f>ROUND(I154*H154,0)</f>
        <v>0</v>
      </c>
      <c r="BL154" s="7" t="s">
        <v>91</v>
      </c>
      <c r="BM154" s="151" t="s">
        <v>383</v>
      </c>
    </row>
    <row r="155" spans="2:63" s="128" customFormat="1" ht="20.85" customHeight="1">
      <c r="B155" s="129"/>
      <c r="D155" s="130" t="s">
        <v>76</v>
      </c>
      <c r="E155" s="139" t="s">
        <v>512</v>
      </c>
      <c r="F155" s="139" t="s">
        <v>601</v>
      </c>
      <c r="J155" s="140">
        <f>BK155</f>
        <v>0</v>
      </c>
      <c r="L155" s="129"/>
      <c r="M155" s="133"/>
      <c r="N155" s="134"/>
      <c r="O155" s="134"/>
      <c r="P155" s="135">
        <f>P156</f>
        <v>0</v>
      </c>
      <c r="Q155" s="134"/>
      <c r="R155" s="135">
        <f>R156</f>
        <v>0</v>
      </c>
      <c r="S155" s="134"/>
      <c r="T155" s="136">
        <f>T156</f>
        <v>0</v>
      </c>
      <c r="AR155" s="130" t="s">
        <v>8</v>
      </c>
      <c r="AT155" s="137" t="s">
        <v>76</v>
      </c>
      <c r="AU155" s="137" t="s">
        <v>85</v>
      </c>
      <c r="AY155" s="130" t="s">
        <v>134</v>
      </c>
      <c r="BK155" s="138">
        <f>BK156</f>
        <v>0</v>
      </c>
    </row>
    <row r="156" spans="1:65" s="23" customFormat="1" ht="24.2" customHeight="1">
      <c r="A156" s="19"/>
      <c r="B156" s="20"/>
      <c r="C156" s="162">
        <v>26</v>
      </c>
      <c r="D156" s="162" t="s">
        <v>158</v>
      </c>
      <c r="E156" s="163" t="s">
        <v>605</v>
      </c>
      <c r="F156" s="164" t="s">
        <v>603</v>
      </c>
      <c r="G156" s="165" t="s">
        <v>491</v>
      </c>
      <c r="H156" s="166">
        <v>1</v>
      </c>
      <c r="I156" s="2"/>
      <c r="J156" s="167">
        <f>ROUND(I156*H156,0)</f>
        <v>0</v>
      </c>
      <c r="K156" s="164" t="s">
        <v>1</v>
      </c>
      <c r="L156" s="168"/>
      <c r="M156" s="169" t="s">
        <v>1</v>
      </c>
      <c r="N156" s="170" t="s">
        <v>43</v>
      </c>
      <c r="O156" s="47"/>
      <c r="P156" s="149">
        <f>O156*H156</f>
        <v>0</v>
      </c>
      <c r="Q156" s="149">
        <v>0</v>
      </c>
      <c r="R156" s="149">
        <f>Q156*H156</f>
        <v>0</v>
      </c>
      <c r="S156" s="149">
        <v>0</v>
      </c>
      <c r="T156" s="150">
        <f>S156*H156</f>
        <v>0</v>
      </c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R156" s="151" t="s">
        <v>161</v>
      </c>
      <c r="AT156" s="151" t="s">
        <v>158</v>
      </c>
      <c r="AU156" s="151" t="s">
        <v>88</v>
      </c>
      <c r="AY156" s="7" t="s">
        <v>134</v>
      </c>
      <c r="BE156" s="152">
        <f>IF(N156="základní",J156,0)</f>
        <v>0</v>
      </c>
      <c r="BF156" s="152">
        <f>IF(N156="snížená",J156,0)</f>
        <v>0</v>
      </c>
      <c r="BG156" s="152">
        <f>IF(N156="zákl. přenesená",J156,0)</f>
        <v>0</v>
      </c>
      <c r="BH156" s="152">
        <f>IF(N156="sníž. přenesená",J156,0)</f>
        <v>0</v>
      </c>
      <c r="BI156" s="152">
        <f>IF(N156="nulová",J156,0)</f>
        <v>0</v>
      </c>
      <c r="BJ156" s="7" t="s">
        <v>85</v>
      </c>
      <c r="BK156" s="152">
        <f>ROUND(I156*H156,0)</f>
        <v>0</v>
      </c>
      <c r="BL156" s="7" t="s">
        <v>91</v>
      </c>
      <c r="BM156" s="151" t="s">
        <v>391</v>
      </c>
    </row>
    <row r="157" spans="2:63" s="128" customFormat="1" ht="20.85" customHeight="1">
      <c r="B157" s="129"/>
      <c r="D157" s="130" t="s">
        <v>76</v>
      </c>
      <c r="E157" s="139" t="s">
        <v>528</v>
      </c>
      <c r="F157" s="139" t="s">
        <v>604</v>
      </c>
      <c r="J157" s="140">
        <f>BK157</f>
        <v>0</v>
      </c>
      <c r="L157" s="129"/>
      <c r="M157" s="133"/>
      <c r="N157" s="134"/>
      <c r="O157" s="134"/>
      <c r="P157" s="135">
        <f>SUM(P158:P159)</f>
        <v>0</v>
      </c>
      <c r="Q157" s="134"/>
      <c r="R157" s="135">
        <f>SUM(R158:R159)</f>
        <v>0</v>
      </c>
      <c r="S157" s="134"/>
      <c r="T157" s="136">
        <f>SUM(T158:T159)</f>
        <v>0</v>
      </c>
      <c r="AR157" s="130" t="s">
        <v>8</v>
      </c>
      <c r="AT157" s="137" t="s">
        <v>76</v>
      </c>
      <c r="AU157" s="137" t="s">
        <v>85</v>
      </c>
      <c r="AY157" s="130" t="s">
        <v>134</v>
      </c>
      <c r="BK157" s="138">
        <f>SUM(BK158:BK159)</f>
        <v>0</v>
      </c>
    </row>
    <row r="158" spans="1:65" s="23" customFormat="1" ht="14.45" customHeight="1">
      <c r="A158" s="19"/>
      <c r="B158" s="20"/>
      <c r="C158" s="162">
        <v>27</v>
      </c>
      <c r="D158" s="162" t="s">
        <v>158</v>
      </c>
      <c r="E158" s="163" t="s">
        <v>607</v>
      </c>
      <c r="F158" s="164" t="s">
        <v>606</v>
      </c>
      <c r="G158" s="165" t="s">
        <v>491</v>
      </c>
      <c r="H158" s="166">
        <v>1</v>
      </c>
      <c r="I158" s="2"/>
      <c r="J158" s="167">
        <f>ROUND(I158*H158,0)</f>
        <v>0</v>
      </c>
      <c r="K158" s="164" t="s">
        <v>1</v>
      </c>
      <c r="L158" s="168"/>
      <c r="M158" s="169" t="s">
        <v>1</v>
      </c>
      <c r="N158" s="170" t="s">
        <v>43</v>
      </c>
      <c r="O158" s="47"/>
      <c r="P158" s="149">
        <f>O158*H158</f>
        <v>0</v>
      </c>
      <c r="Q158" s="149">
        <v>0</v>
      </c>
      <c r="R158" s="149">
        <f>Q158*H158</f>
        <v>0</v>
      </c>
      <c r="S158" s="149">
        <v>0</v>
      </c>
      <c r="T158" s="150">
        <f>S158*H158</f>
        <v>0</v>
      </c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R158" s="151" t="s">
        <v>161</v>
      </c>
      <c r="AT158" s="151" t="s">
        <v>158</v>
      </c>
      <c r="AU158" s="151" t="s">
        <v>88</v>
      </c>
      <c r="AY158" s="7" t="s">
        <v>134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7" t="s">
        <v>85</v>
      </c>
      <c r="BK158" s="152">
        <f>ROUND(I158*H158,0)</f>
        <v>0</v>
      </c>
      <c r="BL158" s="7" t="s">
        <v>91</v>
      </c>
      <c r="BM158" s="151" t="s">
        <v>399</v>
      </c>
    </row>
    <row r="159" spans="1:65" s="23" customFormat="1" ht="14.45" customHeight="1">
      <c r="A159" s="19"/>
      <c r="B159" s="20"/>
      <c r="C159" s="162">
        <v>28</v>
      </c>
      <c r="D159" s="162" t="s">
        <v>158</v>
      </c>
      <c r="E159" s="163" t="s">
        <v>610</v>
      </c>
      <c r="F159" s="164" t="s">
        <v>608</v>
      </c>
      <c r="G159" s="165" t="s">
        <v>491</v>
      </c>
      <c r="H159" s="166">
        <v>4</v>
      </c>
      <c r="I159" s="2"/>
      <c r="J159" s="167">
        <f>ROUND(I159*H159,0)</f>
        <v>0</v>
      </c>
      <c r="K159" s="164" t="s">
        <v>1</v>
      </c>
      <c r="L159" s="168"/>
      <c r="M159" s="169" t="s">
        <v>1</v>
      </c>
      <c r="N159" s="170" t="s">
        <v>43</v>
      </c>
      <c r="O159" s="47"/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R159" s="151" t="s">
        <v>161</v>
      </c>
      <c r="AT159" s="151" t="s">
        <v>158</v>
      </c>
      <c r="AU159" s="151" t="s">
        <v>88</v>
      </c>
      <c r="AY159" s="7" t="s">
        <v>134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7" t="s">
        <v>85</v>
      </c>
      <c r="BK159" s="152">
        <f>ROUND(I159*H159,0)</f>
        <v>0</v>
      </c>
      <c r="BL159" s="7" t="s">
        <v>91</v>
      </c>
      <c r="BM159" s="151" t="s">
        <v>407</v>
      </c>
    </row>
    <row r="160" spans="2:63" s="128" customFormat="1" ht="20.85" customHeight="1">
      <c r="B160" s="129"/>
      <c r="D160" s="130" t="s">
        <v>76</v>
      </c>
      <c r="E160" s="139" t="s">
        <v>532</v>
      </c>
      <c r="F160" s="139" t="s">
        <v>609</v>
      </c>
      <c r="J160" s="140">
        <f>BK160</f>
        <v>0</v>
      </c>
      <c r="L160" s="129"/>
      <c r="M160" s="133"/>
      <c r="N160" s="134"/>
      <c r="O160" s="134"/>
      <c r="P160" s="135">
        <f>SUM(P161:P163)</f>
        <v>0</v>
      </c>
      <c r="Q160" s="134"/>
      <c r="R160" s="135">
        <f>SUM(R161:R163)</f>
        <v>0</v>
      </c>
      <c r="S160" s="134"/>
      <c r="T160" s="136">
        <f>SUM(T161:T163)</f>
        <v>0</v>
      </c>
      <c r="AR160" s="130" t="s">
        <v>8</v>
      </c>
      <c r="AT160" s="137" t="s">
        <v>76</v>
      </c>
      <c r="AU160" s="137" t="s">
        <v>85</v>
      </c>
      <c r="AY160" s="130" t="s">
        <v>134</v>
      </c>
      <c r="BK160" s="138">
        <f>SUM(BK161:BK163)</f>
        <v>0</v>
      </c>
    </row>
    <row r="161" spans="1:65" s="23" customFormat="1" ht="14.45" customHeight="1">
      <c r="A161" s="19"/>
      <c r="B161" s="20"/>
      <c r="C161" s="162">
        <v>29</v>
      </c>
      <c r="D161" s="162" t="s">
        <v>158</v>
      </c>
      <c r="E161" s="163" t="s">
        <v>612</v>
      </c>
      <c r="F161" s="164" t="s">
        <v>611</v>
      </c>
      <c r="G161" s="165" t="s">
        <v>491</v>
      </c>
      <c r="H161" s="166">
        <v>1</v>
      </c>
      <c r="I161" s="2"/>
      <c r="J161" s="167">
        <f>ROUND(I161*H161,0)</f>
        <v>0</v>
      </c>
      <c r="K161" s="164" t="s">
        <v>1</v>
      </c>
      <c r="L161" s="168"/>
      <c r="M161" s="169" t="s">
        <v>1</v>
      </c>
      <c r="N161" s="170" t="s">
        <v>43</v>
      </c>
      <c r="O161" s="47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R161" s="151" t="s">
        <v>161</v>
      </c>
      <c r="AT161" s="151" t="s">
        <v>158</v>
      </c>
      <c r="AU161" s="151" t="s">
        <v>88</v>
      </c>
      <c r="AY161" s="7" t="s">
        <v>134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7" t="s">
        <v>85</v>
      </c>
      <c r="BK161" s="152">
        <f>ROUND(I161*H161,0)</f>
        <v>0</v>
      </c>
      <c r="BL161" s="7" t="s">
        <v>91</v>
      </c>
      <c r="BM161" s="151" t="s">
        <v>415</v>
      </c>
    </row>
    <row r="162" spans="1:65" s="23" customFormat="1" ht="14.45" customHeight="1">
      <c r="A162" s="19"/>
      <c r="B162" s="20"/>
      <c r="C162" s="162">
        <v>30</v>
      </c>
      <c r="D162" s="162" t="s">
        <v>158</v>
      </c>
      <c r="E162" s="163" t="s">
        <v>614</v>
      </c>
      <c r="F162" s="164" t="s">
        <v>613</v>
      </c>
      <c r="G162" s="165" t="s">
        <v>491</v>
      </c>
      <c r="H162" s="166">
        <v>3</v>
      </c>
      <c r="I162" s="2"/>
      <c r="J162" s="167">
        <f>ROUND(I162*H162,0)</f>
        <v>0</v>
      </c>
      <c r="K162" s="164" t="s">
        <v>1</v>
      </c>
      <c r="L162" s="168"/>
      <c r="M162" s="169" t="s">
        <v>1</v>
      </c>
      <c r="N162" s="170" t="s">
        <v>43</v>
      </c>
      <c r="O162" s="47"/>
      <c r="P162" s="149">
        <f>O162*H162</f>
        <v>0</v>
      </c>
      <c r="Q162" s="149">
        <v>0</v>
      </c>
      <c r="R162" s="149">
        <f>Q162*H162</f>
        <v>0</v>
      </c>
      <c r="S162" s="149">
        <v>0</v>
      </c>
      <c r="T162" s="150">
        <f>S162*H162</f>
        <v>0</v>
      </c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R162" s="151" t="s">
        <v>161</v>
      </c>
      <c r="AT162" s="151" t="s">
        <v>158</v>
      </c>
      <c r="AU162" s="151" t="s">
        <v>88</v>
      </c>
      <c r="AY162" s="7" t="s">
        <v>134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7" t="s">
        <v>85</v>
      </c>
      <c r="BK162" s="152">
        <f>ROUND(I162*H162,0)</f>
        <v>0</v>
      </c>
      <c r="BL162" s="7" t="s">
        <v>91</v>
      </c>
      <c r="BM162" s="151" t="s">
        <v>425</v>
      </c>
    </row>
    <row r="163" spans="1:65" s="23" customFormat="1" ht="14.45" customHeight="1">
      <c r="A163" s="19"/>
      <c r="B163" s="20"/>
      <c r="C163" s="162">
        <v>31</v>
      </c>
      <c r="D163" s="162" t="s">
        <v>158</v>
      </c>
      <c r="E163" s="163" t="s">
        <v>618</v>
      </c>
      <c r="F163" s="164" t="s">
        <v>615</v>
      </c>
      <c r="G163" s="165" t="s">
        <v>491</v>
      </c>
      <c r="H163" s="166">
        <v>3</v>
      </c>
      <c r="I163" s="2"/>
      <c r="J163" s="167">
        <f>ROUND(I163*H163,0)</f>
        <v>0</v>
      </c>
      <c r="K163" s="164" t="s">
        <v>1</v>
      </c>
      <c r="L163" s="168"/>
      <c r="M163" s="169" t="s">
        <v>1</v>
      </c>
      <c r="N163" s="170" t="s">
        <v>43</v>
      </c>
      <c r="O163" s="47"/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R163" s="151" t="s">
        <v>161</v>
      </c>
      <c r="AT163" s="151" t="s">
        <v>158</v>
      </c>
      <c r="AU163" s="151" t="s">
        <v>88</v>
      </c>
      <c r="AY163" s="7" t="s">
        <v>134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7" t="s">
        <v>85</v>
      </c>
      <c r="BK163" s="152">
        <f>ROUND(I163*H163,0)</f>
        <v>0</v>
      </c>
      <c r="BL163" s="7" t="s">
        <v>91</v>
      </c>
      <c r="BM163" s="151" t="s">
        <v>433</v>
      </c>
    </row>
    <row r="164" spans="2:63" s="128" customFormat="1" ht="20.85" customHeight="1">
      <c r="B164" s="129"/>
      <c r="D164" s="130" t="s">
        <v>76</v>
      </c>
      <c r="E164" s="139" t="s">
        <v>616</v>
      </c>
      <c r="F164" s="139" t="s">
        <v>617</v>
      </c>
      <c r="J164" s="140">
        <f>BK164</f>
        <v>0</v>
      </c>
      <c r="L164" s="129"/>
      <c r="M164" s="133"/>
      <c r="N164" s="134"/>
      <c r="O164" s="134"/>
      <c r="P164" s="135">
        <f>SUM(P165:P166)</f>
        <v>0</v>
      </c>
      <c r="Q164" s="134"/>
      <c r="R164" s="135">
        <f>SUM(R165:R166)</f>
        <v>0</v>
      </c>
      <c r="S164" s="134"/>
      <c r="T164" s="136">
        <f>SUM(T165:T166)</f>
        <v>0</v>
      </c>
      <c r="AR164" s="130" t="s">
        <v>8</v>
      </c>
      <c r="AT164" s="137" t="s">
        <v>76</v>
      </c>
      <c r="AU164" s="137" t="s">
        <v>85</v>
      </c>
      <c r="AY164" s="130" t="s">
        <v>134</v>
      </c>
      <c r="BK164" s="138">
        <f>SUM(BK165:BK166)</f>
        <v>0</v>
      </c>
    </row>
    <row r="165" spans="1:65" s="23" customFormat="1" ht="14.45" customHeight="1">
      <c r="A165" s="19"/>
      <c r="B165" s="20"/>
      <c r="C165" s="162">
        <v>32</v>
      </c>
      <c r="D165" s="162" t="s">
        <v>158</v>
      </c>
      <c r="E165" s="163" t="s">
        <v>620</v>
      </c>
      <c r="F165" s="164" t="s">
        <v>619</v>
      </c>
      <c r="G165" s="165" t="s">
        <v>491</v>
      </c>
      <c r="H165" s="166">
        <v>13</v>
      </c>
      <c r="I165" s="2"/>
      <c r="J165" s="167">
        <f>ROUND(I165*H165,0)</f>
        <v>0</v>
      </c>
      <c r="K165" s="164" t="s">
        <v>1</v>
      </c>
      <c r="L165" s="168"/>
      <c r="M165" s="169" t="s">
        <v>1</v>
      </c>
      <c r="N165" s="170" t="s">
        <v>43</v>
      </c>
      <c r="O165" s="47"/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R165" s="151" t="s">
        <v>161</v>
      </c>
      <c r="AT165" s="151" t="s">
        <v>158</v>
      </c>
      <c r="AU165" s="151" t="s">
        <v>88</v>
      </c>
      <c r="AY165" s="7" t="s">
        <v>134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7" t="s">
        <v>85</v>
      </c>
      <c r="BK165" s="152">
        <f>ROUND(I165*H165,0)</f>
        <v>0</v>
      </c>
      <c r="BL165" s="7" t="s">
        <v>91</v>
      </c>
      <c r="BM165" s="151" t="s">
        <v>442</v>
      </c>
    </row>
    <row r="166" spans="1:65" s="23" customFormat="1" ht="14.45" customHeight="1">
      <c r="A166" s="19"/>
      <c r="B166" s="20"/>
      <c r="C166" s="162">
        <v>33</v>
      </c>
      <c r="D166" s="162" t="s">
        <v>158</v>
      </c>
      <c r="E166" s="163" t="s">
        <v>624</v>
      </c>
      <c r="F166" s="164" t="s">
        <v>621</v>
      </c>
      <c r="G166" s="165" t="s">
        <v>491</v>
      </c>
      <c r="H166" s="166">
        <v>1</v>
      </c>
      <c r="I166" s="2"/>
      <c r="J166" s="167">
        <f>ROUND(I166*H166,0)</f>
        <v>0</v>
      </c>
      <c r="K166" s="164" t="s">
        <v>1</v>
      </c>
      <c r="L166" s="168"/>
      <c r="M166" s="169" t="s">
        <v>1</v>
      </c>
      <c r="N166" s="170" t="s">
        <v>43</v>
      </c>
      <c r="O166" s="47"/>
      <c r="P166" s="149">
        <f>O166*H166</f>
        <v>0</v>
      </c>
      <c r="Q166" s="149">
        <v>0</v>
      </c>
      <c r="R166" s="149">
        <f>Q166*H166</f>
        <v>0</v>
      </c>
      <c r="S166" s="149">
        <v>0</v>
      </c>
      <c r="T166" s="150">
        <f>S166*H166</f>
        <v>0</v>
      </c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R166" s="151" t="s">
        <v>161</v>
      </c>
      <c r="AT166" s="151" t="s">
        <v>158</v>
      </c>
      <c r="AU166" s="151" t="s">
        <v>88</v>
      </c>
      <c r="AY166" s="7" t="s">
        <v>134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7" t="s">
        <v>85</v>
      </c>
      <c r="BK166" s="152">
        <f>ROUND(I166*H166,0)</f>
        <v>0</v>
      </c>
      <c r="BL166" s="7" t="s">
        <v>91</v>
      </c>
      <c r="BM166" s="151" t="s">
        <v>451</v>
      </c>
    </row>
    <row r="167" spans="2:63" s="128" customFormat="1" ht="20.85" customHeight="1">
      <c r="B167" s="129"/>
      <c r="D167" s="130" t="s">
        <v>76</v>
      </c>
      <c r="E167" s="139" t="s">
        <v>622</v>
      </c>
      <c r="F167" s="139" t="s">
        <v>623</v>
      </c>
      <c r="J167" s="140">
        <f>BK167</f>
        <v>0</v>
      </c>
      <c r="L167" s="129"/>
      <c r="M167" s="133"/>
      <c r="N167" s="134"/>
      <c r="O167" s="134"/>
      <c r="P167" s="135">
        <f>SUM(P168:P171)</f>
        <v>0</v>
      </c>
      <c r="Q167" s="134"/>
      <c r="R167" s="135">
        <f>SUM(R168:R171)</f>
        <v>0</v>
      </c>
      <c r="S167" s="134"/>
      <c r="T167" s="136">
        <f>SUM(T168:T171)</f>
        <v>0</v>
      </c>
      <c r="AR167" s="130" t="s">
        <v>8</v>
      </c>
      <c r="AT167" s="137" t="s">
        <v>76</v>
      </c>
      <c r="AU167" s="137" t="s">
        <v>85</v>
      </c>
      <c r="AY167" s="130" t="s">
        <v>134</v>
      </c>
      <c r="BK167" s="138">
        <f>SUM(BK168:BK171)</f>
        <v>0</v>
      </c>
    </row>
    <row r="168" spans="1:65" s="23" customFormat="1" ht="14.45" customHeight="1">
      <c r="A168" s="19"/>
      <c r="B168" s="20"/>
      <c r="C168" s="162">
        <v>34</v>
      </c>
      <c r="D168" s="162" t="s">
        <v>158</v>
      </c>
      <c r="E168" s="163" t="s">
        <v>626</v>
      </c>
      <c r="F168" s="164" t="s">
        <v>625</v>
      </c>
      <c r="G168" s="165" t="s">
        <v>491</v>
      </c>
      <c r="H168" s="166">
        <v>6</v>
      </c>
      <c r="I168" s="2"/>
      <c r="J168" s="167">
        <f>ROUND(I168*H168,0)</f>
        <v>0</v>
      </c>
      <c r="K168" s="164" t="s">
        <v>1</v>
      </c>
      <c r="L168" s="168"/>
      <c r="M168" s="169" t="s">
        <v>1</v>
      </c>
      <c r="N168" s="170" t="s">
        <v>43</v>
      </c>
      <c r="O168" s="47"/>
      <c r="P168" s="149">
        <f>O168*H168</f>
        <v>0</v>
      </c>
      <c r="Q168" s="149">
        <v>0</v>
      </c>
      <c r="R168" s="149">
        <f>Q168*H168</f>
        <v>0</v>
      </c>
      <c r="S168" s="149">
        <v>0</v>
      </c>
      <c r="T168" s="150">
        <f>S168*H168</f>
        <v>0</v>
      </c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R168" s="151" t="s">
        <v>161</v>
      </c>
      <c r="AT168" s="151" t="s">
        <v>158</v>
      </c>
      <c r="AU168" s="151" t="s">
        <v>88</v>
      </c>
      <c r="AY168" s="7" t="s">
        <v>134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7" t="s">
        <v>85</v>
      </c>
      <c r="BK168" s="152">
        <f>ROUND(I168*H168,0)</f>
        <v>0</v>
      </c>
      <c r="BL168" s="7" t="s">
        <v>91</v>
      </c>
      <c r="BM168" s="151" t="s">
        <v>460</v>
      </c>
    </row>
    <row r="169" spans="1:65" s="23" customFormat="1" ht="14.45" customHeight="1">
      <c r="A169" s="19"/>
      <c r="B169" s="20"/>
      <c r="C169" s="162">
        <v>35</v>
      </c>
      <c r="D169" s="162" t="s">
        <v>158</v>
      </c>
      <c r="E169" s="163" t="s">
        <v>628</v>
      </c>
      <c r="F169" s="164" t="s">
        <v>627</v>
      </c>
      <c r="G169" s="165" t="s">
        <v>491</v>
      </c>
      <c r="H169" s="166">
        <v>11</v>
      </c>
      <c r="I169" s="2"/>
      <c r="J169" s="167">
        <f>ROUND(I169*H169,0)</f>
        <v>0</v>
      </c>
      <c r="K169" s="164" t="s">
        <v>1</v>
      </c>
      <c r="L169" s="168"/>
      <c r="M169" s="169" t="s">
        <v>1</v>
      </c>
      <c r="N169" s="170" t="s">
        <v>43</v>
      </c>
      <c r="O169" s="47"/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R169" s="151" t="s">
        <v>161</v>
      </c>
      <c r="AT169" s="151" t="s">
        <v>158</v>
      </c>
      <c r="AU169" s="151" t="s">
        <v>88</v>
      </c>
      <c r="AY169" s="7" t="s">
        <v>134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7" t="s">
        <v>85</v>
      </c>
      <c r="BK169" s="152">
        <f>ROUND(I169*H169,0)</f>
        <v>0</v>
      </c>
      <c r="BL169" s="7" t="s">
        <v>91</v>
      </c>
      <c r="BM169" s="151" t="s">
        <v>470</v>
      </c>
    </row>
    <row r="170" spans="1:65" s="23" customFormat="1" ht="14.45" customHeight="1">
      <c r="A170" s="19"/>
      <c r="B170" s="20"/>
      <c r="C170" s="162">
        <v>36</v>
      </c>
      <c r="D170" s="162" t="s">
        <v>158</v>
      </c>
      <c r="E170" s="163" t="s">
        <v>631</v>
      </c>
      <c r="F170" s="164" t="s">
        <v>629</v>
      </c>
      <c r="G170" s="165" t="s">
        <v>491</v>
      </c>
      <c r="H170" s="166">
        <v>1</v>
      </c>
      <c r="I170" s="2"/>
      <c r="J170" s="167">
        <f>ROUND(I170*H170,0)</f>
        <v>0</v>
      </c>
      <c r="K170" s="164" t="s">
        <v>1</v>
      </c>
      <c r="L170" s="168"/>
      <c r="M170" s="169" t="s">
        <v>1</v>
      </c>
      <c r="N170" s="170" t="s">
        <v>43</v>
      </c>
      <c r="O170" s="47"/>
      <c r="P170" s="149">
        <f>O170*H170</f>
        <v>0</v>
      </c>
      <c r="Q170" s="149">
        <v>0</v>
      </c>
      <c r="R170" s="149">
        <f>Q170*H170</f>
        <v>0</v>
      </c>
      <c r="S170" s="149">
        <v>0</v>
      </c>
      <c r="T170" s="150">
        <f>S170*H170</f>
        <v>0</v>
      </c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R170" s="151" t="s">
        <v>161</v>
      </c>
      <c r="AT170" s="151" t="s">
        <v>158</v>
      </c>
      <c r="AU170" s="151" t="s">
        <v>88</v>
      </c>
      <c r="AY170" s="7" t="s">
        <v>134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7" t="s">
        <v>85</v>
      </c>
      <c r="BK170" s="152">
        <f>ROUND(I170*H170,0)</f>
        <v>0</v>
      </c>
      <c r="BL170" s="7" t="s">
        <v>91</v>
      </c>
      <c r="BM170" s="151" t="s">
        <v>630</v>
      </c>
    </row>
    <row r="171" spans="1:65" s="23" customFormat="1" ht="14.45" customHeight="1">
      <c r="A171" s="19"/>
      <c r="B171" s="20"/>
      <c r="C171" s="162">
        <v>37</v>
      </c>
      <c r="D171" s="162" t="s">
        <v>158</v>
      </c>
      <c r="E171" s="163" t="s">
        <v>653</v>
      </c>
      <c r="F171" s="164" t="s">
        <v>632</v>
      </c>
      <c r="G171" s="165" t="s">
        <v>491</v>
      </c>
      <c r="H171" s="166">
        <v>4</v>
      </c>
      <c r="I171" s="2"/>
      <c r="J171" s="167">
        <f>ROUND(I171*H171,0)</f>
        <v>0</v>
      </c>
      <c r="K171" s="164" t="s">
        <v>1</v>
      </c>
      <c r="L171" s="168"/>
      <c r="M171" s="192" t="s">
        <v>1</v>
      </c>
      <c r="N171" s="193" t="s">
        <v>43</v>
      </c>
      <c r="O171" s="194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R171" s="151" t="s">
        <v>161</v>
      </c>
      <c r="AT171" s="151" t="s">
        <v>158</v>
      </c>
      <c r="AU171" s="151" t="s">
        <v>88</v>
      </c>
      <c r="AY171" s="7" t="s">
        <v>134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7" t="s">
        <v>85</v>
      </c>
      <c r="BK171" s="152">
        <f>ROUND(I171*H171,0)</f>
        <v>0</v>
      </c>
      <c r="BL171" s="7" t="s">
        <v>91</v>
      </c>
      <c r="BM171" s="151" t="s">
        <v>633</v>
      </c>
    </row>
    <row r="172" spans="1:31" s="23" customFormat="1" ht="6.95" customHeight="1">
      <c r="A172" s="19"/>
      <c r="B172" s="35"/>
      <c r="C172" s="36"/>
      <c r="D172" s="36"/>
      <c r="E172" s="36"/>
      <c r="F172" s="36"/>
      <c r="G172" s="36"/>
      <c r="H172" s="36"/>
      <c r="I172" s="36"/>
      <c r="J172" s="36"/>
      <c r="K172" s="36"/>
      <c r="L172" s="20"/>
      <c r="M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</row>
  </sheetData>
  <sheetProtection password="CB04" sheet="1" objects="1" scenarios="1"/>
  <autoFilter ref="C124:K171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5"/>
  <sheetViews>
    <sheetView showGridLines="0" workbookViewId="0" topLeftCell="A1">
      <selection activeCell="E18" sqref="E18:H18"/>
    </sheetView>
  </sheetViews>
  <sheetFormatPr defaultColWidth="9.140625" defaultRowHeight="12"/>
  <cols>
    <col min="1" max="1" width="8.28125" style="6" customWidth="1"/>
    <col min="2" max="2" width="1.1484375" style="6" customWidth="1"/>
    <col min="3" max="3" width="4.140625" style="6" customWidth="1"/>
    <col min="4" max="4" width="4.28125" style="6" customWidth="1"/>
    <col min="5" max="5" width="17.140625" style="6" customWidth="1"/>
    <col min="6" max="6" width="50.8515625" style="6" customWidth="1"/>
    <col min="7" max="7" width="7.42187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8515625" style="6" hidden="1" customWidth="1"/>
    <col min="14" max="14" width="9.28125" style="6" hidden="1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43" width="9.28125" style="6" customWidth="1"/>
    <col min="44" max="65" width="9.28125" style="6" hidden="1" customWidth="1"/>
    <col min="66" max="16384" width="9.28125" style="6" customWidth="1"/>
  </cols>
  <sheetData>
    <row r="1" ht="12"/>
    <row r="2" spans="12:46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7" t="s">
        <v>93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</v>
      </c>
    </row>
    <row r="4" spans="2:46" ht="24.95" customHeight="1">
      <c r="B4" s="10"/>
      <c r="D4" s="11" t="s">
        <v>97</v>
      </c>
      <c r="L4" s="10"/>
      <c r="M4" s="83" t="s">
        <v>11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6" t="s">
        <v>17</v>
      </c>
      <c r="L6" s="10"/>
    </row>
    <row r="7" spans="2:12" ht="16.5" customHeight="1">
      <c r="B7" s="10"/>
      <c r="E7" s="239" t="str">
        <f>'Rekapitulace stavby'!K6</f>
        <v>Kamerový systém a IT infrastruktura Domov Hostomice</v>
      </c>
      <c r="F7" s="240"/>
      <c r="G7" s="240"/>
      <c r="H7" s="240"/>
      <c r="L7" s="10"/>
    </row>
    <row r="8" spans="1:31" s="23" customFormat="1" ht="12" customHeight="1">
      <c r="A8" s="19"/>
      <c r="B8" s="20"/>
      <c r="C8" s="19"/>
      <c r="D8" s="16" t="s">
        <v>98</v>
      </c>
      <c r="E8" s="19"/>
      <c r="F8" s="19"/>
      <c r="G8" s="19"/>
      <c r="H8" s="19"/>
      <c r="I8" s="19"/>
      <c r="J8" s="19"/>
      <c r="K8" s="19"/>
      <c r="L8" s="3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16.5" customHeight="1">
      <c r="A9" s="19"/>
      <c r="B9" s="20"/>
      <c r="C9" s="19"/>
      <c r="D9" s="19"/>
      <c r="E9" s="218" t="s">
        <v>634</v>
      </c>
      <c r="F9" s="238"/>
      <c r="G9" s="238"/>
      <c r="H9" s="238"/>
      <c r="I9" s="19"/>
      <c r="J9" s="19"/>
      <c r="K9" s="19"/>
      <c r="L9" s="3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3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3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3" customFormat="1" ht="12" customHeight="1">
      <c r="A11" s="19"/>
      <c r="B11" s="20"/>
      <c r="C11" s="19"/>
      <c r="D11" s="16" t="s">
        <v>19</v>
      </c>
      <c r="E11" s="19"/>
      <c r="F11" s="17" t="s">
        <v>1</v>
      </c>
      <c r="G11" s="19"/>
      <c r="H11" s="19"/>
      <c r="I11" s="16" t="s">
        <v>20</v>
      </c>
      <c r="J11" s="17" t="s">
        <v>1</v>
      </c>
      <c r="K11" s="19"/>
      <c r="L11" s="3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3" customFormat="1" ht="12" customHeight="1">
      <c r="A12" s="19"/>
      <c r="B12" s="20"/>
      <c r="C12" s="19"/>
      <c r="D12" s="16" t="s">
        <v>21</v>
      </c>
      <c r="E12" s="19"/>
      <c r="F12" s="17" t="s">
        <v>476</v>
      </c>
      <c r="G12" s="19"/>
      <c r="H12" s="19"/>
      <c r="I12" s="16" t="s">
        <v>23</v>
      </c>
      <c r="J12" s="84" t="str">
        <f>'Rekapitulace stavby'!AN8</f>
        <v>30. 11. 2020</v>
      </c>
      <c r="K12" s="19"/>
      <c r="L12" s="3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3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3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3" customFormat="1" ht="12" customHeight="1">
      <c r="A14" s="19"/>
      <c r="B14" s="20"/>
      <c r="C14" s="19"/>
      <c r="D14" s="16" t="s">
        <v>25</v>
      </c>
      <c r="E14" s="19"/>
      <c r="F14" s="19"/>
      <c r="G14" s="19"/>
      <c r="H14" s="19"/>
      <c r="I14" s="16" t="s">
        <v>26</v>
      </c>
      <c r="J14" s="17" t="str">
        <f>IF('Rekapitulace stavby'!AN10="","",'Rekapitulace stavby'!AN10)</f>
        <v/>
      </c>
      <c r="K14" s="19"/>
      <c r="L14" s="3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3" customFormat="1" ht="18" customHeight="1">
      <c r="A15" s="19"/>
      <c r="B15" s="20"/>
      <c r="C15" s="19"/>
      <c r="D15" s="19"/>
      <c r="E15" s="17" t="str">
        <f>IF('Rekapitulace stavby'!E11="","",'Rekapitulace stavby'!E11)</f>
        <v xml:space="preserve">Domov Hostomice -Zátor, PSS, Zátor 373, Hostomice </v>
      </c>
      <c r="F15" s="19"/>
      <c r="G15" s="19"/>
      <c r="H15" s="19"/>
      <c r="I15" s="16" t="s">
        <v>28</v>
      </c>
      <c r="J15" s="17" t="str">
        <f>IF('Rekapitulace stavby'!AN11="","",'Rekapitulace stavby'!AN11)</f>
        <v/>
      </c>
      <c r="K15" s="19"/>
      <c r="L15" s="3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3" customFormat="1" ht="6.9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0"/>
      <c r="C17" s="19"/>
      <c r="D17" s="16" t="s">
        <v>29</v>
      </c>
      <c r="E17" s="19"/>
      <c r="F17" s="19"/>
      <c r="G17" s="19"/>
      <c r="H17" s="19"/>
      <c r="I17" s="16" t="s">
        <v>26</v>
      </c>
      <c r="J17" s="4" t="str">
        <f>'Rekapitulace stavby'!AN13</f>
        <v>Vyplň údaj</v>
      </c>
      <c r="K17" s="19"/>
      <c r="L17" s="3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0"/>
      <c r="C18" s="19"/>
      <c r="D18" s="19"/>
      <c r="E18" s="241" t="str">
        <f>'Rekapitulace stavby'!E14</f>
        <v>Vyplň údaj</v>
      </c>
      <c r="F18" s="242"/>
      <c r="G18" s="242"/>
      <c r="H18" s="242"/>
      <c r="I18" s="16" t="s">
        <v>28</v>
      </c>
      <c r="J18" s="4" t="str">
        <f>'Rekapitulace stavby'!AN14</f>
        <v>Vyplň údaj</v>
      </c>
      <c r="K18" s="19"/>
      <c r="L18" s="3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0"/>
      <c r="C20" s="19"/>
      <c r="D20" s="16" t="s">
        <v>31</v>
      </c>
      <c r="E20" s="19"/>
      <c r="F20" s="19"/>
      <c r="G20" s="19"/>
      <c r="H20" s="19"/>
      <c r="I20" s="16" t="s">
        <v>26</v>
      </c>
      <c r="J20" s="17" t="str">
        <f>IF('Rekapitulace stavby'!AN16="","",'Rekapitulace stavby'!AN16)</f>
        <v/>
      </c>
      <c r="K20" s="19"/>
      <c r="L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0"/>
      <c r="C21" s="19"/>
      <c r="D21" s="19"/>
      <c r="E21" s="17" t="str">
        <f>IF('Rekapitulace stavby'!E17="","",'Rekapitulace stavby'!E17)</f>
        <v>ing. Petr Linek, Sokolovská 519, Chrudim</v>
      </c>
      <c r="F21" s="19"/>
      <c r="G21" s="19"/>
      <c r="H21" s="19"/>
      <c r="I21" s="16" t="s">
        <v>28</v>
      </c>
      <c r="J21" s="17" t="str">
        <f>IF('Rekapitulace stavby'!AN17="","",'Rekapitulace stavby'!AN17)</f>
        <v/>
      </c>
      <c r="K21" s="19"/>
      <c r="L21" s="3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0"/>
      <c r="C23" s="19"/>
      <c r="D23" s="16" t="s">
        <v>34</v>
      </c>
      <c r="E23" s="19"/>
      <c r="F23" s="19"/>
      <c r="G23" s="19"/>
      <c r="H23" s="19"/>
      <c r="I23" s="16" t="s">
        <v>26</v>
      </c>
      <c r="J23" s="17" t="str">
        <f>IF('Rekapitulace stavby'!AN19="","",'Rekapitulace stavby'!AN19)</f>
        <v/>
      </c>
      <c r="K23" s="19"/>
      <c r="L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0"/>
      <c r="C24" s="19"/>
      <c r="D24" s="19"/>
      <c r="E24" s="17" t="str">
        <f>IF('Rekapitulace stavby'!E20="","",'Rekapitulace stavby'!E20)</f>
        <v>ing. V. Švehla</v>
      </c>
      <c r="F24" s="19"/>
      <c r="G24" s="19"/>
      <c r="H24" s="19"/>
      <c r="I24" s="16" t="s">
        <v>28</v>
      </c>
      <c r="J24" s="17" t="str">
        <f>IF('Rekapitulace stavby'!AN20="","",'Rekapitulace stavby'!AN20)</f>
        <v/>
      </c>
      <c r="K24" s="19"/>
      <c r="L24" s="3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0"/>
      <c r="C26" s="19"/>
      <c r="D26" s="16" t="s">
        <v>36</v>
      </c>
      <c r="E26" s="19"/>
      <c r="F26" s="19"/>
      <c r="G26" s="19"/>
      <c r="H26" s="19"/>
      <c r="I26" s="19"/>
      <c r="J26" s="19"/>
      <c r="K26" s="19"/>
      <c r="L26" s="3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8" customFormat="1" ht="16.5" customHeight="1">
      <c r="A27" s="85"/>
      <c r="B27" s="86"/>
      <c r="C27" s="85"/>
      <c r="D27" s="85"/>
      <c r="E27" s="237" t="s">
        <v>1</v>
      </c>
      <c r="F27" s="237"/>
      <c r="G27" s="237"/>
      <c r="H27" s="23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3" customFormat="1" ht="6.9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0"/>
      <c r="C29" s="19"/>
      <c r="D29" s="55"/>
      <c r="E29" s="55"/>
      <c r="F29" s="55"/>
      <c r="G29" s="55"/>
      <c r="H29" s="55"/>
      <c r="I29" s="55"/>
      <c r="J29" s="55"/>
      <c r="K29" s="55"/>
      <c r="L29" s="3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0"/>
      <c r="C30" s="19"/>
      <c r="D30" s="89" t="s">
        <v>37</v>
      </c>
      <c r="E30" s="19"/>
      <c r="F30" s="19"/>
      <c r="G30" s="19"/>
      <c r="H30" s="19"/>
      <c r="I30" s="19"/>
      <c r="J30" s="90">
        <f>ROUND(J120,0)</f>
        <v>0</v>
      </c>
      <c r="K30" s="19"/>
      <c r="L30" s="3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0"/>
      <c r="C31" s="19"/>
      <c r="D31" s="55"/>
      <c r="E31" s="55"/>
      <c r="F31" s="55"/>
      <c r="G31" s="55"/>
      <c r="H31" s="55"/>
      <c r="I31" s="55"/>
      <c r="J31" s="55"/>
      <c r="K31" s="55"/>
      <c r="L31" s="3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0"/>
      <c r="C32" s="19"/>
      <c r="D32" s="19"/>
      <c r="E32" s="19"/>
      <c r="F32" s="91" t="s">
        <v>39</v>
      </c>
      <c r="G32" s="19"/>
      <c r="H32" s="19"/>
      <c r="I32" s="91" t="s">
        <v>38</v>
      </c>
      <c r="J32" s="91" t="s">
        <v>40</v>
      </c>
      <c r="K32" s="19"/>
      <c r="L32" s="3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0"/>
      <c r="C33" s="19"/>
      <c r="D33" s="92" t="s">
        <v>41</v>
      </c>
      <c r="E33" s="16" t="s">
        <v>42</v>
      </c>
      <c r="F33" s="93">
        <f>ROUND((SUM(BE120:BE134)),0)</f>
        <v>0</v>
      </c>
      <c r="G33" s="19"/>
      <c r="H33" s="19"/>
      <c r="I33" s="94">
        <v>0.21</v>
      </c>
      <c r="J33" s="93">
        <f>ROUND(((SUM(BE120:BE134))*I33),0)</f>
        <v>0</v>
      </c>
      <c r="K33" s="19"/>
      <c r="L33" s="3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0"/>
      <c r="C34" s="19"/>
      <c r="D34" s="19"/>
      <c r="E34" s="16" t="s">
        <v>43</v>
      </c>
      <c r="F34" s="93">
        <f>ROUND((SUM(BF120:BF134)),0)</f>
        <v>0</v>
      </c>
      <c r="G34" s="19"/>
      <c r="H34" s="19"/>
      <c r="I34" s="94">
        <v>0.15</v>
      </c>
      <c r="J34" s="93">
        <f>ROUND(((SUM(BF120:BF134))*I34),0)</f>
        <v>0</v>
      </c>
      <c r="K34" s="19"/>
      <c r="L34" s="3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customHeight="1" hidden="1">
      <c r="A35" s="19"/>
      <c r="B35" s="20"/>
      <c r="C35" s="19"/>
      <c r="D35" s="19"/>
      <c r="E35" s="16" t="s">
        <v>44</v>
      </c>
      <c r="F35" s="93">
        <f>ROUND((SUM(BG120:BG134)),0)</f>
        <v>0</v>
      </c>
      <c r="G35" s="19"/>
      <c r="H35" s="19"/>
      <c r="I35" s="94">
        <v>0.21</v>
      </c>
      <c r="J35" s="93">
        <f>0</f>
        <v>0</v>
      </c>
      <c r="K35" s="19"/>
      <c r="L35" s="3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customHeight="1" hidden="1">
      <c r="A36" s="19"/>
      <c r="B36" s="20"/>
      <c r="C36" s="19"/>
      <c r="D36" s="19"/>
      <c r="E36" s="16" t="s">
        <v>45</v>
      </c>
      <c r="F36" s="93">
        <f>ROUND((SUM(BH120:BH134)),0)</f>
        <v>0</v>
      </c>
      <c r="G36" s="19"/>
      <c r="H36" s="19"/>
      <c r="I36" s="94">
        <v>0.15</v>
      </c>
      <c r="J36" s="93">
        <f>0</f>
        <v>0</v>
      </c>
      <c r="K36" s="19"/>
      <c r="L36" s="3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customHeight="1" hidden="1">
      <c r="A37" s="19"/>
      <c r="B37" s="20"/>
      <c r="C37" s="19"/>
      <c r="D37" s="19"/>
      <c r="E37" s="16" t="s">
        <v>46</v>
      </c>
      <c r="F37" s="93">
        <f>ROUND((SUM(BI120:BI134)),0)</f>
        <v>0</v>
      </c>
      <c r="G37" s="19"/>
      <c r="H37" s="19"/>
      <c r="I37" s="94">
        <v>0</v>
      </c>
      <c r="J37" s="93">
        <f>0</f>
        <v>0</v>
      </c>
      <c r="K37" s="19"/>
      <c r="L37" s="3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0"/>
      <c r="C39" s="95"/>
      <c r="D39" s="96" t="s">
        <v>47</v>
      </c>
      <c r="E39" s="49"/>
      <c r="F39" s="49"/>
      <c r="G39" s="97" t="s">
        <v>48</v>
      </c>
      <c r="H39" s="98" t="s">
        <v>49</v>
      </c>
      <c r="I39" s="49"/>
      <c r="J39" s="99">
        <f>SUM(J30:J37)</f>
        <v>0</v>
      </c>
      <c r="K39" s="100"/>
      <c r="L39" s="3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3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3" customFormat="1" ht="14.45" customHeight="1">
      <c r="B50" s="30"/>
      <c r="D50" s="31" t="s">
        <v>50</v>
      </c>
      <c r="E50" s="32"/>
      <c r="F50" s="32"/>
      <c r="G50" s="31" t="s">
        <v>51</v>
      </c>
      <c r="H50" s="32"/>
      <c r="I50" s="32"/>
      <c r="J50" s="32"/>
      <c r="K50" s="32"/>
      <c r="L50" s="30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1:31" s="23" customFormat="1" ht="12.75">
      <c r="A61" s="19"/>
      <c r="B61" s="20"/>
      <c r="C61" s="19"/>
      <c r="D61" s="33" t="s">
        <v>52</v>
      </c>
      <c r="E61" s="22"/>
      <c r="F61" s="101" t="s">
        <v>53</v>
      </c>
      <c r="G61" s="33" t="s">
        <v>52</v>
      </c>
      <c r="H61" s="22"/>
      <c r="I61" s="22"/>
      <c r="J61" s="102" t="s">
        <v>53</v>
      </c>
      <c r="K61" s="22"/>
      <c r="L61" s="3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1:31" s="23" customFormat="1" ht="12.75">
      <c r="A65" s="19"/>
      <c r="B65" s="20"/>
      <c r="C65" s="19"/>
      <c r="D65" s="31" t="s">
        <v>54</v>
      </c>
      <c r="E65" s="34"/>
      <c r="F65" s="34"/>
      <c r="G65" s="31" t="s">
        <v>55</v>
      </c>
      <c r="H65" s="34"/>
      <c r="I65" s="34"/>
      <c r="J65" s="34"/>
      <c r="K65" s="34"/>
      <c r="L65" s="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1:31" s="23" customFormat="1" ht="12.75">
      <c r="A76" s="19"/>
      <c r="B76" s="20"/>
      <c r="C76" s="19"/>
      <c r="D76" s="33" t="s">
        <v>52</v>
      </c>
      <c r="E76" s="22"/>
      <c r="F76" s="101" t="s">
        <v>53</v>
      </c>
      <c r="G76" s="33" t="s">
        <v>52</v>
      </c>
      <c r="H76" s="22"/>
      <c r="I76" s="22"/>
      <c r="J76" s="102" t="s">
        <v>53</v>
      </c>
      <c r="K76" s="22"/>
      <c r="L76" s="3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3" customFormat="1" ht="24.95" customHeight="1">
      <c r="A82" s="19"/>
      <c r="B82" s="20"/>
      <c r="C82" s="11" t="s">
        <v>100</v>
      </c>
      <c r="D82" s="19"/>
      <c r="E82" s="19"/>
      <c r="F82" s="19"/>
      <c r="G82" s="19"/>
      <c r="H82" s="19"/>
      <c r="I82" s="19"/>
      <c r="J82" s="19"/>
      <c r="K82" s="19"/>
      <c r="L82" s="3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3" customFormat="1" ht="12" customHeight="1">
      <c r="A84" s="19"/>
      <c r="B84" s="20"/>
      <c r="C84" s="16" t="s">
        <v>17</v>
      </c>
      <c r="D84" s="19"/>
      <c r="E84" s="19"/>
      <c r="F84" s="19"/>
      <c r="G84" s="19"/>
      <c r="H84" s="19"/>
      <c r="I84" s="19"/>
      <c r="J84" s="19"/>
      <c r="K84" s="19"/>
      <c r="L84" s="3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3" customFormat="1" ht="16.5" customHeight="1">
      <c r="A85" s="19"/>
      <c r="B85" s="20"/>
      <c r="C85" s="19"/>
      <c r="D85" s="19"/>
      <c r="E85" s="239" t="str">
        <f>E7</f>
        <v>Kamerový systém a IT infrastruktura Domov Hostomice</v>
      </c>
      <c r="F85" s="240"/>
      <c r="G85" s="240"/>
      <c r="H85" s="240"/>
      <c r="I85" s="19"/>
      <c r="J85" s="19"/>
      <c r="K85" s="19"/>
      <c r="L85" s="3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3" customFormat="1" ht="12" customHeight="1">
      <c r="A86" s="19"/>
      <c r="B86" s="20"/>
      <c r="C86" s="16" t="s">
        <v>98</v>
      </c>
      <c r="D86" s="19"/>
      <c r="E86" s="19"/>
      <c r="F86" s="19"/>
      <c r="G86" s="19"/>
      <c r="H86" s="19"/>
      <c r="I86" s="19"/>
      <c r="J86" s="19"/>
      <c r="K86" s="19"/>
      <c r="L86" s="3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16.5" customHeight="1">
      <c r="A87" s="19"/>
      <c r="B87" s="20"/>
      <c r="C87" s="19"/>
      <c r="D87" s="19"/>
      <c r="E87" s="218" t="str">
        <f>E9</f>
        <v>4 - Chlazení</v>
      </c>
      <c r="F87" s="238"/>
      <c r="G87" s="238"/>
      <c r="H87" s="238"/>
      <c r="I87" s="19"/>
      <c r="J87" s="19"/>
      <c r="K87" s="19"/>
      <c r="L87" s="3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12" customHeight="1">
      <c r="A89" s="19"/>
      <c r="B89" s="20"/>
      <c r="C89" s="16" t="s">
        <v>21</v>
      </c>
      <c r="D89" s="19"/>
      <c r="E89" s="19"/>
      <c r="F89" s="17" t="str">
        <f>F12</f>
        <v xml:space="preserve"> </v>
      </c>
      <c r="G89" s="19"/>
      <c r="H89" s="19"/>
      <c r="I89" s="16" t="s">
        <v>23</v>
      </c>
      <c r="J89" s="84" t="str">
        <f>IF(J12="","",J12)</f>
        <v>30. 11. 2020</v>
      </c>
      <c r="K89" s="19"/>
      <c r="L89" s="3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3" customFormat="1" ht="6.9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3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3" customFormat="1" ht="40.15" customHeight="1">
      <c r="A91" s="19"/>
      <c r="B91" s="20"/>
      <c r="C91" s="16" t="s">
        <v>25</v>
      </c>
      <c r="D91" s="19"/>
      <c r="E91" s="19"/>
      <c r="F91" s="17" t="str">
        <f>E15</f>
        <v xml:space="preserve">Domov Hostomice -Zátor, PSS, Zátor 373, Hostomice </v>
      </c>
      <c r="G91" s="19"/>
      <c r="H91" s="19"/>
      <c r="I91" s="16" t="s">
        <v>31</v>
      </c>
      <c r="J91" s="103" t="str">
        <f>E21</f>
        <v>ing. Petr Linek, Sokolovská 519, Chrudim</v>
      </c>
      <c r="K91" s="19"/>
      <c r="L91" s="3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3" customFormat="1" ht="15.2" customHeight="1">
      <c r="A92" s="19"/>
      <c r="B92" s="20"/>
      <c r="C92" s="16" t="s">
        <v>29</v>
      </c>
      <c r="D92" s="19"/>
      <c r="E92" s="19"/>
      <c r="F92" s="17" t="str">
        <f>IF(E18="","",E18)</f>
        <v>Vyplň údaj</v>
      </c>
      <c r="G92" s="19"/>
      <c r="H92" s="19"/>
      <c r="I92" s="16" t="s">
        <v>34</v>
      </c>
      <c r="J92" s="103" t="str">
        <f>E24</f>
        <v>ing. V. Švehla</v>
      </c>
      <c r="K92" s="19"/>
      <c r="L92" s="3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3" customFormat="1" ht="10.3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3" customFormat="1" ht="29.25" customHeight="1">
      <c r="A94" s="19"/>
      <c r="B94" s="20"/>
      <c r="C94" s="104" t="s">
        <v>101</v>
      </c>
      <c r="D94" s="95"/>
      <c r="E94" s="95"/>
      <c r="F94" s="95"/>
      <c r="G94" s="95"/>
      <c r="H94" s="95"/>
      <c r="I94" s="95"/>
      <c r="J94" s="105" t="s">
        <v>102</v>
      </c>
      <c r="K94" s="95"/>
      <c r="L94" s="3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3" customFormat="1" ht="10.3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3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06" t="s">
        <v>103</v>
      </c>
      <c r="D96" s="19"/>
      <c r="E96" s="19"/>
      <c r="F96" s="19"/>
      <c r="G96" s="19"/>
      <c r="H96" s="19"/>
      <c r="I96" s="19"/>
      <c r="J96" s="90">
        <f>J120</f>
        <v>0</v>
      </c>
      <c r="K96" s="19"/>
      <c r="L96" s="3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7" t="s">
        <v>104</v>
      </c>
    </row>
    <row r="97" spans="2:12" s="107" customFormat="1" ht="24.95" customHeight="1">
      <c r="B97" s="108"/>
      <c r="D97" s="109" t="s">
        <v>477</v>
      </c>
      <c r="E97" s="110"/>
      <c r="F97" s="110"/>
      <c r="G97" s="110"/>
      <c r="H97" s="110"/>
      <c r="I97" s="110"/>
      <c r="J97" s="111">
        <f>J121</f>
        <v>0</v>
      </c>
      <c r="L97" s="108"/>
    </row>
    <row r="98" spans="2:12" s="112" customFormat="1" ht="19.9" customHeight="1">
      <c r="B98" s="113"/>
      <c r="D98" s="114" t="s">
        <v>635</v>
      </c>
      <c r="E98" s="115"/>
      <c r="F98" s="115"/>
      <c r="G98" s="115"/>
      <c r="H98" s="115"/>
      <c r="I98" s="115"/>
      <c r="J98" s="116">
        <f>J122</f>
        <v>0</v>
      </c>
      <c r="L98" s="113"/>
    </row>
    <row r="99" spans="2:12" s="112" customFormat="1" ht="14.85" customHeight="1">
      <c r="B99" s="113"/>
      <c r="D99" s="114" t="s">
        <v>636</v>
      </c>
      <c r="E99" s="115"/>
      <c r="F99" s="115"/>
      <c r="G99" s="115"/>
      <c r="H99" s="115"/>
      <c r="I99" s="115"/>
      <c r="J99" s="116">
        <f>J123</f>
        <v>0</v>
      </c>
      <c r="L99" s="113"/>
    </row>
    <row r="100" spans="2:12" s="112" customFormat="1" ht="14.85" customHeight="1">
      <c r="B100" s="113"/>
      <c r="D100" s="114" t="s">
        <v>637</v>
      </c>
      <c r="E100" s="115"/>
      <c r="F100" s="115"/>
      <c r="G100" s="115"/>
      <c r="H100" s="115"/>
      <c r="I100" s="115"/>
      <c r="J100" s="116">
        <f>J129</f>
        <v>0</v>
      </c>
      <c r="L100" s="113"/>
    </row>
    <row r="101" spans="1:31" s="23" customFormat="1" ht="21.75" customHeight="1">
      <c r="A101" s="19"/>
      <c r="B101" s="20"/>
      <c r="C101" s="19"/>
      <c r="D101" s="19"/>
      <c r="E101" s="19"/>
      <c r="F101" s="19"/>
      <c r="G101" s="19"/>
      <c r="H101" s="19"/>
      <c r="I101" s="19"/>
      <c r="J101" s="19"/>
      <c r="K101" s="19"/>
      <c r="L101" s="30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</row>
    <row r="102" spans="1:31" s="23" customFormat="1" ht="6.95" customHeight="1">
      <c r="A102" s="19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0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</row>
    <row r="106" spans="1:31" s="23" customFormat="1" ht="6.95" customHeight="1">
      <c r="A106" s="19"/>
      <c r="B106" s="37"/>
      <c r="C106" s="38"/>
      <c r="D106" s="38"/>
      <c r="E106" s="38"/>
      <c r="F106" s="38"/>
      <c r="G106" s="38"/>
      <c r="H106" s="38"/>
      <c r="I106" s="38"/>
      <c r="J106" s="38"/>
      <c r="K106" s="38"/>
      <c r="L106" s="30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</row>
    <row r="107" spans="1:31" s="23" customFormat="1" ht="24.95" customHeight="1">
      <c r="A107" s="19"/>
      <c r="B107" s="20"/>
      <c r="C107" s="11" t="s">
        <v>119</v>
      </c>
      <c r="D107" s="19"/>
      <c r="E107" s="19"/>
      <c r="F107" s="19"/>
      <c r="G107" s="19"/>
      <c r="H107" s="19"/>
      <c r="I107" s="19"/>
      <c r="J107" s="19"/>
      <c r="K107" s="19"/>
      <c r="L107" s="3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3" customFormat="1" ht="6.95" customHeight="1">
      <c r="A108" s="19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3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09" spans="1:31" s="23" customFormat="1" ht="12" customHeight="1">
      <c r="A109" s="19"/>
      <c r="B109" s="20"/>
      <c r="C109" s="16" t="s">
        <v>17</v>
      </c>
      <c r="D109" s="19"/>
      <c r="E109" s="19"/>
      <c r="F109" s="19"/>
      <c r="G109" s="19"/>
      <c r="H109" s="19"/>
      <c r="I109" s="19"/>
      <c r="J109" s="19"/>
      <c r="K109" s="19"/>
      <c r="L109" s="30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</row>
    <row r="110" spans="1:31" s="23" customFormat="1" ht="16.5" customHeight="1">
      <c r="A110" s="19"/>
      <c r="B110" s="20"/>
      <c r="C110" s="19"/>
      <c r="D110" s="19"/>
      <c r="E110" s="239" t="str">
        <f>E7</f>
        <v>Kamerový systém a IT infrastruktura Domov Hostomice</v>
      </c>
      <c r="F110" s="240"/>
      <c r="G110" s="240"/>
      <c r="H110" s="240"/>
      <c r="I110" s="19"/>
      <c r="J110" s="19"/>
      <c r="K110" s="19"/>
      <c r="L110" s="30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</row>
    <row r="111" spans="1:31" s="23" customFormat="1" ht="12" customHeight="1">
      <c r="A111" s="19"/>
      <c r="B111" s="20"/>
      <c r="C111" s="16" t="s">
        <v>98</v>
      </c>
      <c r="D111" s="19"/>
      <c r="E111" s="19"/>
      <c r="F111" s="19"/>
      <c r="G111" s="19"/>
      <c r="H111" s="19"/>
      <c r="I111" s="19"/>
      <c r="J111" s="19"/>
      <c r="K111" s="19"/>
      <c r="L111" s="30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</row>
    <row r="112" spans="1:31" s="23" customFormat="1" ht="16.5" customHeight="1">
      <c r="A112" s="19"/>
      <c r="B112" s="20"/>
      <c r="C112" s="19"/>
      <c r="D112" s="19"/>
      <c r="E112" s="218" t="str">
        <f>E9</f>
        <v>4 - Chlazení</v>
      </c>
      <c r="F112" s="238"/>
      <c r="G112" s="238"/>
      <c r="H112" s="238"/>
      <c r="I112" s="19"/>
      <c r="J112" s="19"/>
      <c r="K112" s="19"/>
      <c r="L112" s="3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3" customFormat="1" ht="6.95" customHeight="1">
      <c r="A113" s="19"/>
      <c r="B113" s="20"/>
      <c r="C113" s="19"/>
      <c r="D113" s="19"/>
      <c r="E113" s="19"/>
      <c r="F113" s="19"/>
      <c r="G113" s="19"/>
      <c r="H113" s="19"/>
      <c r="I113" s="19"/>
      <c r="J113" s="19"/>
      <c r="K113" s="19"/>
      <c r="L113" s="3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3" customFormat="1" ht="12" customHeight="1">
      <c r="A114" s="19"/>
      <c r="B114" s="20"/>
      <c r="C114" s="16" t="s">
        <v>21</v>
      </c>
      <c r="D114" s="19"/>
      <c r="E114" s="19"/>
      <c r="F114" s="17" t="str">
        <f>F12</f>
        <v xml:space="preserve"> </v>
      </c>
      <c r="G114" s="19"/>
      <c r="H114" s="19"/>
      <c r="I114" s="16" t="s">
        <v>23</v>
      </c>
      <c r="J114" s="84" t="str">
        <f>IF(J12="","",J12)</f>
        <v>30. 11. 2020</v>
      </c>
      <c r="K114" s="19"/>
      <c r="L114" s="3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3" customFormat="1" ht="6.95" customHeight="1">
      <c r="A115" s="19"/>
      <c r="B115" s="20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3" customFormat="1" ht="40.15" customHeight="1">
      <c r="A116" s="19"/>
      <c r="B116" s="20"/>
      <c r="C116" s="16" t="s">
        <v>25</v>
      </c>
      <c r="D116" s="19"/>
      <c r="E116" s="19"/>
      <c r="F116" s="17" t="str">
        <f>E15</f>
        <v xml:space="preserve">Domov Hostomice -Zátor, PSS, Zátor 373, Hostomice </v>
      </c>
      <c r="G116" s="19"/>
      <c r="H116" s="19"/>
      <c r="I116" s="16" t="s">
        <v>31</v>
      </c>
      <c r="J116" s="103" t="str">
        <f>E21</f>
        <v>ing. Petr Linek, Sokolovská 519, Chrudim</v>
      </c>
      <c r="K116" s="19"/>
      <c r="L116" s="3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3" customFormat="1" ht="15.2" customHeight="1">
      <c r="A117" s="19"/>
      <c r="B117" s="20"/>
      <c r="C117" s="16" t="s">
        <v>29</v>
      </c>
      <c r="D117" s="19"/>
      <c r="E117" s="19"/>
      <c r="F117" s="17" t="str">
        <f>IF(E18="","",E18)</f>
        <v>Vyplň údaj</v>
      </c>
      <c r="G117" s="19"/>
      <c r="H117" s="19"/>
      <c r="I117" s="16" t="s">
        <v>34</v>
      </c>
      <c r="J117" s="103" t="str">
        <f>E24</f>
        <v>ing. V. Švehla</v>
      </c>
      <c r="K117" s="19"/>
      <c r="L117" s="3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3" customFormat="1" ht="10.35" customHeight="1">
      <c r="A118" s="19"/>
      <c r="B118" s="20"/>
      <c r="C118" s="19"/>
      <c r="D118" s="19"/>
      <c r="E118" s="19"/>
      <c r="F118" s="19"/>
      <c r="G118" s="19"/>
      <c r="H118" s="19"/>
      <c r="I118" s="19"/>
      <c r="J118" s="19"/>
      <c r="K118" s="19"/>
      <c r="L118" s="3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123" customFormat="1" ht="29.25" customHeight="1">
      <c r="A119" s="117"/>
      <c r="B119" s="118"/>
      <c r="C119" s="119" t="s">
        <v>120</v>
      </c>
      <c r="D119" s="120" t="s">
        <v>62</v>
      </c>
      <c r="E119" s="120" t="s">
        <v>58</v>
      </c>
      <c r="F119" s="120" t="s">
        <v>59</v>
      </c>
      <c r="G119" s="120" t="s">
        <v>121</v>
      </c>
      <c r="H119" s="120" t="s">
        <v>122</v>
      </c>
      <c r="I119" s="120" t="s">
        <v>123</v>
      </c>
      <c r="J119" s="120" t="s">
        <v>102</v>
      </c>
      <c r="K119" s="121" t="s">
        <v>124</v>
      </c>
      <c r="L119" s="122"/>
      <c r="M119" s="51" t="s">
        <v>1</v>
      </c>
      <c r="N119" s="52" t="s">
        <v>41</v>
      </c>
      <c r="O119" s="52" t="s">
        <v>125</v>
      </c>
      <c r="P119" s="52" t="s">
        <v>126</v>
      </c>
      <c r="Q119" s="52" t="s">
        <v>127</v>
      </c>
      <c r="R119" s="52" t="s">
        <v>128</v>
      </c>
      <c r="S119" s="52" t="s">
        <v>129</v>
      </c>
      <c r="T119" s="53" t="s">
        <v>130</v>
      </c>
      <c r="U119" s="117"/>
      <c r="V119" s="117"/>
      <c r="W119" s="117"/>
      <c r="X119" s="117"/>
      <c r="Y119" s="117"/>
      <c r="Z119" s="117"/>
      <c r="AA119" s="117"/>
      <c r="AB119" s="117"/>
      <c r="AC119" s="117"/>
      <c r="AD119" s="117"/>
      <c r="AE119" s="117"/>
    </row>
    <row r="120" spans="1:63" s="23" customFormat="1" ht="22.9" customHeight="1">
      <c r="A120" s="19"/>
      <c r="B120" s="20"/>
      <c r="C120" s="59" t="s">
        <v>131</v>
      </c>
      <c r="D120" s="19"/>
      <c r="E120" s="19"/>
      <c r="F120" s="19"/>
      <c r="G120" s="19"/>
      <c r="H120" s="19"/>
      <c r="I120" s="19"/>
      <c r="J120" s="124">
        <f>BK120</f>
        <v>0</v>
      </c>
      <c r="K120" s="19"/>
      <c r="L120" s="20"/>
      <c r="M120" s="54"/>
      <c r="N120" s="45"/>
      <c r="O120" s="55"/>
      <c r="P120" s="125">
        <f>P121</f>
        <v>0</v>
      </c>
      <c r="Q120" s="55"/>
      <c r="R120" s="125">
        <f>R121</f>
        <v>0</v>
      </c>
      <c r="S120" s="55"/>
      <c r="T120" s="126">
        <f>T121</f>
        <v>0</v>
      </c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T120" s="7" t="s">
        <v>76</v>
      </c>
      <c r="AU120" s="7" t="s">
        <v>104</v>
      </c>
      <c r="BK120" s="127">
        <f>BK121</f>
        <v>0</v>
      </c>
    </row>
    <row r="121" spans="2:63" s="128" customFormat="1" ht="25.9" customHeight="1">
      <c r="B121" s="129"/>
      <c r="D121" s="130" t="s">
        <v>76</v>
      </c>
      <c r="E121" s="131" t="s">
        <v>158</v>
      </c>
      <c r="F121" s="131" t="s">
        <v>484</v>
      </c>
      <c r="J121" s="132">
        <f>BK121</f>
        <v>0</v>
      </c>
      <c r="L121" s="129"/>
      <c r="M121" s="133"/>
      <c r="N121" s="134"/>
      <c r="O121" s="134"/>
      <c r="P121" s="135">
        <f>P122</f>
        <v>0</v>
      </c>
      <c r="Q121" s="134"/>
      <c r="R121" s="135">
        <f>R122</f>
        <v>0</v>
      </c>
      <c r="S121" s="134"/>
      <c r="T121" s="136">
        <f>T122</f>
        <v>0</v>
      </c>
      <c r="AR121" s="130" t="s">
        <v>88</v>
      </c>
      <c r="AT121" s="137" t="s">
        <v>76</v>
      </c>
      <c r="AU121" s="137" t="s">
        <v>77</v>
      </c>
      <c r="AY121" s="130" t="s">
        <v>134</v>
      </c>
      <c r="BK121" s="138">
        <f>BK122</f>
        <v>0</v>
      </c>
    </row>
    <row r="122" spans="2:63" s="128" customFormat="1" ht="22.9" customHeight="1">
      <c r="B122" s="129"/>
      <c r="D122" s="130" t="s">
        <v>76</v>
      </c>
      <c r="E122" s="139" t="s">
        <v>638</v>
      </c>
      <c r="F122" s="139" t="s">
        <v>639</v>
      </c>
      <c r="J122" s="140">
        <f>BK122</f>
        <v>0</v>
      </c>
      <c r="L122" s="129"/>
      <c r="M122" s="133"/>
      <c r="N122" s="134"/>
      <c r="O122" s="134"/>
      <c r="P122" s="135">
        <f>P123+P129</f>
        <v>0</v>
      </c>
      <c r="Q122" s="134"/>
      <c r="R122" s="135">
        <f>R123+R129</f>
        <v>0</v>
      </c>
      <c r="S122" s="134"/>
      <c r="T122" s="136">
        <f>T123+T129</f>
        <v>0</v>
      </c>
      <c r="AR122" s="130" t="s">
        <v>88</v>
      </c>
      <c r="AT122" s="137" t="s">
        <v>76</v>
      </c>
      <c r="AU122" s="137" t="s">
        <v>8</v>
      </c>
      <c r="AY122" s="130" t="s">
        <v>134</v>
      </c>
      <c r="BK122" s="138">
        <f>BK123+BK129</f>
        <v>0</v>
      </c>
    </row>
    <row r="123" spans="2:63" s="128" customFormat="1" ht="20.85" customHeight="1">
      <c r="B123" s="129"/>
      <c r="D123" s="130" t="s">
        <v>76</v>
      </c>
      <c r="E123" s="139" t="s">
        <v>487</v>
      </c>
      <c r="F123" s="139" t="s">
        <v>92</v>
      </c>
      <c r="J123" s="140">
        <f>BK123</f>
        <v>0</v>
      </c>
      <c r="L123" s="129"/>
      <c r="M123" s="133"/>
      <c r="N123" s="134"/>
      <c r="O123" s="134"/>
      <c r="P123" s="135">
        <f>SUM(P124:P128)</f>
        <v>0</v>
      </c>
      <c r="Q123" s="134"/>
      <c r="R123" s="135">
        <f>SUM(R124:R128)</f>
        <v>0</v>
      </c>
      <c r="S123" s="134"/>
      <c r="T123" s="136">
        <f>SUM(T124:T128)</f>
        <v>0</v>
      </c>
      <c r="AR123" s="130" t="s">
        <v>8</v>
      </c>
      <c r="AT123" s="137" t="s">
        <v>76</v>
      </c>
      <c r="AU123" s="137" t="s">
        <v>85</v>
      </c>
      <c r="AY123" s="130" t="s">
        <v>134</v>
      </c>
      <c r="BK123" s="138">
        <f>SUM(BK124:BK128)</f>
        <v>0</v>
      </c>
    </row>
    <row r="124" spans="1:65" s="23" customFormat="1" ht="24.2" customHeight="1">
      <c r="A124" s="19"/>
      <c r="B124" s="20"/>
      <c r="C124" s="162" t="s">
        <v>8</v>
      </c>
      <c r="D124" s="162" t="s">
        <v>158</v>
      </c>
      <c r="E124" s="163" t="s">
        <v>640</v>
      </c>
      <c r="F124" s="164" t="s">
        <v>641</v>
      </c>
      <c r="G124" s="165" t="s">
        <v>491</v>
      </c>
      <c r="H124" s="166">
        <v>1</v>
      </c>
      <c r="I124" s="2"/>
      <c r="J124" s="167">
        <f>ROUND(I124*H124,0)</f>
        <v>0</v>
      </c>
      <c r="K124" s="164" t="s">
        <v>1</v>
      </c>
      <c r="L124" s="168"/>
      <c r="M124" s="169" t="s">
        <v>1</v>
      </c>
      <c r="N124" s="170" t="s">
        <v>43</v>
      </c>
      <c r="O124" s="47"/>
      <c r="P124" s="149">
        <f>O124*H124</f>
        <v>0</v>
      </c>
      <c r="Q124" s="149">
        <v>0</v>
      </c>
      <c r="R124" s="149">
        <f>Q124*H124</f>
        <v>0</v>
      </c>
      <c r="S124" s="149">
        <v>0</v>
      </c>
      <c r="T124" s="150">
        <f>S124*H124</f>
        <v>0</v>
      </c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R124" s="151" t="s">
        <v>161</v>
      </c>
      <c r="AT124" s="151" t="s">
        <v>158</v>
      </c>
      <c r="AU124" s="151" t="s">
        <v>88</v>
      </c>
      <c r="AY124" s="7" t="s">
        <v>134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7" t="s">
        <v>85</v>
      </c>
      <c r="BK124" s="152">
        <f>ROUND(I124*H124,0)</f>
        <v>0</v>
      </c>
      <c r="BL124" s="7" t="s">
        <v>91</v>
      </c>
      <c r="BM124" s="151" t="s">
        <v>85</v>
      </c>
    </row>
    <row r="125" spans="1:65" s="23" customFormat="1" ht="24.2" customHeight="1">
      <c r="A125" s="19"/>
      <c r="B125" s="20"/>
      <c r="C125" s="162" t="s">
        <v>85</v>
      </c>
      <c r="D125" s="162" t="s">
        <v>158</v>
      </c>
      <c r="E125" s="163" t="s">
        <v>642</v>
      </c>
      <c r="F125" s="164" t="s">
        <v>643</v>
      </c>
      <c r="G125" s="165" t="s">
        <v>491</v>
      </c>
      <c r="H125" s="166">
        <v>1</v>
      </c>
      <c r="I125" s="2"/>
      <c r="J125" s="167">
        <f>ROUND(I125*H125,0)</f>
        <v>0</v>
      </c>
      <c r="K125" s="164" t="s">
        <v>1</v>
      </c>
      <c r="L125" s="168"/>
      <c r="M125" s="169" t="s">
        <v>1</v>
      </c>
      <c r="N125" s="170" t="s">
        <v>43</v>
      </c>
      <c r="O125" s="47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R125" s="151" t="s">
        <v>161</v>
      </c>
      <c r="AT125" s="151" t="s">
        <v>158</v>
      </c>
      <c r="AU125" s="151" t="s">
        <v>88</v>
      </c>
      <c r="AY125" s="7" t="s">
        <v>134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7" t="s">
        <v>85</v>
      </c>
      <c r="BK125" s="152">
        <f>ROUND(I125*H125,0)</f>
        <v>0</v>
      </c>
      <c r="BL125" s="7" t="s">
        <v>91</v>
      </c>
      <c r="BM125" s="151" t="s">
        <v>91</v>
      </c>
    </row>
    <row r="126" spans="1:65" s="23" customFormat="1" ht="24.2" customHeight="1">
      <c r="A126" s="19"/>
      <c r="B126" s="20"/>
      <c r="C126" s="162" t="s">
        <v>88</v>
      </c>
      <c r="D126" s="162" t="s">
        <v>158</v>
      </c>
      <c r="E126" s="163" t="s">
        <v>644</v>
      </c>
      <c r="F126" s="164" t="s">
        <v>645</v>
      </c>
      <c r="G126" s="165" t="s">
        <v>646</v>
      </c>
      <c r="H126" s="166">
        <v>8</v>
      </c>
      <c r="I126" s="2"/>
      <c r="J126" s="167">
        <f>ROUND(I126*H126,0)</f>
        <v>0</v>
      </c>
      <c r="K126" s="164" t="s">
        <v>1</v>
      </c>
      <c r="L126" s="168"/>
      <c r="M126" s="169" t="s">
        <v>1</v>
      </c>
      <c r="N126" s="170" t="s">
        <v>43</v>
      </c>
      <c r="O126" s="47"/>
      <c r="P126" s="149">
        <f>O126*H126</f>
        <v>0</v>
      </c>
      <c r="Q126" s="149">
        <v>0</v>
      </c>
      <c r="R126" s="149">
        <f>Q126*H126</f>
        <v>0</v>
      </c>
      <c r="S126" s="149">
        <v>0</v>
      </c>
      <c r="T126" s="150">
        <f>S126*H126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R126" s="151" t="s">
        <v>161</v>
      </c>
      <c r="AT126" s="151" t="s">
        <v>158</v>
      </c>
      <c r="AU126" s="151" t="s">
        <v>88</v>
      </c>
      <c r="AY126" s="7" t="s">
        <v>134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7" t="s">
        <v>85</v>
      </c>
      <c r="BK126" s="152">
        <f>ROUND(I126*H126,0)</f>
        <v>0</v>
      </c>
      <c r="BL126" s="7" t="s">
        <v>91</v>
      </c>
      <c r="BM126" s="151" t="s">
        <v>135</v>
      </c>
    </row>
    <row r="127" spans="1:65" s="23" customFormat="1" ht="14.45" customHeight="1">
      <c r="A127" s="19"/>
      <c r="B127" s="20"/>
      <c r="C127" s="162" t="s">
        <v>91</v>
      </c>
      <c r="D127" s="162" t="s">
        <v>158</v>
      </c>
      <c r="E127" s="163" t="s">
        <v>647</v>
      </c>
      <c r="F127" s="164" t="s">
        <v>648</v>
      </c>
      <c r="G127" s="165" t="s">
        <v>491</v>
      </c>
      <c r="H127" s="166">
        <v>1</v>
      </c>
      <c r="I127" s="2"/>
      <c r="J127" s="167">
        <f>ROUND(I127*H127,0)</f>
        <v>0</v>
      </c>
      <c r="K127" s="164" t="s">
        <v>1</v>
      </c>
      <c r="L127" s="168"/>
      <c r="M127" s="169" t="s">
        <v>1</v>
      </c>
      <c r="N127" s="170" t="s">
        <v>43</v>
      </c>
      <c r="O127" s="47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R127" s="151" t="s">
        <v>161</v>
      </c>
      <c r="AT127" s="151" t="s">
        <v>158</v>
      </c>
      <c r="AU127" s="151" t="s">
        <v>88</v>
      </c>
      <c r="AY127" s="7" t="s">
        <v>134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7" t="s">
        <v>85</v>
      </c>
      <c r="BK127" s="152">
        <f>ROUND(I127*H127,0)</f>
        <v>0</v>
      </c>
      <c r="BL127" s="7" t="s">
        <v>91</v>
      </c>
      <c r="BM127" s="151" t="s">
        <v>161</v>
      </c>
    </row>
    <row r="128" spans="1:65" s="23" customFormat="1" ht="14.45" customHeight="1">
      <c r="A128" s="19"/>
      <c r="B128" s="20"/>
      <c r="C128" s="162" t="s">
        <v>94</v>
      </c>
      <c r="D128" s="162" t="s">
        <v>158</v>
      </c>
      <c r="E128" s="163" t="s">
        <v>649</v>
      </c>
      <c r="F128" s="164" t="s">
        <v>650</v>
      </c>
      <c r="G128" s="165" t="s">
        <v>651</v>
      </c>
      <c r="H128" s="166">
        <v>1</v>
      </c>
      <c r="I128" s="2"/>
      <c r="J128" s="167">
        <f>ROUND(I128*H128,0)</f>
        <v>0</v>
      </c>
      <c r="K128" s="164" t="s">
        <v>1</v>
      </c>
      <c r="L128" s="168"/>
      <c r="M128" s="169" t="s">
        <v>1</v>
      </c>
      <c r="N128" s="170" t="s">
        <v>43</v>
      </c>
      <c r="O128" s="47"/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R128" s="151" t="s">
        <v>161</v>
      </c>
      <c r="AT128" s="151" t="s">
        <v>158</v>
      </c>
      <c r="AU128" s="151" t="s">
        <v>88</v>
      </c>
      <c r="AY128" s="7" t="s">
        <v>134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7" t="s">
        <v>85</v>
      </c>
      <c r="BK128" s="152">
        <f>ROUND(I128*H128,0)</f>
        <v>0</v>
      </c>
      <c r="BL128" s="7" t="s">
        <v>91</v>
      </c>
      <c r="BM128" s="151" t="s">
        <v>181</v>
      </c>
    </row>
    <row r="129" spans="2:63" s="128" customFormat="1" ht="20.85" customHeight="1">
      <c r="B129" s="129"/>
      <c r="D129" s="130" t="s">
        <v>76</v>
      </c>
      <c r="E129" s="139" t="s">
        <v>494</v>
      </c>
      <c r="F129" s="139" t="s">
        <v>652</v>
      </c>
      <c r="J129" s="140">
        <f>BK129</f>
        <v>0</v>
      </c>
      <c r="L129" s="129"/>
      <c r="M129" s="133"/>
      <c r="N129" s="134"/>
      <c r="O129" s="134"/>
      <c r="P129" s="135">
        <f>SUM(P130:P134)</f>
        <v>0</v>
      </c>
      <c r="Q129" s="134"/>
      <c r="R129" s="135">
        <f>SUM(R130:R134)</f>
        <v>0</v>
      </c>
      <c r="S129" s="134"/>
      <c r="T129" s="136">
        <f>SUM(T130:T134)</f>
        <v>0</v>
      </c>
      <c r="AR129" s="130" t="s">
        <v>8</v>
      </c>
      <c r="AT129" s="137" t="s">
        <v>76</v>
      </c>
      <c r="AU129" s="137" t="s">
        <v>85</v>
      </c>
      <c r="AY129" s="130" t="s">
        <v>134</v>
      </c>
      <c r="BK129" s="138">
        <f>SUM(BK130:BK134)</f>
        <v>0</v>
      </c>
    </row>
    <row r="130" spans="1:65" s="23" customFormat="1" ht="14.45" customHeight="1">
      <c r="A130" s="19"/>
      <c r="B130" s="20"/>
      <c r="C130" s="162" t="s">
        <v>135</v>
      </c>
      <c r="D130" s="162" t="s">
        <v>158</v>
      </c>
      <c r="E130" s="163" t="s">
        <v>653</v>
      </c>
      <c r="F130" s="164" t="s">
        <v>654</v>
      </c>
      <c r="G130" s="165" t="s">
        <v>651</v>
      </c>
      <c r="H130" s="166">
        <v>1</v>
      </c>
      <c r="I130" s="2"/>
      <c r="J130" s="167">
        <f>ROUND(I130*H130,0)</f>
        <v>0</v>
      </c>
      <c r="K130" s="164" t="s">
        <v>1</v>
      </c>
      <c r="L130" s="168"/>
      <c r="M130" s="169" t="s">
        <v>1</v>
      </c>
      <c r="N130" s="170" t="s">
        <v>43</v>
      </c>
      <c r="O130" s="47"/>
      <c r="P130" s="149">
        <f>O130*H130</f>
        <v>0</v>
      </c>
      <c r="Q130" s="149">
        <v>0</v>
      </c>
      <c r="R130" s="149">
        <f>Q130*H130</f>
        <v>0</v>
      </c>
      <c r="S130" s="149">
        <v>0</v>
      </c>
      <c r="T130" s="150">
        <f>S130*H130</f>
        <v>0</v>
      </c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R130" s="151" t="s">
        <v>161</v>
      </c>
      <c r="AT130" s="151" t="s">
        <v>158</v>
      </c>
      <c r="AU130" s="151" t="s">
        <v>88</v>
      </c>
      <c r="AY130" s="7" t="s">
        <v>134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7" t="s">
        <v>85</v>
      </c>
      <c r="BK130" s="152">
        <f>ROUND(I130*H130,0)</f>
        <v>0</v>
      </c>
      <c r="BL130" s="7" t="s">
        <v>91</v>
      </c>
      <c r="BM130" s="151" t="s">
        <v>198</v>
      </c>
    </row>
    <row r="131" spans="1:65" s="23" customFormat="1" ht="14.45" customHeight="1">
      <c r="A131" s="19"/>
      <c r="B131" s="20"/>
      <c r="C131" s="162" t="s">
        <v>165</v>
      </c>
      <c r="D131" s="162" t="s">
        <v>158</v>
      </c>
      <c r="E131" s="163" t="s">
        <v>655</v>
      </c>
      <c r="F131" s="164" t="s">
        <v>656</v>
      </c>
      <c r="G131" s="165" t="s">
        <v>651</v>
      </c>
      <c r="H131" s="166">
        <v>1</v>
      </c>
      <c r="I131" s="2"/>
      <c r="J131" s="167">
        <f>ROUND(I131*H131,0)</f>
        <v>0</v>
      </c>
      <c r="K131" s="164" t="s">
        <v>1</v>
      </c>
      <c r="L131" s="168"/>
      <c r="M131" s="169" t="s">
        <v>1</v>
      </c>
      <c r="N131" s="170" t="s">
        <v>43</v>
      </c>
      <c r="O131" s="47"/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151" t="s">
        <v>161</v>
      </c>
      <c r="AT131" s="151" t="s">
        <v>158</v>
      </c>
      <c r="AU131" s="151" t="s">
        <v>88</v>
      </c>
      <c r="AY131" s="7" t="s">
        <v>134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7" t="s">
        <v>85</v>
      </c>
      <c r="BK131" s="152">
        <f>ROUND(I131*H131,0)</f>
        <v>0</v>
      </c>
      <c r="BL131" s="7" t="s">
        <v>91</v>
      </c>
      <c r="BM131" s="151" t="s">
        <v>211</v>
      </c>
    </row>
    <row r="132" spans="1:65" s="23" customFormat="1" ht="24.2" customHeight="1">
      <c r="A132" s="19"/>
      <c r="B132" s="20"/>
      <c r="C132" s="162" t="s">
        <v>161</v>
      </c>
      <c r="D132" s="162" t="s">
        <v>158</v>
      </c>
      <c r="E132" s="163" t="s">
        <v>657</v>
      </c>
      <c r="F132" s="164" t="s">
        <v>658</v>
      </c>
      <c r="G132" s="165" t="s">
        <v>651</v>
      </c>
      <c r="H132" s="166">
        <v>1</v>
      </c>
      <c r="I132" s="2"/>
      <c r="J132" s="167">
        <f>ROUND(I132*H132,0)</f>
        <v>0</v>
      </c>
      <c r="K132" s="164" t="s">
        <v>1</v>
      </c>
      <c r="L132" s="168"/>
      <c r="M132" s="169" t="s">
        <v>1</v>
      </c>
      <c r="N132" s="170" t="s">
        <v>43</v>
      </c>
      <c r="O132" s="47"/>
      <c r="P132" s="149">
        <f>O132*H132</f>
        <v>0</v>
      </c>
      <c r="Q132" s="149">
        <v>0</v>
      </c>
      <c r="R132" s="149">
        <f>Q132*H132</f>
        <v>0</v>
      </c>
      <c r="S132" s="149">
        <v>0</v>
      </c>
      <c r="T132" s="150">
        <f>S132*H132</f>
        <v>0</v>
      </c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R132" s="151" t="s">
        <v>161</v>
      </c>
      <c r="AT132" s="151" t="s">
        <v>158</v>
      </c>
      <c r="AU132" s="151" t="s">
        <v>88</v>
      </c>
      <c r="AY132" s="7" t="s">
        <v>134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7" t="s">
        <v>85</v>
      </c>
      <c r="BK132" s="152">
        <f>ROUND(I132*H132,0)</f>
        <v>0</v>
      </c>
      <c r="BL132" s="7" t="s">
        <v>91</v>
      </c>
      <c r="BM132" s="151" t="s">
        <v>223</v>
      </c>
    </row>
    <row r="133" spans="1:65" s="23" customFormat="1" ht="14.45" customHeight="1">
      <c r="A133" s="19"/>
      <c r="B133" s="20"/>
      <c r="C133" s="162" t="s">
        <v>163</v>
      </c>
      <c r="D133" s="162" t="s">
        <v>158</v>
      </c>
      <c r="E133" s="163" t="s">
        <v>659</v>
      </c>
      <c r="F133" s="164" t="s">
        <v>660</v>
      </c>
      <c r="G133" s="165" t="s">
        <v>651</v>
      </c>
      <c r="H133" s="166">
        <v>1</v>
      </c>
      <c r="I133" s="2"/>
      <c r="J133" s="167">
        <f>ROUND(I133*H133,0)</f>
        <v>0</v>
      </c>
      <c r="K133" s="164" t="s">
        <v>1</v>
      </c>
      <c r="L133" s="168"/>
      <c r="M133" s="169" t="s">
        <v>1</v>
      </c>
      <c r="N133" s="170" t="s">
        <v>43</v>
      </c>
      <c r="O133" s="47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51" t="s">
        <v>161</v>
      </c>
      <c r="AT133" s="151" t="s">
        <v>158</v>
      </c>
      <c r="AU133" s="151" t="s">
        <v>88</v>
      </c>
      <c r="AY133" s="7" t="s">
        <v>134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7" t="s">
        <v>85</v>
      </c>
      <c r="BK133" s="152">
        <f>ROUND(I133*H133,0)</f>
        <v>0</v>
      </c>
      <c r="BL133" s="7" t="s">
        <v>91</v>
      </c>
      <c r="BM133" s="151" t="s">
        <v>235</v>
      </c>
    </row>
    <row r="134" spans="1:65" s="23" customFormat="1" ht="14.45" customHeight="1">
      <c r="A134" s="19"/>
      <c r="B134" s="20"/>
      <c r="C134" s="162" t="s">
        <v>181</v>
      </c>
      <c r="D134" s="162" t="s">
        <v>158</v>
      </c>
      <c r="E134" s="163" t="s">
        <v>661</v>
      </c>
      <c r="F134" s="164" t="s">
        <v>662</v>
      </c>
      <c r="G134" s="165" t="s">
        <v>651</v>
      </c>
      <c r="H134" s="166">
        <v>1</v>
      </c>
      <c r="I134" s="2"/>
      <c r="J134" s="167">
        <f>ROUND(I134*H134,0)</f>
        <v>0</v>
      </c>
      <c r="K134" s="164" t="s">
        <v>1</v>
      </c>
      <c r="L134" s="168"/>
      <c r="M134" s="192" t="s">
        <v>1</v>
      </c>
      <c r="N134" s="193" t="s">
        <v>43</v>
      </c>
      <c r="O134" s="194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R134" s="151" t="s">
        <v>161</v>
      </c>
      <c r="AT134" s="151" t="s">
        <v>158</v>
      </c>
      <c r="AU134" s="151" t="s">
        <v>88</v>
      </c>
      <c r="AY134" s="7" t="s">
        <v>134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7" t="s">
        <v>85</v>
      </c>
      <c r="BK134" s="152">
        <f>ROUND(I134*H134,0)</f>
        <v>0</v>
      </c>
      <c r="BL134" s="7" t="s">
        <v>91</v>
      </c>
      <c r="BM134" s="151" t="s">
        <v>244</v>
      </c>
    </row>
    <row r="135" spans="1:31" s="23" customFormat="1" ht="6.95" customHeight="1">
      <c r="A135" s="19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20"/>
      <c r="M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</row>
  </sheetData>
  <sheetProtection password="CB04" sheet="1" objects="1" scenarios="1"/>
  <autoFilter ref="C119:K13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A1">
      <selection activeCell="X14" sqref="X14"/>
    </sheetView>
  </sheetViews>
  <sheetFormatPr defaultColWidth="9.140625" defaultRowHeight="12"/>
  <cols>
    <col min="1" max="1" width="8.28125" style="6" customWidth="1"/>
    <col min="2" max="2" width="1.1484375" style="6" customWidth="1"/>
    <col min="3" max="3" width="4.140625" style="6" customWidth="1"/>
    <col min="4" max="4" width="4.28125" style="6" customWidth="1"/>
    <col min="5" max="5" width="17.140625" style="6" customWidth="1"/>
    <col min="6" max="6" width="50.8515625" style="6" customWidth="1"/>
    <col min="7" max="7" width="7.421875" style="6" customWidth="1"/>
    <col min="8" max="8" width="11.421875" style="6" customWidth="1"/>
    <col min="9" max="11" width="20.140625" style="6" customWidth="1"/>
    <col min="12" max="12" width="9.28125" style="6" customWidth="1"/>
    <col min="13" max="13" width="10.8515625" style="6" hidden="1" customWidth="1"/>
    <col min="14" max="14" width="9.28125" style="6" hidden="1" customWidth="1"/>
    <col min="15" max="20" width="14.140625" style="6" hidden="1" customWidth="1"/>
    <col min="21" max="21" width="16.28125" style="6" hidden="1" customWidth="1"/>
    <col min="22" max="22" width="12.28125" style="6" customWidth="1"/>
    <col min="23" max="23" width="16.28125" style="6" customWidth="1"/>
    <col min="24" max="24" width="12.28125" style="6" customWidth="1"/>
    <col min="25" max="25" width="15.00390625" style="6" customWidth="1"/>
    <col min="26" max="26" width="11.00390625" style="6" customWidth="1"/>
    <col min="27" max="27" width="15.00390625" style="6" customWidth="1"/>
    <col min="28" max="28" width="16.28125" style="6" customWidth="1"/>
    <col min="29" max="29" width="11.00390625" style="6" customWidth="1"/>
    <col min="30" max="30" width="15.00390625" style="6" customWidth="1"/>
    <col min="31" max="31" width="16.28125" style="6" customWidth="1"/>
    <col min="32" max="43" width="9.28125" style="6" customWidth="1"/>
    <col min="44" max="65" width="9.28125" style="6" hidden="1" customWidth="1"/>
    <col min="66" max="16384" width="9.28125" style="6" customWidth="1"/>
  </cols>
  <sheetData>
    <row r="1" ht="12"/>
    <row r="2" spans="12:46" ht="36.95" customHeight="1">
      <c r="L2" s="224" t="s">
        <v>5</v>
      </c>
      <c r="M2" s="225"/>
      <c r="N2" s="225"/>
      <c r="O2" s="225"/>
      <c r="P2" s="225"/>
      <c r="Q2" s="225"/>
      <c r="R2" s="225"/>
      <c r="S2" s="225"/>
      <c r="T2" s="225"/>
      <c r="U2" s="225"/>
      <c r="V2" s="225"/>
      <c r="AT2" s="7" t="s">
        <v>96</v>
      </c>
    </row>
    <row r="3" spans="2:46" ht="6.9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10"/>
      <c r="AT3" s="7" t="s">
        <v>8</v>
      </c>
    </row>
    <row r="4" spans="2:46" ht="24.95" customHeight="1">
      <c r="B4" s="10"/>
      <c r="D4" s="11" t="s">
        <v>97</v>
      </c>
      <c r="L4" s="10"/>
      <c r="M4" s="83" t="s">
        <v>11</v>
      </c>
      <c r="AT4" s="7" t="s">
        <v>3</v>
      </c>
    </row>
    <row r="5" spans="2:12" ht="6.95" customHeight="1">
      <c r="B5" s="10"/>
      <c r="L5" s="10"/>
    </row>
    <row r="6" spans="2:12" ht="12" customHeight="1">
      <c r="B6" s="10"/>
      <c r="D6" s="16" t="s">
        <v>17</v>
      </c>
      <c r="L6" s="10"/>
    </row>
    <row r="7" spans="2:12" ht="16.5" customHeight="1">
      <c r="B7" s="10"/>
      <c r="E7" s="239" t="str">
        <f>'Rekapitulace stavby'!K6</f>
        <v>Kamerový systém a IT infrastruktura Domov Hostomice</v>
      </c>
      <c r="F7" s="240"/>
      <c r="G7" s="240"/>
      <c r="H7" s="240"/>
      <c r="L7" s="10"/>
    </row>
    <row r="8" spans="1:31" s="23" customFormat="1" ht="12" customHeight="1">
      <c r="A8" s="19"/>
      <c r="B8" s="20"/>
      <c r="C8" s="19"/>
      <c r="D8" s="16" t="s">
        <v>98</v>
      </c>
      <c r="E8" s="19"/>
      <c r="F8" s="19"/>
      <c r="G8" s="19"/>
      <c r="H8" s="19"/>
      <c r="I8" s="19"/>
      <c r="J8" s="19"/>
      <c r="K8" s="19"/>
      <c r="L8" s="3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</row>
    <row r="9" spans="1:31" s="23" customFormat="1" ht="16.5" customHeight="1">
      <c r="A9" s="19"/>
      <c r="B9" s="20"/>
      <c r="C9" s="19"/>
      <c r="D9" s="19"/>
      <c r="E9" s="218" t="s">
        <v>663</v>
      </c>
      <c r="F9" s="238"/>
      <c r="G9" s="238"/>
      <c r="H9" s="238"/>
      <c r="I9" s="19"/>
      <c r="J9" s="19"/>
      <c r="K9" s="19"/>
      <c r="L9" s="30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</row>
    <row r="10" spans="1:31" s="23" customFormat="1" ht="12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30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</row>
    <row r="11" spans="1:31" s="23" customFormat="1" ht="12" customHeight="1">
      <c r="A11" s="19"/>
      <c r="B11" s="20"/>
      <c r="C11" s="19"/>
      <c r="D11" s="16" t="s">
        <v>19</v>
      </c>
      <c r="E11" s="19"/>
      <c r="F11" s="17" t="s">
        <v>1</v>
      </c>
      <c r="G11" s="19"/>
      <c r="H11" s="19"/>
      <c r="I11" s="16" t="s">
        <v>20</v>
      </c>
      <c r="J11" s="17" t="s">
        <v>1</v>
      </c>
      <c r="K11" s="19"/>
      <c r="L11" s="30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</row>
    <row r="12" spans="1:31" s="23" customFormat="1" ht="12" customHeight="1">
      <c r="A12" s="19"/>
      <c r="B12" s="20"/>
      <c r="C12" s="19"/>
      <c r="D12" s="16" t="s">
        <v>21</v>
      </c>
      <c r="E12" s="19"/>
      <c r="F12" s="17" t="s">
        <v>22</v>
      </c>
      <c r="G12" s="19"/>
      <c r="H12" s="19"/>
      <c r="I12" s="16" t="s">
        <v>23</v>
      </c>
      <c r="J12" s="84" t="str">
        <f>'Rekapitulace stavby'!AN8</f>
        <v>30. 11. 2020</v>
      </c>
      <c r="K12" s="19"/>
      <c r="L12" s="30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</row>
    <row r="13" spans="1:31" s="23" customFormat="1" ht="10.9" customHeight="1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30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</row>
    <row r="14" spans="1:31" s="23" customFormat="1" ht="12" customHeight="1">
      <c r="A14" s="19"/>
      <c r="B14" s="20"/>
      <c r="C14" s="19"/>
      <c r="D14" s="16" t="s">
        <v>25</v>
      </c>
      <c r="E14" s="19"/>
      <c r="F14" s="19"/>
      <c r="G14" s="19"/>
      <c r="H14" s="19"/>
      <c r="I14" s="16" t="s">
        <v>26</v>
      </c>
      <c r="J14" s="17" t="s">
        <v>1</v>
      </c>
      <c r="K14" s="19"/>
      <c r="L14" s="30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</row>
    <row r="15" spans="1:31" s="23" customFormat="1" ht="18" customHeight="1">
      <c r="A15" s="19"/>
      <c r="B15" s="20"/>
      <c r="C15" s="19"/>
      <c r="D15" s="19"/>
      <c r="E15" s="17" t="s">
        <v>27</v>
      </c>
      <c r="F15" s="19"/>
      <c r="G15" s="19"/>
      <c r="H15" s="19"/>
      <c r="I15" s="16" t="s">
        <v>28</v>
      </c>
      <c r="J15" s="17" t="s">
        <v>1</v>
      </c>
      <c r="K15" s="19"/>
      <c r="L15" s="30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</row>
    <row r="16" spans="1:31" s="23" customFormat="1" ht="6.95" customHeight="1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3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</row>
    <row r="17" spans="1:31" s="23" customFormat="1" ht="12" customHeight="1">
      <c r="A17" s="19"/>
      <c r="B17" s="20"/>
      <c r="C17" s="19"/>
      <c r="D17" s="16" t="s">
        <v>29</v>
      </c>
      <c r="E17" s="19"/>
      <c r="F17" s="19"/>
      <c r="G17" s="19"/>
      <c r="H17" s="19"/>
      <c r="I17" s="16" t="s">
        <v>26</v>
      </c>
      <c r="J17" s="4" t="str">
        <f>'Rekapitulace stavby'!AN13</f>
        <v>Vyplň údaj</v>
      </c>
      <c r="K17" s="19"/>
      <c r="L17" s="3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</row>
    <row r="18" spans="1:31" s="23" customFormat="1" ht="18" customHeight="1">
      <c r="A18" s="19"/>
      <c r="B18" s="20"/>
      <c r="C18" s="19"/>
      <c r="D18" s="19"/>
      <c r="E18" s="241" t="str">
        <f>'Rekapitulace stavby'!E14</f>
        <v>Vyplň údaj</v>
      </c>
      <c r="F18" s="242"/>
      <c r="G18" s="242"/>
      <c r="H18" s="242"/>
      <c r="I18" s="16" t="s">
        <v>28</v>
      </c>
      <c r="J18" s="4" t="str">
        <f>'Rekapitulace stavby'!AN14</f>
        <v>Vyplň údaj</v>
      </c>
      <c r="K18" s="19"/>
      <c r="L18" s="30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</row>
    <row r="19" spans="1:31" s="23" customFormat="1" ht="6.95" customHeight="1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30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</row>
    <row r="20" spans="1:31" s="23" customFormat="1" ht="12" customHeight="1">
      <c r="A20" s="19"/>
      <c r="B20" s="20"/>
      <c r="C20" s="19"/>
      <c r="D20" s="16" t="s">
        <v>31</v>
      </c>
      <c r="E20" s="19"/>
      <c r="F20" s="19"/>
      <c r="G20" s="19"/>
      <c r="H20" s="19"/>
      <c r="I20" s="16" t="s">
        <v>26</v>
      </c>
      <c r="J20" s="17" t="s">
        <v>1</v>
      </c>
      <c r="K20" s="19"/>
      <c r="L20" s="30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23" customFormat="1" ht="18" customHeight="1">
      <c r="A21" s="19"/>
      <c r="B21" s="20"/>
      <c r="C21" s="19"/>
      <c r="D21" s="19"/>
      <c r="E21" s="17" t="s">
        <v>32</v>
      </c>
      <c r="F21" s="19"/>
      <c r="G21" s="19"/>
      <c r="H21" s="19"/>
      <c r="I21" s="16" t="s">
        <v>28</v>
      </c>
      <c r="J21" s="17" t="s">
        <v>1</v>
      </c>
      <c r="K21" s="19"/>
      <c r="L21" s="30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1:31" s="23" customFormat="1" ht="6.95" customHeight="1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30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</row>
    <row r="23" spans="1:31" s="23" customFormat="1" ht="12" customHeight="1">
      <c r="A23" s="19"/>
      <c r="B23" s="20"/>
      <c r="C23" s="19"/>
      <c r="D23" s="16" t="s">
        <v>34</v>
      </c>
      <c r="E23" s="19"/>
      <c r="F23" s="19"/>
      <c r="G23" s="19"/>
      <c r="H23" s="19"/>
      <c r="I23" s="16" t="s">
        <v>26</v>
      </c>
      <c r="J23" s="17" t="s">
        <v>1</v>
      </c>
      <c r="K23" s="19"/>
      <c r="L23" s="30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</row>
    <row r="24" spans="1:31" s="23" customFormat="1" ht="18" customHeight="1">
      <c r="A24" s="19"/>
      <c r="B24" s="20"/>
      <c r="C24" s="19"/>
      <c r="D24" s="19"/>
      <c r="E24" s="17" t="s">
        <v>35</v>
      </c>
      <c r="F24" s="19"/>
      <c r="G24" s="19"/>
      <c r="H24" s="19"/>
      <c r="I24" s="16" t="s">
        <v>28</v>
      </c>
      <c r="J24" s="17" t="s">
        <v>1</v>
      </c>
      <c r="K24" s="19"/>
      <c r="L24" s="30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</row>
    <row r="25" spans="1:31" s="23" customFormat="1" ht="6.95" customHeight="1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30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1" s="23" customFormat="1" ht="12" customHeight="1">
      <c r="A26" s="19"/>
      <c r="B26" s="20"/>
      <c r="C26" s="19"/>
      <c r="D26" s="16" t="s">
        <v>36</v>
      </c>
      <c r="E26" s="19"/>
      <c r="F26" s="19"/>
      <c r="G26" s="19"/>
      <c r="H26" s="19"/>
      <c r="I26" s="19"/>
      <c r="J26" s="19"/>
      <c r="K26" s="19"/>
      <c r="L26" s="30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</row>
    <row r="27" spans="1:31" s="88" customFormat="1" ht="16.5" customHeight="1">
      <c r="A27" s="85"/>
      <c r="B27" s="86"/>
      <c r="C27" s="85"/>
      <c r="D27" s="85"/>
      <c r="E27" s="237" t="s">
        <v>1</v>
      </c>
      <c r="F27" s="237"/>
      <c r="G27" s="237"/>
      <c r="H27" s="237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3" customFormat="1" ht="6.95" customHeight="1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30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</row>
    <row r="29" spans="1:31" s="23" customFormat="1" ht="6.95" customHeight="1">
      <c r="A29" s="19"/>
      <c r="B29" s="20"/>
      <c r="C29" s="19"/>
      <c r="D29" s="55"/>
      <c r="E29" s="55"/>
      <c r="F29" s="55"/>
      <c r="G29" s="55"/>
      <c r="H29" s="55"/>
      <c r="I29" s="55"/>
      <c r="J29" s="55"/>
      <c r="K29" s="55"/>
      <c r="L29" s="30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</row>
    <row r="30" spans="1:31" s="23" customFormat="1" ht="25.35" customHeight="1">
      <c r="A30" s="19"/>
      <c r="B30" s="20"/>
      <c r="C30" s="19"/>
      <c r="D30" s="89" t="s">
        <v>37</v>
      </c>
      <c r="E30" s="19"/>
      <c r="F30" s="19"/>
      <c r="G30" s="19"/>
      <c r="H30" s="19"/>
      <c r="I30" s="19"/>
      <c r="J30" s="90">
        <f>ROUND(J126,0)</f>
        <v>0</v>
      </c>
      <c r="K30" s="19"/>
      <c r="L30" s="3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</row>
    <row r="31" spans="1:31" s="23" customFormat="1" ht="6.95" customHeight="1">
      <c r="A31" s="19"/>
      <c r="B31" s="20"/>
      <c r="C31" s="19"/>
      <c r="D31" s="55"/>
      <c r="E31" s="55"/>
      <c r="F31" s="55"/>
      <c r="G31" s="55"/>
      <c r="H31" s="55"/>
      <c r="I31" s="55"/>
      <c r="J31" s="55"/>
      <c r="K31" s="55"/>
      <c r="L31" s="30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</row>
    <row r="32" spans="1:31" s="23" customFormat="1" ht="14.45" customHeight="1">
      <c r="A32" s="19"/>
      <c r="B32" s="20"/>
      <c r="C32" s="19"/>
      <c r="D32" s="19"/>
      <c r="E32" s="19"/>
      <c r="F32" s="91" t="s">
        <v>39</v>
      </c>
      <c r="G32" s="19"/>
      <c r="H32" s="19"/>
      <c r="I32" s="91" t="s">
        <v>38</v>
      </c>
      <c r="J32" s="91" t="s">
        <v>40</v>
      </c>
      <c r="K32" s="19"/>
      <c r="L32" s="30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</row>
    <row r="33" spans="1:31" s="23" customFormat="1" ht="14.45" customHeight="1">
      <c r="A33" s="19"/>
      <c r="B33" s="20"/>
      <c r="C33" s="19"/>
      <c r="D33" s="92" t="s">
        <v>41</v>
      </c>
      <c r="E33" s="16" t="s">
        <v>42</v>
      </c>
      <c r="F33" s="93">
        <f>ROUND((SUM(BE126:BE145)),0)</f>
        <v>0</v>
      </c>
      <c r="G33" s="19"/>
      <c r="H33" s="19"/>
      <c r="I33" s="94">
        <v>0.21</v>
      </c>
      <c r="J33" s="93">
        <f>ROUND(((SUM(BE126:BE145))*I33),0)</f>
        <v>0</v>
      </c>
      <c r="K33" s="19"/>
      <c r="L33" s="30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</row>
    <row r="34" spans="1:31" s="23" customFormat="1" ht="14.45" customHeight="1">
      <c r="A34" s="19"/>
      <c r="B34" s="20"/>
      <c r="C34" s="19"/>
      <c r="D34" s="19"/>
      <c r="E34" s="16" t="s">
        <v>43</v>
      </c>
      <c r="F34" s="93">
        <f>ROUND((SUM(BF126:BF145)),0)</f>
        <v>0</v>
      </c>
      <c r="G34" s="19"/>
      <c r="H34" s="19"/>
      <c r="I34" s="94">
        <v>0.15</v>
      </c>
      <c r="J34" s="93">
        <f>ROUND(((SUM(BF126:BF145))*I34),0)</f>
        <v>0</v>
      </c>
      <c r="K34" s="19"/>
      <c r="L34" s="30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spans="1:31" s="23" customFormat="1" ht="14.45" customHeight="1" hidden="1">
      <c r="A35" s="19"/>
      <c r="B35" s="20"/>
      <c r="C35" s="19"/>
      <c r="D35" s="19"/>
      <c r="E35" s="16" t="s">
        <v>44</v>
      </c>
      <c r="F35" s="93">
        <f>ROUND((SUM(BG126:BG145)),0)</f>
        <v>0</v>
      </c>
      <c r="G35" s="19"/>
      <c r="H35" s="19"/>
      <c r="I35" s="94">
        <v>0.21</v>
      </c>
      <c r="J35" s="93">
        <f>0</f>
        <v>0</v>
      </c>
      <c r="K35" s="19"/>
      <c r="L35" s="30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s="23" customFormat="1" ht="14.45" customHeight="1" hidden="1">
      <c r="A36" s="19"/>
      <c r="B36" s="20"/>
      <c r="C36" s="19"/>
      <c r="D36" s="19"/>
      <c r="E36" s="16" t="s">
        <v>45</v>
      </c>
      <c r="F36" s="93">
        <f>ROUND((SUM(BH126:BH145)),0)</f>
        <v>0</v>
      </c>
      <c r="G36" s="19"/>
      <c r="H36" s="19"/>
      <c r="I36" s="94">
        <v>0.15</v>
      </c>
      <c r="J36" s="93">
        <f>0</f>
        <v>0</v>
      </c>
      <c r="K36" s="19"/>
      <c r="L36" s="30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</row>
    <row r="37" spans="1:31" s="23" customFormat="1" ht="14.45" customHeight="1" hidden="1">
      <c r="A37" s="19"/>
      <c r="B37" s="20"/>
      <c r="C37" s="19"/>
      <c r="D37" s="19"/>
      <c r="E37" s="16" t="s">
        <v>46</v>
      </c>
      <c r="F37" s="93">
        <f>ROUND((SUM(BI126:BI145)),0)</f>
        <v>0</v>
      </c>
      <c r="G37" s="19"/>
      <c r="H37" s="19"/>
      <c r="I37" s="94">
        <v>0</v>
      </c>
      <c r="J37" s="93">
        <f>0</f>
        <v>0</v>
      </c>
      <c r="K37" s="19"/>
      <c r="L37" s="30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</row>
    <row r="38" spans="1:31" s="23" customFormat="1" ht="6.95" customHeight="1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30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</row>
    <row r="39" spans="1:31" s="23" customFormat="1" ht="25.35" customHeight="1">
      <c r="A39" s="19"/>
      <c r="B39" s="20"/>
      <c r="C39" s="95"/>
      <c r="D39" s="96" t="s">
        <v>47</v>
      </c>
      <c r="E39" s="49"/>
      <c r="F39" s="49"/>
      <c r="G39" s="97" t="s">
        <v>48</v>
      </c>
      <c r="H39" s="98" t="s">
        <v>49</v>
      </c>
      <c r="I39" s="49"/>
      <c r="J39" s="99">
        <f>SUM(J30:J37)</f>
        <v>0</v>
      </c>
      <c r="K39" s="100"/>
      <c r="L39" s="30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</row>
    <row r="40" spans="1:31" s="23" customFormat="1" ht="14.45" customHeight="1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30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</row>
    <row r="41" spans="2:12" ht="14.45" customHeight="1">
      <c r="B41" s="10"/>
      <c r="L41" s="10"/>
    </row>
    <row r="42" spans="2:12" ht="14.45" customHeight="1">
      <c r="B42" s="10"/>
      <c r="L42" s="10"/>
    </row>
    <row r="43" spans="2:12" ht="14.45" customHeight="1">
      <c r="B43" s="10"/>
      <c r="L43" s="10"/>
    </row>
    <row r="44" spans="2:12" ht="14.45" customHeight="1">
      <c r="B44" s="10"/>
      <c r="L44" s="10"/>
    </row>
    <row r="45" spans="2:12" ht="14.45" customHeight="1">
      <c r="B45" s="10"/>
      <c r="L45" s="10"/>
    </row>
    <row r="46" spans="2:12" ht="14.45" customHeight="1">
      <c r="B46" s="10"/>
      <c r="L46" s="10"/>
    </row>
    <row r="47" spans="2:12" ht="14.45" customHeight="1">
      <c r="B47" s="10"/>
      <c r="L47" s="10"/>
    </row>
    <row r="48" spans="2:12" ht="14.45" customHeight="1">
      <c r="B48" s="10"/>
      <c r="L48" s="10"/>
    </row>
    <row r="49" spans="2:12" ht="14.45" customHeight="1">
      <c r="B49" s="10"/>
      <c r="L49" s="10"/>
    </row>
    <row r="50" spans="2:12" s="23" customFormat="1" ht="14.45" customHeight="1">
      <c r="B50" s="30"/>
      <c r="D50" s="31" t="s">
        <v>50</v>
      </c>
      <c r="E50" s="32"/>
      <c r="F50" s="32"/>
      <c r="G50" s="31" t="s">
        <v>51</v>
      </c>
      <c r="H50" s="32"/>
      <c r="I50" s="32"/>
      <c r="J50" s="32"/>
      <c r="K50" s="32"/>
      <c r="L50" s="30"/>
    </row>
    <row r="51" spans="2:12" ht="12">
      <c r="B51" s="10"/>
      <c r="L51" s="10"/>
    </row>
    <row r="52" spans="2:12" ht="12">
      <c r="B52" s="10"/>
      <c r="L52" s="10"/>
    </row>
    <row r="53" spans="2:12" ht="12">
      <c r="B53" s="10"/>
      <c r="L53" s="10"/>
    </row>
    <row r="54" spans="2:12" ht="12">
      <c r="B54" s="10"/>
      <c r="L54" s="10"/>
    </row>
    <row r="55" spans="2:12" ht="12">
      <c r="B55" s="10"/>
      <c r="L55" s="10"/>
    </row>
    <row r="56" spans="2:12" ht="12">
      <c r="B56" s="10"/>
      <c r="L56" s="10"/>
    </row>
    <row r="57" spans="2:12" ht="12">
      <c r="B57" s="10"/>
      <c r="L57" s="10"/>
    </row>
    <row r="58" spans="2:12" ht="12">
      <c r="B58" s="10"/>
      <c r="L58" s="10"/>
    </row>
    <row r="59" spans="2:12" ht="12">
      <c r="B59" s="10"/>
      <c r="L59" s="10"/>
    </row>
    <row r="60" spans="2:12" ht="12">
      <c r="B60" s="10"/>
      <c r="L60" s="10"/>
    </row>
    <row r="61" spans="1:31" s="23" customFormat="1" ht="12.75">
      <c r="A61" s="19"/>
      <c r="B61" s="20"/>
      <c r="C61" s="19"/>
      <c r="D61" s="33" t="s">
        <v>52</v>
      </c>
      <c r="E61" s="22"/>
      <c r="F61" s="101" t="s">
        <v>53</v>
      </c>
      <c r="G61" s="33" t="s">
        <v>52</v>
      </c>
      <c r="H61" s="22"/>
      <c r="I61" s="22"/>
      <c r="J61" s="102" t="s">
        <v>53</v>
      </c>
      <c r="K61" s="22"/>
      <c r="L61" s="3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</row>
    <row r="62" spans="2:12" ht="12">
      <c r="B62" s="10"/>
      <c r="L62" s="10"/>
    </row>
    <row r="63" spans="2:12" ht="12">
      <c r="B63" s="10"/>
      <c r="L63" s="10"/>
    </row>
    <row r="64" spans="2:12" ht="12">
      <c r="B64" s="10"/>
      <c r="L64" s="10"/>
    </row>
    <row r="65" spans="1:31" s="23" customFormat="1" ht="12.75">
      <c r="A65" s="19"/>
      <c r="B65" s="20"/>
      <c r="C65" s="19"/>
      <c r="D65" s="31" t="s">
        <v>54</v>
      </c>
      <c r="E65" s="34"/>
      <c r="F65" s="34"/>
      <c r="G65" s="31" t="s">
        <v>55</v>
      </c>
      <c r="H65" s="34"/>
      <c r="I65" s="34"/>
      <c r="J65" s="34"/>
      <c r="K65" s="34"/>
      <c r="L65" s="3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</row>
    <row r="66" spans="2:12" ht="12">
      <c r="B66" s="10"/>
      <c r="L66" s="10"/>
    </row>
    <row r="67" spans="2:12" ht="12">
      <c r="B67" s="10"/>
      <c r="L67" s="10"/>
    </row>
    <row r="68" spans="2:12" ht="12">
      <c r="B68" s="10"/>
      <c r="L68" s="10"/>
    </row>
    <row r="69" spans="2:12" ht="12">
      <c r="B69" s="10"/>
      <c r="L69" s="10"/>
    </row>
    <row r="70" spans="2:12" ht="12">
      <c r="B70" s="10"/>
      <c r="L70" s="10"/>
    </row>
    <row r="71" spans="2:12" ht="12">
      <c r="B71" s="10"/>
      <c r="L71" s="10"/>
    </row>
    <row r="72" spans="2:12" ht="12">
      <c r="B72" s="10"/>
      <c r="L72" s="10"/>
    </row>
    <row r="73" spans="2:12" ht="12">
      <c r="B73" s="10"/>
      <c r="L73" s="10"/>
    </row>
    <row r="74" spans="2:12" ht="12">
      <c r="B74" s="10"/>
      <c r="L74" s="10"/>
    </row>
    <row r="75" spans="2:12" ht="12">
      <c r="B75" s="10"/>
      <c r="L75" s="10"/>
    </row>
    <row r="76" spans="1:31" s="23" customFormat="1" ht="12.75">
      <c r="A76" s="19"/>
      <c r="B76" s="20"/>
      <c r="C76" s="19"/>
      <c r="D76" s="33" t="s">
        <v>52</v>
      </c>
      <c r="E76" s="22"/>
      <c r="F76" s="101" t="s">
        <v>53</v>
      </c>
      <c r="G76" s="33" t="s">
        <v>52</v>
      </c>
      <c r="H76" s="22"/>
      <c r="I76" s="22"/>
      <c r="J76" s="102" t="s">
        <v>53</v>
      </c>
      <c r="K76" s="22"/>
      <c r="L76" s="3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</row>
    <row r="77" spans="1:31" s="23" customFormat="1" ht="14.45" customHeight="1">
      <c r="A77" s="19"/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</row>
    <row r="81" spans="1:31" s="23" customFormat="1" ht="6.95" customHeight="1">
      <c r="A81" s="19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</row>
    <row r="82" spans="1:31" s="23" customFormat="1" ht="24.95" customHeight="1">
      <c r="A82" s="19"/>
      <c r="B82" s="20"/>
      <c r="C82" s="11" t="s">
        <v>100</v>
      </c>
      <c r="D82" s="19"/>
      <c r="E82" s="19"/>
      <c r="F82" s="19"/>
      <c r="G82" s="19"/>
      <c r="H82" s="19"/>
      <c r="I82" s="19"/>
      <c r="J82" s="19"/>
      <c r="K82" s="19"/>
      <c r="L82" s="3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</row>
    <row r="83" spans="1:31" s="23" customFormat="1" ht="6.95" customHeight="1">
      <c r="A83" s="19"/>
      <c r="B83" s="20"/>
      <c r="C83" s="19"/>
      <c r="D83" s="19"/>
      <c r="E83" s="19"/>
      <c r="F83" s="19"/>
      <c r="G83" s="19"/>
      <c r="H83" s="19"/>
      <c r="I83" s="19"/>
      <c r="J83" s="19"/>
      <c r="K83" s="19"/>
      <c r="L83" s="3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</row>
    <row r="84" spans="1:31" s="23" customFormat="1" ht="12" customHeight="1">
      <c r="A84" s="19"/>
      <c r="B84" s="20"/>
      <c r="C84" s="16" t="s">
        <v>17</v>
      </c>
      <c r="D84" s="19"/>
      <c r="E84" s="19"/>
      <c r="F84" s="19"/>
      <c r="G84" s="19"/>
      <c r="H84" s="19"/>
      <c r="I84" s="19"/>
      <c r="J84" s="19"/>
      <c r="K84" s="19"/>
      <c r="L84" s="3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</row>
    <row r="85" spans="1:31" s="23" customFormat="1" ht="16.5" customHeight="1">
      <c r="A85" s="19"/>
      <c r="B85" s="20"/>
      <c r="C85" s="19"/>
      <c r="D85" s="19"/>
      <c r="E85" s="239" t="str">
        <f>E7</f>
        <v>Kamerový systém a IT infrastruktura Domov Hostomice</v>
      </c>
      <c r="F85" s="240"/>
      <c r="G85" s="240"/>
      <c r="H85" s="240"/>
      <c r="I85" s="19"/>
      <c r="J85" s="19"/>
      <c r="K85" s="19"/>
      <c r="L85" s="3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</row>
    <row r="86" spans="1:31" s="23" customFormat="1" ht="12" customHeight="1">
      <c r="A86" s="19"/>
      <c r="B86" s="20"/>
      <c r="C86" s="16" t="s">
        <v>98</v>
      </c>
      <c r="D86" s="19"/>
      <c r="E86" s="19"/>
      <c r="F86" s="19"/>
      <c r="G86" s="19"/>
      <c r="H86" s="19"/>
      <c r="I86" s="19"/>
      <c r="J86" s="19"/>
      <c r="K86" s="19"/>
      <c r="L86" s="3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</row>
    <row r="87" spans="1:31" s="23" customFormat="1" ht="16.5" customHeight="1">
      <c r="A87" s="19"/>
      <c r="B87" s="20"/>
      <c r="C87" s="19"/>
      <c r="D87" s="19"/>
      <c r="E87" s="218" t="str">
        <f>E9</f>
        <v>5 - Vedlejší náklady</v>
      </c>
      <c r="F87" s="238"/>
      <c r="G87" s="238"/>
      <c r="H87" s="238"/>
      <c r="I87" s="19"/>
      <c r="J87" s="19"/>
      <c r="K87" s="19"/>
      <c r="L87" s="3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</row>
    <row r="88" spans="1:31" s="23" customFormat="1" ht="6.95" customHeight="1">
      <c r="A88" s="19"/>
      <c r="B88" s="20"/>
      <c r="C88" s="19"/>
      <c r="D88" s="19"/>
      <c r="E88" s="19"/>
      <c r="F88" s="19"/>
      <c r="G88" s="19"/>
      <c r="H88" s="19"/>
      <c r="I88" s="19"/>
      <c r="J88" s="19"/>
      <c r="K88" s="19"/>
      <c r="L88" s="3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</row>
    <row r="89" spans="1:31" s="23" customFormat="1" ht="12" customHeight="1">
      <c r="A89" s="19"/>
      <c r="B89" s="20"/>
      <c r="C89" s="16" t="s">
        <v>21</v>
      </c>
      <c r="D89" s="19"/>
      <c r="E89" s="19"/>
      <c r="F89" s="17" t="str">
        <f>F12</f>
        <v>Zátor 373, Hostomice</v>
      </c>
      <c r="G89" s="19"/>
      <c r="H89" s="19"/>
      <c r="I89" s="16" t="s">
        <v>23</v>
      </c>
      <c r="J89" s="84" t="str">
        <f>IF(J12="","",J12)</f>
        <v>30. 11. 2020</v>
      </c>
      <c r="K89" s="19"/>
      <c r="L89" s="3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</row>
    <row r="90" spans="1:31" s="23" customFormat="1" ht="6.95" customHeight="1">
      <c r="A90" s="19"/>
      <c r="B90" s="20"/>
      <c r="C90" s="19"/>
      <c r="D90" s="19"/>
      <c r="E90" s="19"/>
      <c r="F90" s="19"/>
      <c r="G90" s="19"/>
      <c r="H90" s="19"/>
      <c r="I90" s="19"/>
      <c r="J90" s="19"/>
      <c r="K90" s="19"/>
      <c r="L90" s="3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</row>
    <row r="91" spans="1:31" s="23" customFormat="1" ht="40.15" customHeight="1">
      <c r="A91" s="19"/>
      <c r="B91" s="20"/>
      <c r="C91" s="16" t="s">
        <v>25</v>
      </c>
      <c r="D91" s="19"/>
      <c r="E91" s="19"/>
      <c r="F91" s="17" t="str">
        <f>E15</f>
        <v xml:space="preserve">Domov Hostomice -Zátor, PSS, Zátor 373, Hostomice </v>
      </c>
      <c r="G91" s="19"/>
      <c r="H91" s="19"/>
      <c r="I91" s="16" t="s">
        <v>31</v>
      </c>
      <c r="J91" s="103" t="str">
        <f>E21</f>
        <v>ing. Petr Linek, Sokolovská 519, Chrudim</v>
      </c>
      <c r="K91" s="19"/>
      <c r="L91" s="3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</row>
    <row r="92" spans="1:31" s="23" customFormat="1" ht="15.2" customHeight="1">
      <c r="A92" s="19"/>
      <c r="B92" s="20"/>
      <c r="C92" s="16" t="s">
        <v>29</v>
      </c>
      <c r="D92" s="19"/>
      <c r="E92" s="19"/>
      <c r="F92" s="17" t="str">
        <f>IF(E18="","",E18)</f>
        <v>Vyplň údaj</v>
      </c>
      <c r="G92" s="19"/>
      <c r="H92" s="19"/>
      <c r="I92" s="16" t="s">
        <v>34</v>
      </c>
      <c r="J92" s="103" t="str">
        <f>E24</f>
        <v>ing. V. Švehla</v>
      </c>
      <c r="K92" s="19"/>
      <c r="L92" s="30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</row>
    <row r="93" spans="1:31" s="23" customFormat="1" ht="10.35" customHeight="1">
      <c r="A93" s="19"/>
      <c r="B93" s="20"/>
      <c r="C93" s="19"/>
      <c r="D93" s="19"/>
      <c r="E93" s="19"/>
      <c r="F93" s="19"/>
      <c r="G93" s="19"/>
      <c r="H93" s="19"/>
      <c r="I93" s="19"/>
      <c r="J93" s="19"/>
      <c r="K93" s="19"/>
      <c r="L93" s="30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</row>
    <row r="94" spans="1:31" s="23" customFormat="1" ht="29.25" customHeight="1">
      <c r="A94" s="19"/>
      <c r="B94" s="20"/>
      <c r="C94" s="104" t="s">
        <v>101</v>
      </c>
      <c r="D94" s="95"/>
      <c r="E94" s="95"/>
      <c r="F94" s="95"/>
      <c r="G94" s="95"/>
      <c r="H94" s="95"/>
      <c r="I94" s="95"/>
      <c r="J94" s="105" t="s">
        <v>102</v>
      </c>
      <c r="K94" s="95"/>
      <c r="L94" s="30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</row>
    <row r="95" spans="1:31" s="23" customFormat="1" ht="10.35" customHeight="1">
      <c r="A95" s="19"/>
      <c r="B95" s="20"/>
      <c r="C95" s="19"/>
      <c r="D95" s="19"/>
      <c r="E95" s="19"/>
      <c r="F95" s="19"/>
      <c r="G95" s="19"/>
      <c r="H95" s="19"/>
      <c r="I95" s="19"/>
      <c r="J95" s="19"/>
      <c r="K95" s="19"/>
      <c r="L95" s="30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</row>
    <row r="96" spans="1:47" s="23" customFormat="1" ht="22.9" customHeight="1">
      <c r="A96" s="19"/>
      <c r="B96" s="20"/>
      <c r="C96" s="106" t="s">
        <v>103</v>
      </c>
      <c r="D96" s="19"/>
      <c r="E96" s="19"/>
      <c r="F96" s="19"/>
      <c r="G96" s="19"/>
      <c r="H96" s="19"/>
      <c r="I96" s="19"/>
      <c r="J96" s="90">
        <f>J126</f>
        <v>0</v>
      </c>
      <c r="K96" s="19"/>
      <c r="L96" s="30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U96" s="7" t="s">
        <v>104</v>
      </c>
    </row>
    <row r="97" spans="2:12" s="107" customFormat="1" ht="24.95" customHeight="1">
      <c r="B97" s="108"/>
      <c r="D97" s="109" t="s">
        <v>664</v>
      </c>
      <c r="E97" s="110"/>
      <c r="F97" s="110"/>
      <c r="G97" s="110"/>
      <c r="H97" s="110"/>
      <c r="I97" s="110"/>
      <c r="J97" s="111">
        <f>J127</f>
        <v>0</v>
      </c>
      <c r="L97" s="108"/>
    </row>
    <row r="98" spans="2:12" s="112" customFormat="1" ht="19.9" customHeight="1">
      <c r="B98" s="113"/>
      <c r="D98" s="114" t="s">
        <v>665</v>
      </c>
      <c r="E98" s="115"/>
      <c r="F98" s="115"/>
      <c r="G98" s="115"/>
      <c r="H98" s="115"/>
      <c r="I98" s="115"/>
      <c r="J98" s="116">
        <f>J128</f>
        <v>0</v>
      </c>
      <c r="L98" s="113"/>
    </row>
    <row r="99" spans="2:12" s="112" customFormat="1" ht="19.9" customHeight="1">
      <c r="B99" s="113"/>
      <c r="D99" s="114" t="s">
        <v>666</v>
      </c>
      <c r="E99" s="115"/>
      <c r="F99" s="115"/>
      <c r="G99" s="115"/>
      <c r="H99" s="115"/>
      <c r="I99" s="115"/>
      <c r="J99" s="116">
        <f>J130</f>
        <v>0</v>
      </c>
      <c r="L99" s="113"/>
    </row>
    <row r="100" spans="2:12" s="112" customFormat="1" ht="19.9" customHeight="1">
      <c r="B100" s="113"/>
      <c r="D100" s="114" t="s">
        <v>667</v>
      </c>
      <c r="E100" s="115"/>
      <c r="F100" s="115"/>
      <c r="G100" s="115"/>
      <c r="H100" s="115"/>
      <c r="I100" s="115"/>
      <c r="J100" s="116">
        <f>J132</f>
        <v>0</v>
      </c>
      <c r="L100" s="113"/>
    </row>
    <row r="101" spans="2:12" s="112" customFormat="1" ht="19.9" customHeight="1">
      <c r="B101" s="113"/>
      <c r="D101" s="114" t="s">
        <v>668</v>
      </c>
      <c r="E101" s="115"/>
      <c r="F101" s="115"/>
      <c r="G101" s="115"/>
      <c r="H101" s="115"/>
      <c r="I101" s="115"/>
      <c r="J101" s="116">
        <f>J134</f>
        <v>0</v>
      </c>
      <c r="L101" s="113"/>
    </row>
    <row r="102" spans="2:12" s="112" customFormat="1" ht="19.9" customHeight="1">
      <c r="B102" s="113"/>
      <c r="D102" s="114" t="s">
        <v>669</v>
      </c>
      <c r="E102" s="115"/>
      <c r="F102" s="115"/>
      <c r="G102" s="115"/>
      <c r="H102" s="115"/>
      <c r="I102" s="115"/>
      <c r="J102" s="116">
        <f>J136</f>
        <v>0</v>
      </c>
      <c r="L102" s="113"/>
    </row>
    <row r="103" spans="2:12" s="112" customFormat="1" ht="19.9" customHeight="1">
      <c r="B103" s="113"/>
      <c r="D103" s="114" t="s">
        <v>670</v>
      </c>
      <c r="E103" s="115"/>
      <c r="F103" s="115"/>
      <c r="G103" s="115"/>
      <c r="H103" s="115"/>
      <c r="I103" s="115"/>
      <c r="J103" s="116">
        <f>J138</f>
        <v>0</v>
      </c>
      <c r="L103" s="113"/>
    </row>
    <row r="104" spans="2:12" s="112" customFormat="1" ht="19.9" customHeight="1">
      <c r="B104" s="113"/>
      <c r="D104" s="114" t="s">
        <v>671</v>
      </c>
      <c r="E104" s="115"/>
      <c r="F104" s="115"/>
      <c r="G104" s="115"/>
      <c r="H104" s="115"/>
      <c r="I104" s="115"/>
      <c r="J104" s="116">
        <f>J140</f>
        <v>0</v>
      </c>
      <c r="L104" s="113"/>
    </row>
    <row r="105" spans="2:12" s="112" customFormat="1" ht="19.9" customHeight="1">
      <c r="B105" s="113"/>
      <c r="D105" s="114" t="s">
        <v>672</v>
      </c>
      <c r="E105" s="115"/>
      <c r="F105" s="115"/>
      <c r="G105" s="115"/>
      <c r="H105" s="115"/>
      <c r="I105" s="115"/>
      <c r="J105" s="116">
        <f>J142</f>
        <v>0</v>
      </c>
      <c r="L105" s="113"/>
    </row>
    <row r="106" spans="2:12" s="112" customFormat="1" ht="19.9" customHeight="1">
      <c r="B106" s="113"/>
      <c r="D106" s="114" t="s">
        <v>673</v>
      </c>
      <c r="E106" s="115"/>
      <c r="F106" s="115"/>
      <c r="G106" s="115"/>
      <c r="H106" s="115"/>
      <c r="I106" s="115"/>
      <c r="J106" s="116">
        <f>J144</f>
        <v>0</v>
      </c>
      <c r="L106" s="113"/>
    </row>
    <row r="107" spans="1:31" s="23" customFormat="1" ht="21.75" customHeight="1">
      <c r="A107" s="19"/>
      <c r="B107" s="20"/>
      <c r="C107" s="19"/>
      <c r="D107" s="19"/>
      <c r="E107" s="19"/>
      <c r="F107" s="19"/>
      <c r="G107" s="19"/>
      <c r="H107" s="19"/>
      <c r="I107" s="19"/>
      <c r="J107" s="19"/>
      <c r="K107" s="19"/>
      <c r="L107" s="30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</row>
    <row r="108" spans="1:31" s="23" customFormat="1" ht="6.95" customHeight="1">
      <c r="A108" s="19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30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</row>
    <row r="112" spans="1:31" s="23" customFormat="1" ht="6.95" customHeight="1">
      <c r="A112" s="19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0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</row>
    <row r="113" spans="1:31" s="23" customFormat="1" ht="24.95" customHeight="1">
      <c r="A113" s="19"/>
      <c r="B113" s="20"/>
      <c r="C113" s="11" t="s">
        <v>119</v>
      </c>
      <c r="D113" s="19"/>
      <c r="E113" s="19"/>
      <c r="F113" s="19"/>
      <c r="G113" s="19"/>
      <c r="H113" s="19"/>
      <c r="I113" s="19"/>
      <c r="J113" s="19"/>
      <c r="K113" s="19"/>
      <c r="L113" s="30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</row>
    <row r="114" spans="1:31" s="23" customFormat="1" ht="6.95" customHeight="1">
      <c r="A114" s="19"/>
      <c r="B114" s="20"/>
      <c r="C114" s="19"/>
      <c r="D114" s="19"/>
      <c r="E114" s="19"/>
      <c r="F114" s="19"/>
      <c r="G114" s="19"/>
      <c r="H114" s="19"/>
      <c r="I114" s="19"/>
      <c r="J114" s="19"/>
      <c r="K114" s="19"/>
      <c r="L114" s="30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</row>
    <row r="115" spans="1:31" s="23" customFormat="1" ht="12" customHeight="1">
      <c r="A115" s="19"/>
      <c r="B115" s="20"/>
      <c r="C115" s="16" t="s">
        <v>17</v>
      </c>
      <c r="D115" s="19"/>
      <c r="E115" s="19"/>
      <c r="F115" s="19"/>
      <c r="G115" s="19"/>
      <c r="H115" s="19"/>
      <c r="I115" s="19"/>
      <c r="J115" s="19"/>
      <c r="K115" s="19"/>
      <c r="L115" s="30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</row>
    <row r="116" spans="1:31" s="23" customFormat="1" ht="16.5" customHeight="1">
      <c r="A116" s="19"/>
      <c r="B116" s="20"/>
      <c r="C116" s="19"/>
      <c r="D116" s="19"/>
      <c r="E116" s="239" t="str">
        <f>E7</f>
        <v>Kamerový systém a IT infrastruktura Domov Hostomice</v>
      </c>
      <c r="F116" s="240"/>
      <c r="G116" s="240"/>
      <c r="H116" s="240"/>
      <c r="I116" s="19"/>
      <c r="J116" s="19"/>
      <c r="K116" s="19"/>
      <c r="L116" s="30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</row>
    <row r="117" spans="1:31" s="23" customFormat="1" ht="12" customHeight="1">
      <c r="A117" s="19"/>
      <c r="B117" s="20"/>
      <c r="C117" s="16" t="s">
        <v>98</v>
      </c>
      <c r="D117" s="19"/>
      <c r="E117" s="19"/>
      <c r="F117" s="19"/>
      <c r="G117" s="19"/>
      <c r="H117" s="19"/>
      <c r="I117" s="19"/>
      <c r="J117" s="19"/>
      <c r="K117" s="19"/>
      <c r="L117" s="30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</row>
    <row r="118" spans="1:31" s="23" customFormat="1" ht="16.5" customHeight="1">
      <c r="A118" s="19"/>
      <c r="B118" s="20"/>
      <c r="C118" s="19"/>
      <c r="D118" s="19"/>
      <c r="E118" s="218" t="str">
        <f>E9</f>
        <v>5 - Vedlejší náklady</v>
      </c>
      <c r="F118" s="238"/>
      <c r="G118" s="238"/>
      <c r="H118" s="238"/>
      <c r="I118" s="19"/>
      <c r="J118" s="19"/>
      <c r="K118" s="19"/>
      <c r="L118" s="30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</row>
    <row r="119" spans="1:31" s="23" customFormat="1" ht="6.95" customHeight="1">
      <c r="A119" s="19"/>
      <c r="B119" s="20"/>
      <c r="C119" s="19"/>
      <c r="D119" s="19"/>
      <c r="E119" s="19"/>
      <c r="F119" s="19"/>
      <c r="G119" s="19"/>
      <c r="H119" s="19"/>
      <c r="I119" s="19"/>
      <c r="J119" s="19"/>
      <c r="K119" s="19"/>
      <c r="L119" s="30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</row>
    <row r="120" spans="1:31" s="23" customFormat="1" ht="12" customHeight="1">
      <c r="A120" s="19"/>
      <c r="B120" s="20"/>
      <c r="C120" s="16" t="s">
        <v>21</v>
      </c>
      <c r="D120" s="19"/>
      <c r="E120" s="19"/>
      <c r="F120" s="17" t="str">
        <f>F12</f>
        <v>Zátor 373, Hostomice</v>
      </c>
      <c r="G120" s="19"/>
      <c r="H120" s="19"/>
      <c r="I120" s="16" t="s">
        <v>23</v>
      </c>
      <c r="J120" s="84" t="str">
        <f>IF(J12="","",J12)</f>
        <v>30. 11. 2020</v>
      </c>
      <c r="K120" s="19"/>
      <c r="L120" s="30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</row>
    <row r="121" spans="1:31" s="23" customFormat="1" ht="6.95" customHeight="1">
      <c r="A121" s="19"/>
      <c r="B121" s="20"/>
      <c r="C121" s="19"/>
      <c r="D121" s="19"/>
      <c r="E121" s="19"/>
      <c r="F121" s="19"/>
      <c r="G121" s="19"/>
      <c r="H121" s="19"/>
      <c r="I121" s="19"/>
      <c r="J121" s="19"/>
      <c r="K121" s="19"/>
      <c r="L121" s="30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</row>
    <row r="122" spans="1:31" s="23" customFormat="1" ht="40.15" customHeight="1">
      <c r="A122" s="19"/>
      <c r="B122" s="20"/>
      <c r="C122" s="16" t="s">
        <v>25</v>
      </c>
      <c r="D122" s="19"/>
      <c r="E122" s="19"/>
      <c r="F122" s="17" t="str">
        <f>E15</f>
        <v xml:space="preserve">Domov Hostomice -Zátor, PSS, Zátor 373, Hostomice </v>
      </c>
      <c r="G122" s="19"/>
      <c r="H122" s="19"/>
      <c r="I122" s="16" t="s">
        <v>31</v>
      </c>
      <c r="J122" s="103" t="str">
        <f>E21</f>
        <v>ing. Petr Linek, Sokolovská 519, Chrudim</v>
      </c>
      <c r="K122" s="19"/>
      <c r="L122" s="30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</row>
    <row r="123" spans="1:31" s="23" customFormat="1" ht="15.2" customHeight="1">
      <c r="A123" s="19"/>
      <c r="B123" s="20"/>
      <c r="C123" s="16" t="s">
        <v>29</v>
      </c>
      <c r="D123" s="19"/>
      <c r="E123" s="19"/>
      <c r="F123" s="17" t="str">
        <f>IF(E18="","",E18)</f>
        <v>Vyplň údaj</v>
      </c>
      <c r="G123" s="19"/>
      <c r="H123" s="19"/>
      <c r="I123" s="16" t="s">
        <v>34</v>
      </c>
      <c r="J123" s="103" t="str">
        <f>E24</f>
        <v>ing. V. Švehla</v>
      </c>
      <c r="K123" s="19"/>
      <c r="L123" s="30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</row>
    <row r="124" spans="1:31" s="23" customFormat="1" ht="10.35" customHeight="1">
      <c r="A124" s="19"/>
      <c r="B124" s="20"/>
      <c r="C124" s="19"/>
      <c r="D124" s="19"/>
      <c r="E124" s="19"/>
      <c r="F124" s="19"/>
      <c r="G124" s="19"/>
      <c r="H124" s="19"/>
      <c r="I124" s="19"/>
      <c r="J124" s="19"/>
      <c r="K124" s="19"/>
      <c r="L124" s="30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</row>
    <row r="125" spans="1:31" s="123" customFormat="1" ht="29.25" customHeight="1">
      <c r="A125" s="117"/>
      <c r="B125" s="118"/>
      <c r="C125" s="119" t="s">
        <v>120</v>
      </c>
      <c r="D125" s="120" t="s">
        <v>62</v>
      </c>
      <c r="E125" s="120" t="s">
        <v>58</v>
      </c>
      <c r="F125" s="120" t="s">
        <v>59</v>
      </c>
      <c r="G125" s="120" t="s">
        <v>121</v>
      </c>
      <c r="H125" s="120" t="s">
        <v>122</v>
      </c>
      <c r="I125" s="120" t="s">
        <v>123</v>
      </c>
      <c r="J125" s="120" t="s">
        <v>102</v>
      </c>
      <c r="K125" s="121" t="s">
        <v>124</v>
      </c>
      <c r="L125" s="122"/>
      <c r="M125" s="51" t="s">
        <v>1</v>
      </c>
      <c r="N125" s="52" t="s">
        <v>41</v>
      </c>
      <c r="O125" s="52" t="s">
        <v>125</v>
      </c>
      <c r="P125" s="52" t="s">
        <v>126</v>
      </c>
      <c r="Q125" s="52" t="s">
        <v>127</v>
      </c>
      <c r="R125" s="52" t="s">
        <v>128</v>
      </c>
      <c r="S125" s="52" t="s">
        <v>129</v>
      </c>
      <c r="T125" s="53" t="s">
        <v>130</v>
      </c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</row>
    <row r="126" spans="1:63" s="23" customFormat="1" ht="22.9" customHeight="1">
      <c r="A126" s="19"/>
      <c r="B126" s="20"/>
      <c r="C126" s="59" t="s">
        <v>131</v>
      </c>
      <c r="D126" s="19"/>
      <c r="E126" s="19"/>
      <c r="F126" s="19"/>
      <c r="G126" s="19"/>
      <c r="H126" s="19"/>
      <c r="I126" s="19"/>
      <c r="J126" s="124">
        <f>BK126</f>
        <v>0</v>
      </c>
      <c r="K126" s="19"/>
      <c r="L126" s="20"/>
      <c r="M126" s="54"/>
      <c r="N126" s="45"/>
      <c r="O126" s="55"/>
      <c r="P126" s="125">
        <f>P127</f>
        <v>0</v>
      </c>
      <c r="Q126" s="55"/>
      <c r="R126" s="125">
        <f>R127</f>
        <v>0</v>
      </c>
      <c r="S126" s="55"/>
      <c r="T126" s="126">
        <f>T127</f>
        <v>0</v>
      </c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T126" s="7" t="s">
        <v>76</v>
      </c>
      <c r="AU126" s="7" t="s">
        <v>104</v>
      </c>
      <c r="BK126" s="127">
        <f>BK127</f>
        <v>0</v>
      </c>
    </row>
    <row r="127" spans="2:63" s="128" customFormat="1" ht="25.9" customHeight="1">
      <c r="B127" s="129"/>
      <c r="D127" s="130" t="s">
        <v>76</v>
      </c>
      <c r="E127" s="131" t="s">
        <v>674</v>
      </c>
      <c r="F127" s="131" t="s">
        <v>675</v>
      </c>
      <c r="J127" s="132">
        <f>BK127</f>
        <v>0</v>
      </c>
      <c r="L127" s="129"/>
      <c r="M127" s="133"/>
      <c r="N127" s="134"/>
      <c r="O127" s="134"/>
      <c r="P127" s="135">
        <f>P128+P130+P132+P134+P136+P138+P140+P142+P144</f>
        <v>0</v>
      </c>
      <c r="Q127" s="134"/>
      <c r="R127" s="135">
        <f>R128+R130+R132+R134+R136+R138+R140+R142+R144</f>
        <v>0</v>
      </c>
      <c r="S127" s="134"/>
      <c r="T127" s="136">
        <f>T128+T130+T132+T134+T136+T138+T140+T142+T144</f>
        <v>0</v>
      </c>
      <c r="AR127" s="130" t="s">
        <v>94</v>
      </c>
      <c r="AT127" s="137" t="s">
        <v>76</v>
      </c>
      <c r="AU127" s="137" t="s">
        <v>77</v>
      </c>
      <c r="AY127" s="130" t="s">
        <v>134</v>
      </c>
      <c r="BK127" s="138">
        <f>BK128+BK130+BK132+BK134+BK136+BK138+BK140+BK142+BK144</f>
        <v>0</v>
      </c>
    </row>
    <row r="128" spans="2:63" s="128" customFormat="1" ht="22.9" customHeight="1">
      <c r="B128" s="129"/>
      <c r="D128" s="130" t="s">
        <v>76</v>
      </c>
      <c r="E128" s="139" t="s">
        <v>676</v>
      </c>
      <c r="F128" s="139" t="s">
        <v>677</v>
      </c>
      <c r="J128" s="140">
        <f>BK128</f>
        <v>0</v>
      </c>
      <c r="L128" s="129"/>
      <c r="M128" s="133"/>
      <c r="N128" s="134"/>
      <c r="O128" s="134"/>
      <c r="P128" s="135">
        <f>P129</f>
        <v>0</v>
      </c>
      <c r="Q128" s="134"/>
      <c r="R128" s="135">
        <f>R129</f>
        <v>0</v>
      </c>
      <c r="S128" s="134"/>
      <c r="T128" s="136">
        <f>T129</f>
        <v>0</v>
      </c>
      <c r="AR128" s="130" t="s">
        <v>94</v>
      </c>
      <c r="AT128" s="137" t="s">
        <v>76</v>
      </c>
      <c r="AU128" s="137" t="s">
        <v>8</v>
      </c>
      <c r="AY128" s="130" t="s">
        <v>134</v>
      </c>
      <c r="BK128" s="138">
        <f>BK129</f>
        <v>0</v>
      </c>
    </row>
    <row r="129" spans="1:65" s="23" customFormat="1" ht="14.45" customHeight="1">
      <c r="A129" s="19"/>
      <c r="B129" s="20"/>
      <c r="C129" s="141" t="s">
        <v>8</v>
      </c>
      <c r="D129" s="141" t="s">
        <v>137</v>
      </c>
      <c r="E129" s="142" t="s">
        <v>678</v>
      </c>
      <c r="F129" s="143" t="s">
        <v>677</v>
      </c>
      <c r="G129" s="144" t="s">
        <v>651</v>
      </c>
      <c r="H129" s="145">
        <v>1</v>
      </c>
      <c r="I129" s="1"/>
      <c r="J129" s="146">
        <f>ROUND(I129*H129,0)</f>
        <v>0</v>
      </c>
      <c r="K129" s="143" t="s">
        <v>141</v>
      </c>
      <c r="L129" s="20"/>
      <c r="M129" s="147" t="s">
        <v>1</v>
      </c>
      <c r="N129" s="148" t="s">
        <v>43</v>
      </c>
      <c r="O129" s="47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R129" s="151" t="s">
        <v>679</v>
      </c>
      <c r="AT129" s="151" t="s">
        <v>137</v>
      </c>
      <c r="AU129" s="151" t="s">
        <v>85</v>
      </c>
      <c r="AY129" s="7" t="s">
        <v>134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7" t="s">
        <v>85</v>
      </c>
      <c r="BK129" s="152">
        <f>ROUND(I129*H129,0)</f>
        <v>0</v>
      </c>
      <c r="BL129" s="7" t="s">
        <v>679</v>
      </c>
      <c r="BM129" s="151" t="s">
        <v>680</v>
      </c>
    </row>
    <row r="130" spans="2:63" s="128" customFormat="1" ht="22.9" customHeight="1">
      <c r="B130" s="129"/>
      <c r="D130" s="130" t="s">
        <v>76</v>
      </c>
      <c r="E130" s="139" t="s">
        <v>681</v>
      </c>
      <c r="F130" s="139" t="s">
        <v>682</v>
      </c>
      <c r="J130" s="140">
        <f>BK130</f>
        <v>0</v>
      </c>
      <c r="L130" s="129"/>
      <c r="M130" s="133"/>
      <c r="N130" s="134"/>
      <c r="O130" s="134"/>
      <c r="P130" s="135">
        <f>P131</f>
        <v>0</v>
      </c>
      <c r="Q130" s="134"/>
      <c r="R130" s="135">
        <f>R131</f>
        <v>0</v>
      </c>
      <c r="S130" s="134"/>
      <c r="T130" s="136">
        <f>T131</f>
        <v>0</v>
      </c>
      <c r="AR130" s="130" t="s">
        <v>94</v>
      </c>
      <c r="AT130" s="137" t="s">
        <v>76</v>
      </c>
      <c r="AU130" s="137" t="s">
        <v>8</v>
      </c>
      <c r="AY130" s="130" t="s">
        <v>134</v>
      </c>
      <c r="BK130" s="138">
        <f>BK131</f>
        <v>0</v>
      </c>
    </row>
    <row r="131" spans="1:65" s="23" customFormat="1" ht="14.45" customHeight="1">
      <c r="A131" s="19"/>
      <c r="B131" s="20"/>
      <c r="C131" s="141" t="s">
        <v>85</v>
      </c>
      <c r="D131" s="141" t="s">
        <v>137</v>
      </c>
      <c r="E131" s="142" t="s">
        <v>683</v>
      </c>
      <c r="F131" s="143" t="s">
        <v>682</v>
      </c>
      <c r="G131" s="144" t="s">
        <v>651</v>
      </c>
      <c r="H131" s="145">
        <v>1</v>
      </c>
      <c r="I131" s="1"/>
      <c r="J131" s="146">
        <f>ROUND(I131*H131,0)</f>
        <v>0</v>
      </c>
      <c r="K131" s="143" t="s">
        <v>141</v>
      </c>
      <c r="L131" s="20"/>
      <c r="M131" s="147" t="s">
        <v>1</v>
      </c>
      <c r="N131" s="148" t="s">
        <v>43</v>
      </c>
      <c r="O131" s="47"/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R131" s="151" t="s">
        <v>679</v>
      </c>
      <c r="AT131" s="151" t="s">
        <v>137</v>
      </c>
      <c r="AU131" s="151" t="s">
        <v>85</v>
      </c>
      <c r="AY131" s="7" t="s">
        <v>134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7" t="s">
        <v>85</v>
      </c>
      <c r="BK131" s="152">
        <f>ROUND(I131*H131,0)</f>
        <v>0</v>
      </c>
      <c r="BL131" s="7" t="s">
        <v>679</v>
      </c>
      <c r="BM131" s="151" t="s">
        <v>684</v>
      </c>
    </row>
    <row r="132" spans="2:63" s="128" customFormat="1" ht="22.9" customHeight="1">
      <c r="B132" s="129"/>
      <c r="D132" s="130" t="s">
        <v>76</v>
      </c>
      <c r="E132" s="139" t="s">
        <v>685</v>
      </c>
      <c r="F132" s="139" t="s">
        <v>686</v>
      </c>
      <c r="J132" s="140">
        <f>BK132</f>
        <v>0</v>
      </c>
      <c r="L132" s="129"/>
      <c r="M132" s="133"/>
      <c r="N132" s="134"/>
      <c r="O132" s="134"/>
      <c r="P132" s="135">
        <f>P133</f>
        <v>0</v>
      </c>
      <c r="Q132" s="134"/>
      <c r="R132" s="135">
        <f>R133</f>
        <v>0</v>
      </c>
      <c r="S132" s="134"/>
      <c r="T132" s="136">
        <f>T133</f>
        <v>0</v>
      </c>
      <c r="AR132" s="130" t="s">
        <v>94</v>
      </c>
      <c r="AT132" s="137" t="s">
        <v>76</v>
      </c>
      <c r="AU132" s="137" t="s">
        <v>8</v>
      </c>
      <c r="AY132" s="130" t="s">
        <v>134</v>
      </c>
      <c r="BK132" s="138">
        <f>BK133</f>
        <v>0</v>
      </c>
    </row>
    <row r="133" spans="1:65" s="23" customFormat="1" ht="14.45" customHeight="1">
      <c r="A133" s="19"/>
      <c r="B133" s="20"/>
      <c r="C133" s="141" t="s">
        <v>88</v>
      </c>
      <c r="D133" s="141" t="s">
        <v>137</v>
      </c>
      <c r="E133" s="142" t="s">
        <v>687</v>
      </c>
      <c r="F133" s="143" t="s">
        <v>686</v>
      </c>
      <c r="G133" s="144" t="s">
        <v>651</v>
      </c>
      <c r="H133" s="145">
        <v>1</v>
      </c>
      <c r="I133" s="1"/>
      <c r="J133" s="146">
        <f>ROUND(I133*H133,0)</f>
        <v>0</v>
      </c>
      <c r="K133" s="143" t="s">
        <v>141</v>
      </c>
      <c r="L133" s="20"/>
      <c r="M133" s="147" t="s">
        <v>1</v>
      </c>
      <c r="N133" s="148" t="s">
        <v>43</v>
      </c>
      <c r="O133" s="47"/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R133" s="151" t="s">
        <v>679</v>
      </c>
      <c r="AT133" s="151" t="s">
        <v>137</v>
      </c>
      <c r="AU133" s="151" t="s">
        <v>85</v>
      </c>
      <c r="AY133" s="7" t="s">
        <v>134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7" t="s">
        <v>85</v>
      </c>
      <c r="BK133" s="152">
        <f>ROUND(I133*H133,0)</f>
        <v>0</v>
      </c>
      <c r="BL133" s="7" t="s">
        <v>679</v>
      </c>
      <c r="BM133" s="151" t="s">
        <v>688</v>
      </c>
    </row>
    <row r="134" spans="2:63" s="128" customFormat="1" ht="22.9" customHeight="1">
      <c r="B134" s="129"/>
      <c r="D134" s="130" t="s">
        <v>76</v>
      </c>
      <c r="E134" s="139" t="s">
        <v>689</v>
      </c>
      <c r="F134" s="139" t="s">
        <v>690</v>
      </c>
      <c r="J134" s="140">
        <f>BK134</f>
        <v>0</v>
      </c>
      <c r="L134" s="129"/>
      <c r="M134" s="133"/>
      <c r="N134" s="134"/>
      <c r="O134" s="134"/>
      <c r="P134" s="135">
        <f>P135</f>
        <v>0</v>
      </c>
      <c r="Q134" s="134"/>
      <c r="R134" s="135">
        <f>R135</f>
        <v>0</v>
      </c>
      <c r="S134" s="134"/>
      <c r="T134" s="136">
        <f>T135</f>
        <v>0</v>
      </c>
      <c r="AR134" s="130" t="s">
        <v>94</v>
      </c>
      <c r="AT134" s="137" t="s">
        <v>76</v>
      </c>
      <c r="AU134" s="137" t="s">
        <v>8</v>
      </c>
      <c r="AY134" s="130" t="s">
        <v>134</v>
      </c>
      <c r="BK134" s="138">
        <f>BK135</f>
        <v>0</v>
      </c>
    </row>
    <row r="135" spans="1:65" s="23" customFormat="1" ht="14.45" customHeight="1">
      <c r="A135" s="19"/>
      <c r="B135" s="20"/>
      <c r="C135" s="141" t="s">
        <v>91</v>
      </c>
      <c r="D135" s="141" t="s">
        <v>137</v>
      </c>
      <c r="E135" s="142" t="s">
        <v>691</v>
      </c>
      <c r="F135" s="143" t="s">
        <v>690</v>
      </c>
      <c r="G135" s="144" t="s">
        <v>651</v>
      </c>
      <c r="H135" s="145">
        <v>1</v>
      </c>
      <c r="I135" s="1"/>
      <c r="J135" s="146">
        <f>ROUND(I135*H135,0)</f>
        <v>0</v>
      </c>
      <c r="K135" s="143" t="s">
        <v>141</v>
      </c>
      <c r="L135" s="20"/>
      <c r="M135" s="147" t="s">
        <v>1</v>
      </c>
      <c r="N135" s="148" t="s">
        <v>43</v>
      </c>
      <c r="O135" s="47"/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R135" s="151" t="s">
        <v>679</v>
      </c>
      <c r="AT135" s="151" t="s">
        <v>137</v>
      </c>
      <c r="AU135" s="151" t="s">
        <v>85</v>
      </c>
      <c r="AY135" s="7" t="s">
        <v>134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7" t="s">
        <v>85</v>
      </c>
      <c r="BK135" s="152">
        <f>ROUND(I135*H135,0)</f>
        <v>0</v>
      </c>
      <c r="BL135" s="7" t="s">
        <v>679</v>
      </c>
      <c r="BM135" s="151" t="s">
        <v>692</v>
      </c>
    </row>
    <row r="136" spans="2:63" s="128" customFormat="1" ht="22.9" customHeight="1">
      <c r="B136" s="129"/>
      <c r="D136" s="130" t="s">
        <v>76</v>
      </c>
      <c r="E136" s="139" t="s">
        <v>693</v>
      </c>
      <c r="F136" s="139" t="s">
        <v>694</v>
      </c>
      <c r="J136" s="140">
        <f>BK136</f>
        <v>0</v>
      </c>
      <c r="L136" s="129"/>
      <c r="M136" s="133"/>
      <c r="N136" s="134"/>
      <c r="O136" s="134"/>
      <c r="P136" s="135">
        <f>P137</f>
        <v>0</v>
      </c>
      <c r="Q136" s="134"/>
      <c r="R136" s="135">
        <f>R137</f>
        <v>0</v>
      </c>
      <c r="S136" s="134"/>
      <c r="T136" s="136">
        <f>T137</f>
        <v>0</v>
      </c>
      <c r="AR136" s="130" t="s">
        <v>94</v>
      </c>
      <c r="AT136" s="137" t="s">
        <v>76</v>
      </c>
      <c r="AU136" s="137" t="s">
        <v>8</v>
      </c>
      <c r="AY136" s="130" t="s">
        <v>134</v>
      </c>
      <c r="BK136" s="138">
        <f>BK137</f>
        <v>0</v>
      </c>
    </row>
    <row r="137" spans="1:65" s="23" customFormat="1" ht="14.45" customHeight="1">
      <c r="A137" s="19"/>
      <c r="B137" s="20"/>
      <c r="C137" s="141" t="s">
        <v>94</v>
      </c>
      <c r="D137" s="141" t="s">
        <v>137</v>
      </c>
      <c r="E137" s="142" t="s">
        <v>695</v>
      </c>
      <c r="F137" s="143" t="s">
        <v>694</v>
      </c>
      <c r="G137" s="144" t="s">
        <v>651</v>
      </c>
      <c r="H137" s="145">
        <v>1</v>
      </c>
      <c r="I137" s="1"/>
      <c r="J137" s="146">
        <f>ROUND(I137*H137,0)</f>
        <v>0</v>
      </c>
      <c r="K137" s="143" t="s">
        <v>141</v>
      </c>
      <c r="L137" s="20"/>
      <c r="M137" s="147" t="s">
        <v>1</v>
      </c>
      <c r="N137" s="148" t="s">
        <v>43</v>
      </c>
      <c r="O137" s="47"/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R137" s="151" t="s">
        <v>679</v>
      </c>
      <c r="AT137" s="151" t="s">
        <v>137</v>
      </c>
      <c r="AU137" s="151" t="s">
        <v>85</v>
      </c>
      <c r="AY137" s="7" t="s">
        <v>134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7" t="s">
        <v>85</v>
      </c>
      <c r="BK137" s="152">
        <f>ROUND(I137*H137,0)</f>
        <v>0</v>
      </c>
      <c r="BL137" s="7" t="s">
        <v>679</v>
      </c>
      <c r="BM137" s="151" t="s">
        <v>696</v>
      </c>
    </row>
    <row r="138" spans="2:63" s="128" customFormat="1" ht="22.9" customHeight="1">
      <c r="B138" s="129"/>
      <c r="D138" s="130" t="s">
        <v>76</v>
      </c>
      <c r="E138" s="139" t="s">
        <v>697</v>
      </c>
      <c r="F138" s="139" t="s">
        <v>698</v>
      </c>
      <c r="J138" s="140">
        <f>BK138</f>
        <v>0</v>
      </c>
      <c r="L138" s="129"/>
      <c r="M138" s="133"/>
      <c r="N138" s="134"/>
      <c r="O138" s="134"/>
      <c r="P138" s="135">
        <f>P139</f>
        <v>0</v>
      </c>
      <c r="Q138" s="134"/>
      <c r="R138" s="135">
        <f>R139</f>
        <v>0</v>
      </c>
      <c r="S138" s="134"/>
      <c r="T138" s="136">
        <f>T139</f>
        <v>0</v>
      </c>
      <c r="AR138" s="130" t="s">
        <v>94</v>
      </c>
      <c r="AT138" s="137" t="s">
        <v>76</v>
      </c>
      <c r="AU138" s="137" t="s">
        <v>8</v>
      </c>
      <c r="AY138" s="130" t="s">
        <v>134</v>
      </c>
      <c r="BK138" s="138">
        <f>BK139</f>
        <v>0</v>
      </c>
    </row>
    <row r="139" spans="1:65" s="23" customFormat="1" ht="14.45" customHeight="1">
      <c r="A139" s="19"/>
      <c r="B139" s="20"/>
      <c r="C139" s="141" t="s">
        <v>135</v>
      </c>
      <c r="D139" s="141" t="s">
        <v>137</v>
      </c>
      <c r="E139" s="142" t="s">
        <v>699</v>
      </c>
      <c r="F139" s="143" t="s">
        <v>698</v>
      </c>
      <c r="G139" s="144" t="s">
        <v>651</v>
      </c>
      <c r="H139" s="145">
        <v>1</v>
      </c>
      <c r="I139" s="1"/>
      <c r="J139" s="146">
        <f>ROUND(I139*H139,0)</f>
        <v>0</v>
      </c>
      <c r="K139" s="143" t="s">
        <v>141</v>
      </c>
      <c r="L139" s="20"/>
      <c r="M139" s="147" t="s">
        <v>1</v>
      </c>
      <c r="N139" s="148" t="s">
        <v>43</v>
      </c>
      <c r="O139" s="47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R139" s="151" t="s">
        <v>679</v>
      </c>
      <c r="AT139" s="151" t="s">
        <v>137</v>
      </c>
      <c r="AU139" s="151" t="s">
        <v>85</v>
      </c>
      <c r="AY139" s="7" t="s">
        <v>134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7" t="s">
        <v>85</v>
      </c>
      <c r="BK139" s="152">
        <f>ROUND(I139*H139,0)</f>
        <v>0</v>
      </c>
      <c r="BL139" s="7" t="s">
        <v>679</v>
      </c>
      <c r="BM139" s="151" t="s">
        <v>700</v>
      </c>
    </row>
    <row r="140" spans="2:63" s="128" customFormat="1" ht="22.9" customHeight="1">
      <c r="B140" s="129"/>
      <c r="D140" s="130" t="s">
        <v>76</v>
      </c>
      <c r="E140" s="139" t="s">
        <v>701</v>
      </c>
      <c r="F140" s="139" t="s">
        <v>702</v>
      </c>
      <c r="J140" s="140">
        <f>BK140</f>
        <v>0</v>
      </c>
      <c r="L140" s="129"/>
      <c r="M140" s="133"/>
      <c r="N140" s="134"/>
      <c r="O140" s="134"/>
      <c r="P140" s="135">
        <f>P141</f>
        <v>0</v>
      </c>
      <c r="Q140" s="134"/>
      <c r="R140" s="135">
        <f>R141</f>
        <v>0</v>
      </c>
      <c r="S140" s="134"/>
      <c r="T140" s="136">
        <f>T141</f>
        <v>0</v>
      </c>
      <c r="AR140" s="130" t="s">
        <v>94</v>
      </c>
      <c r="AT140" s="137" t="s">
        <v>76</v>
      </c>
      <c r="AU140" s="137" t="s">
        <v>8</v>
      </c>
      <c r="AY140" s="130" t="s">
        <v>134</v>
      </c>
      <c r="BK140" s="138">
        <f>BK141</f>
        <v>0</v>
      </c>
    </row>
    <row r="141" spans="1:65" s="23" customFormat="1" ht="14.45" customHeight="1">
      <c r="A141" s="19"/>
      <c r="B141" s="20"/>
      <c r="C141" s="141" t="s">
        <v>165</v>
      </c>
      <c r="D141" s="141" t="s">
        <v>137</v>
      </c>
      <c r="E141" s="142" t="s">
        <v>703</v>
      </c>
      <c r="F141" s="143" t="s">
        <v>702</v>
      </c>
      <c r="G141" s="144" t="s">
        <v>651</v>
      </c>
      <c r="H141" s="145">
        <v>1</v>
      </c>
      <c r="I141" s="1"/>
      <c r="J141" s="146">
        <f>ROUND(I141*H141,0)</f>
        <v>0</v>
      </c>
      <c r="K141" s="143" t="s">
        <v>141</v>
      </c>
      <c r="L141" s="20"/>
      <c r="M141" s="147" t="s">
        <v>1</v>
      </c>
      <c r="N141" s="148" t="s">
        <v>43</v>
      </c>
      <c r="O141" s="47"/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R141" s="151" t="s">
        <v>679</v>
      </c>
      <c r="AT141" s="151" t="s">
        <v>137</v>
      </c>
      <c r="AU141" s="151" t="s">
        <v>85</v>
      </c>
      <c r="AY141" s="7" t="s">
        <v>134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7" t="s">
        <v>85</v>
      </c>
      <c r="BK141" s="152">
        <f>ROUND(I141*H141,0)</f>
        <v>0</v>
      </c>
      <c r="BL141" s="7" t="s">
        <v>679</v>
      </c>
      <c r="BM141" s="151" t="s">
        <v>704</v>
      </c>
    </row>
    <row r="142" spans="2:63" s="128" customFormat="1" ht="22.9" customHeight="1">
      <c r="B142" s="129"/>
      <c r="D142" s="130" t="s">
        <v>76</v>
      </c>
      <c r="E142" s="139" t="s">
        <v>705</v>
      </c>
      <c r="F142" s="139" t="s">
        <v>706</v>
      </c>
      <c r="J142" s="140">
        <f>BK142</f>
        <v>0</v>
      </c>
      <c r="L142" s="129"/>
      <c r="M142" s="133"/>
      <c r="N142" s="134"/>
      <c r="O142" s="134"/>
      <c r="P142" s="135">
        <f>P143</f>
        <v>0</v>
      </c>
      <c r="Q142" s="134"/>
      <c r="R142" s="135">
        <f>R143</f>
        <v>0</v>
      </c>
      <c r="S142" s="134"/>
      <c r="T142" s="136">
        <f>T143</f>
        <v>0</v>
      </c>
      <c r="AR142" s="130" t="s">
        <v>94</v>
      </c>
      <c r="AT142" s="137" t="s">
        <v>76</v>
      </c>
      <c r="AU142" s="137" t="s">
        <v>8</v>
      </c>
      <c r="AY142" s="130" t="s">
        <v>134</v>
      </c>
      <c r="BK142" s="138">
        <f>BK143</f>
        <v>0</v>
      </c>
    </row>
    <row r="143" spans="1:65" s="23" customFormat="1" ht="14.45" customHeight="1">
      <c r="A143" s="19"/>
      <c r="B143" s="20"/>
      <c r="C143" s="141" t="s">
        <v>161</v>
      </c>
      <c r="D143" s="141" t="s">
        <v>137</v>
      </c>
      <c r="E143" s="142" t="s">
        <v>707</v>
      </c>
      <c r="F143" s="143" t="s">
        <v>708</v>
      </c>
      <c r="G143" s="144" t="s">
        <v>651</v>
      </c>
      <c r="H143" s="145">
        <v>1</v>
      </c>
      <c r="I143" s="1"/>
      <c r="J143" s="146">
        <f>ROUND(I143*H143,0)</f>
        <v>0</v>
      </c>
      <c r="K143" s="143" t="s">
        <v>141</v>
      </c>
      <c r="L143" s="20"/>
      <c r="M143" s="147" t="s">
        <v>1</v>
      </c>
      <c r="N143" s="148" t="s">
        <v>43</v>
      </c>
      <c r="O143" s="47"/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R143" s="151" t="s">
        <v>679</v>
      </c>
      <c r="AT143" s="151" t="s">
        <v>137</v>
      </c>
      <c r="AU143" s="151" t="s">
        <v>85</v>
      </c>
      <c r="AY143" s="7" t="s">
        <v>134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7" t="s">
        <v>85</v>
      </c>
      <c r="BK143" s="152">
        <f>ROUND(I143*H143,0)</f>
        <v>0</v>
      </c>
      <c r="BL143" s="7" t="s">
        <v>679</v>
      </c>
      <c r="BM143" s="151" t="s">
        <v>709</v>
      </c>
    </row>
    <row r="144" spans="2:63" s="128" customFormat="1" ht="22.9" customHeight="1">
      <c r="B144" s="129"/>
      <c r="D144" s="130" t="s">
        <v>76</v>
      </c>
      <c r="E144" s="139" t="s">
        <v>710</v>
      </c>
      <c r="F144" s="139" t="s">
        <v>652</v>
      </c>
      <c r="J144" s="140">
        <f>BK144</f>
        <v>0</v>
      </c>
      <c r="L144" s="129"/>
      <c r="M144" s="133"/>
      <c r="N144" s="134"/>
      <c r="O144" s="134"/>
      <c r="P144" s="135">
        <f>P145</f>
        <v>0</v>
      </c>
      <c r="Q144" s="134"/>
      <c r="R144" s="135">
        <f>R145</f>
        <v>0</v>
      </c>
      <c r="S144" s="134"/>
      <c r="T144" s="136">
        <f>T145</f>
        <v>0</v>
      </c>
      <c r="AR144" s="130" t="s">
        <v>94</v>
      </c>
      <c r="AT144" s="137" t="s">
        <v>76</v>
      </c>
      <c r="AU144" s="137" t="s">
        <v>8</v>
      </c>
      <c r="AY144" s="130" t="s">
        <v>134</v>
      </c>
      <c r="BK144" s="138">
        <f>BK145</f>
        <v>0</v>
      </c>
    </row>
    <row r="145" spans="1:65" s="23" customFormat="1" ht="14.45" customHeight="1">
      <c r="A145" s="19"/>
      <c r="B145" s="20"/>
      <c r="C145" s="141" t="s">
        <v>163</v>
      </c>
      <c r="D145" s="141" t="s">
        <v>137</v>
      </c>
      <c r="E145" s="142" t="s">
        <v>711</v>
      </c>
      <c r="F145" s="143" t="s">
        <v>652</v>
      </c>
      <c r="G145" s="144" t="s">
        <v>651</v>
      </c>
      <c r="H145" s="145">
        <v>1</v>
      </c>
      <c r="I145" s="1"/>
      <c r="J145" s="146">
        <f>ROUND(I145*H145,0)</f>
        <v>0</v>
      </c>
      <c r="K145" s="143" t="s">
        <v>141</v>
      </c>
      <c r="L145" s="20"/>
      <c r="M145" s="197" t="s">
        <v>1</v>
      </c>
      <c r="N145" s="198" t="s">
        <v>43</v>
      </c>
      <c r="O145" s="194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R145" s="151" t="s">
        <v>679</v>
      </c>
      <c r="AT145" s="151" t="s">
        <v>137</v>
      </c>
      <c r="AU145" s="151" t="s">
        <v>85</v>
      </c>
      <c r="AY145" s="7" t="s">
        <v>134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7" t="s">
        <v>85</v>
      </c>
      <c r="BK145" s="152">
        <f>ROUND(I145*H145,0)</f>
        <v>0</v>
      </c>
      <c r="BL145" s="7" t="s">
        <v>679</v>
      </c>
      <c r="BM145" s="151" t="s">
        <v>712</v>
      </c>
    </row>
    <row r="146" spans="1:31" s="23" customFormat="1" ht="6.95" customHeight="1">
      <c r="A146" s="19"/>
      <c r="B146" s="35"/>
      <c r="C146" s="36"/>
      <c r="D146" s="36"/>
      <c r="E146" s="36"/>
      <c r="F146" s="36"/>
      <c r="G146" s="36"/>
      <c r="H146" s="36"/>
      <c r="I146" s="36"/>
      <c r="J146" s="36"/>
      <c r="K146" s="36"/>
      <c r="L146" s="20"/>
      <c r="M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</row>
  </sheetData>
  <sheetProtection password="CB04" sheet="1" objects="1" scenarios="1"/>
  <autoFilter ref="C125:K14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Lenovo-PC\Svehla</dc:creator>
  <cp:keywords/>
  <dc:description/>
  <cp:lastModifiedBy>František</cp:lastModifiedBy>
  <dcterms:created xsi:type="dcterms:W3CDTF">2020-12-01T16:35:23Z</dcterms:created>
  <dcterms:modified xsi:type="dcterms:W3CDTF">2021-08-02T08:39:22Z</dcterms:modified>
  <cp:category/>
  <cp:version/>
  <cp:contentType/>
  <cp:contentStatus/>
</cp:coreProperties>
</file>