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VoN - Vedlejší a ostatní ..." sheetId="2" r:id="rId2"/>
    <sheet name="DIO - Dopravně-inženýrské..." sheetId="3" r:id="rId3"/>
    <sheet name="SO.120 - SO.120 - Okružní..." sheetId="4" r:id="rId4"/>
    <sheet name="SO.181 - SO.181 - Silnice" sheetId="5" r:id="rId5"/>
    <sheet name="Pokyny pro vyplnění" sheetId="6" r:id="rId6"/>
  </sheets>
  <definedNames>
    <definedName name="_xlnm.Print_Titles" localSheetId="2">'DIO - Dopravně-inženýrské...'!$70:$70</definedName>
    <definedName name="_xlnm.Print_Titles" localSheetId="0">'Rekapitulace stavby'!$48:$48</definedName>
    <definedName name="_xlnm.Print_Titles" localSheetId="3">'SO.120 - SO.120 - Okružní...'!$75:$75</definedName>
    <definedName name="_xlnm.Print_Titles" localSheetId="4">'SO.181 - SO.181 - Silnice'!$75:$75</definedName>
    <definedName name="_xlnm.Print_Titles" localSheetId="1">'VoN - Vedlejší a ostatní ...'!$71:$71</definedName>
    <definedName name="_xlnm.Print_Area" localSheetId="2">'DIO - Dopravně-inženýrské...'!$C$4:$P$33,'DIO - Dopravně-inženýrské...'!$C$39:$Q$54,'DIO - Dopravně-inženýrské...'!$C$60:$R$105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stavby'!$C$38:$AQ$55</definedName>
    <definedName name="_xlnm.Print_Area" localSheetId="3">'SO.120 - SO.120 - Okružní...'!$C$4:$P$33,'SO.120 - SO.120 - Okružní...'!$C$39:$Q$59,'SO.120 - SO.120 - Okružní...'!$C$65:$R$229</definedName>
    <definedName name="_xlnm.Print_Area" localSheetId="4">'SO.181 - SO.181 - Silnice'!$C$4:$P$33,'SO.181 - SO.181 - Silnice'!$C$39:$Q$59,'SO.181 - SO.181 - Silnice'!$C$65:$R$245</definedName>
    <definedName name="_xlnm.Print_Area" localSheetId="1">'VoN - Vedlejší a ostatní ...'!$C$4:$P$33,'VoN - Vedlejší a ostatní ...'!$C$39:$Q$55,'VoN - Vedlejší a ostatní ...'!$C$61:$R$96</definedName>
  </definedNames>
  <calcPr fullCalcOnLoad="1"/>
</workbook>
</file>

<file path=xl/sharedStrings.xml><?xml version="1.0" encoding="utf-8"?>
<sst xmlns="http://schemas.openxmlformats.org/spreadsheetml/2006/main" count="5018" uniqueCount="899">
  <si>
    <t>Export VZ</t>
  </si>
  <si>
    <t>List obsahuje:</t>
  </si>
  <si>
    <t>2.0</t>
  </si>
  <si>
    <t>False</t>
  </si>
  <si>
    <t>{F2999A8C-DBFE-48CD-8AE0-FD8D00B31126}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</si>
  <si>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</si>
  <si>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</si>
  <si>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</si>
  <si>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</si>
  <si>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</si>
  <si>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</si>
  <si>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</si>
  <si>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</si>
  <si>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</si>
  <si>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</si>
  <si>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2011-044-Z2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</si>
  <si>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</si>
  <si>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</si>
  <si>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II-611 Nehvizdy - Mochov, rekonstrukce</t>
  </si>
  <si>
    <t>0,1</t>
  </si>
  <si>
    <t>KSO:</t>
  </si>
  <si>
    <t>CC-CZ:</t>
  </si>
  <si>
    <t>1</t>
  </si>
  <si>
    <t>Místo:</t>
  </si>
  <si>
    <t>Mochov</t>
  </si>
  <si>
    <t>Datum:</t>
  </si>
  <si>
    <t>05.12.2013</t>
  </si>
  <si>
    <t>10</t>
  </si>
  <si>
    <t>100</t>
  </si>
  <si>
    <t>Zadavatel:</t>
  </si>
  <si>
    <t>IČ:</t>
  </si>
  <si>
    <t>708 91 095</t>
  </si>
  <si>
    <t>Středočeský kraj</t>
  </si>
  <si>
    <t>DIČ:</t>
  </si>
  <si>
    <t>Uchazeč:</t>
  </si>
  <si>
    <t>Vyplň údaj</t>
  </si>
  <si>
    <t>Projektant:</t>
  </si>
  <si>
    <t>27086135</t>
  </si>
  <si>
    <t>CR Project s.r.o.</t>
  </si>
  <si>
    <t>CZ27086135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</si>
  <si>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</si>
  <si>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</si>
  <si>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</si>
  <si>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</si>
  <si>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</si>
  <si>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</si>
  <si>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</si>
  <si>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</si>
  <si>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</si>
  <si>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</si>
  <si>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</si>
  <si>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</si>
  <si>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</si>
  <si>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</si>
  <si>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</si>
  <si>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</si>
  <si>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</si>
  <si>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</si>
  <si>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</si>
  <si>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</si>
  <si>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</si>
  <si>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</si>
  <si>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</si>
  <si>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</si>
  <si>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</si>
  <si>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</si>
  <si>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</si>
  <si>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</si>
  <si>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</si>
  <si>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</si>
  <si>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</si>
  <si>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</si>
  <si>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</si>
  <si>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</si>
  <si>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</si>
  <si>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</si>
  <si>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</si>
  <si>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</si>
  <si>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</si>
  <si>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VoN</t>
  </si>
  <si>
    <t>Vedlejší a ostatní náklady</t>
  </si>
  <si>
    <t>STA</t>
  </si>
  <si>
    <t>{45CCC701-5505-48C9-9C82-292F0F0CAE81}</t>
  </si>
  <si>
    <t>2</t>
  </si>
  <si>
    <t>DIO</t>
  </si>
  <si>
    <t>Dopravně-inženýrské opatření</t>
  </si>
  <si>
    <t>{3F29F028-625D-4CE9-A01B-BD33277D2E43}</t>
  </si>
  <si>
    <t>SO.120</t>
  </si>
  <si>
    <t>SO.120 - Okružní křižovatka</t>
  </si>
  <si>
    <t>{D70C853E-D797-4E15-A859-A1462C70934F}</t>
  </si>
  <si>
    <t>SO.181</t>
  </si>
  <si>
    <t>SO.181 - Silnice</t>
  </si>
  <si>
    <t>{3AA3C95B-7C13-4420-B463-7FFC3936F182}</t>
  </si>
  <si>
    <t>Zpět na list:</t>
  </si>
  <si>
    <t>KRYCÍ LIST SOUPISU</t>
  </si>
  <si>
    <t>Objekt:</t>
  </si>
  <si>
    <t>VoN - Vedlejší a ostatní náklady</t>
  </si>
  <si>
    <t>-</t>
  </si>
  <si>
    <t>REKAPITULACE ČLENĚNÍ SOUPISU PRACÍ</t>
  </si>
  <si>
    <t>Kód dílu - Popis</t>
  </si>
  <si>
    <t>Cena celkem [CZK]</t>
  </si>
  <si>
    <t>Náklady soupisu celkem</t>
  </si>
  <si>
    <t>-1</t>
  </si>
  <si>
    <t>OST - Vedlejší a osatní náklady</t>
  </si>
  <si>
    <t xml:space="preserve">    O02 - Vedlejší náklady</t>
  </si>
  <si>
    <t xml:space="preserve">    O03 -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</si>
  <si>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</si>
  <si>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</si>
  <si>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</si>
  <si>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</si>
  <si>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</si>
  <si>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</si>
  <si>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</si>
  <si>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</si>
  <si>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</si>
  <si>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</si>
  <si>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</si>
  <si>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</si>
  <si>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</si>
  <si>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</si>
  <si>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</si>
  <si>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</si>
  <si>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</si>
  <si>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</si>
  <si>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VON990001</t>
  </si>
  <si>
    <t>Zajištění prostoru a vybudování zařízení staveniště včetně potřebných staveništních komunikací</t>
  </si>
  <si>
    <t>soubor</t>
  </si>
  <si>
    <t>131072</t>
  </si>
  <si>
    <t>1293927650</t>
  </si>
  <si>
    <t>VON990002</t>
  </si>
  <si>
    <t>Oplocení stavby a staveniště mobilním oplocením</t>
  </si>
  <si>
    <t>22146314</t>
  </si>
  <si>
    <t>3</t>
  </si>
  <si>
    <t>VON990003</t>
  </si>
  <si>
    <t>Vybudování (zajištění) prostoru pro správce stavby</t>
  </si>
  <si>
    <t>783586994</t>
  </si>
  <si>
    <t>VON990004</t>
  </si>
  <si>
    <t>Vytýčení hranic pozemků při provádění stavby</t>
  </si>
  <si>
    <t>1684966209</t>
  </si>
  <si>
    <t>5</t>
  </si>
  <si>
    <t>VON990005</t>
  </si>
  <si>
    <t>Zhotovení podrobné pasportizace stávajících nemovitostí a staveb, které mohou být výstavbou dotčeny</t>
  </si>
  <si>
    <t>49188199</t>
  </si>
  <si>
    <t>6</t>
  </si>
  <si>
    <t>VON990007</t>
  </si>
  <si>
    <t>Zajištění vytýčení podzemních zařízení, a v případě jejich křížení či souběhu v otevřeném výkopu, jejich písemné předání zpět jejich správcům před zásypem</t>
  </si>
  <si>
    <t>-94354030</t>
  </si>
  <si>
    <t>7</t>
  </si>
  <si>
    <t>VON990009</t>
  </si>
  <si>
    <t>Zajištění povolení zvláštního užívání komunikací v souladu s postupem výstavby,včetně správních poplatků a povolení k užívání dalších, stavbou dotčených pozemků   (skládky materiálu, mezideponie atd.)</t>
  </si>
  <si>
    <t>1470673775</t>
  </si>
  <si>
    <t>8</t>
  </si>
  <si>
    <t>VON990011</t>
  </si>
  <si>
    <t>Zajištění provozu a funkčnosti stávajících komunikací které budou při realizaci stavby její realizací dotčeny</t>
  </si>
  <si>
    <t>-1422173</t>
  </si>
  <si>
    <t>9</t>
  </si>
  <si>
    <t>VON990012</t>
  </si>
  <si>
    <t>Zajištění čistoty na staveništi a v jeho okolí, zajištění každodenního čištění komunikací dotčených provozem zhotovitele</t>
  </si>
  <si>
    <t>-764405228</t>
  </si>
  <si>
    <t>VON990013</t>
  </si>
  <si>
    <t>Fotodokumentace průběhu díla; zhotovitel zajistí a předá objednateli průběžnou fotodokumentaci realizace díla dle TS. Fotodokumentace bude dokladovat průběh díla a bude zejména dokumentovat části stavby a konstrukce před jejich zakrytím</t>
  </si>
  <si>
    <t>-205381951</t>
  </si>
  <si>
    <t>11</t>
  </si>
  <si>
    <t>VON990014</t>
  </si>
  <si>
    <t>Péče o nepředané objekty a konstrukce stavby, jejich ošetřování, zimní opatření, nutný rozsah pojištění</t>
  </si>
  <si>
    <t>-31513802</t>
  </si>
  <si>
    <t>12</t>
  </si>
  <si>
    <t>VON990015</t>
  </si>
  <si>
    <t>Příprava a provedení předepsaných zkoušek dle TS - zkoušky pro určení zhutnění pláně</t>
  </si>
  <si>
    <t>kus</t>
  </si>
  <si>
    <t>2016296808</t>
  </si>
  <si>
    <t>13</t>
  </si>
  <si>
    <t>VON990018</t>
  </si>
  <si>
    <t>Inženýrská a kompletační činnost zhotovitele dle TS</t>
  </si>
  <si>
    <t>517942372</t>
  </si>
  <si>
    <t>14</t>
  </si>
  <si>
    <t>VON990080</t>
  </si>
  <si>
    <t>Dopracování a projednání návrhu dočasných dopravních opatření</t>
  </si>
  <si>
    <t>-1281629977</t>
  </si>
  <si>
    <t>ON990001-A</t>
  </si>
  <si>
    <t>Zajištění činnosti odpovědného geodeta zhotovitele - vytyčení stavby</t>
  </si>
  <si>
    <t>262144</t>
  </si>
  <si>
    <t>-939974844</t>
  </si>
  <si>
    <t>16</t>
  </si>
  <si>
    <t>ON990001-B</t>
  </si>
  <si>
    <t>Zajištění činnosti odpovědného geodeta zhotovitele - zaměření skutečného provedení stavby</t>
  </si>
  <si>
    <t>950373450</t>
  </si>
  <si>
    <t>17</t>
  </si>
  <si>
    <t>ON990002-A</t>
  </si>
  <si>
    <t>Zhotovení dokumentace k realizaci stavby v rozsahu dle TS</t>
  </si>
  <si>
    <t>1545064478</t>
  </si>
  <si>
    <t>18</t>
  </si>
  <si>
    <t>ON990002-B</t>
  </si>
  <si>
    <t>Zhotovení dokumentace skutečného provedení díla v rozsahu dle TS</t>
  </si>
  <si>
    <t>-559413467</t>
  </si>
  <si>
    <t>19</t>
  </si>
  <si>
    <t>ON990003</t>
  </si>
  <si>
    <t>Zajištění označení stavby informačními panely, deskami v rozsahu TS a v souladu s metodikou ROP Střední čechy</t>
  </si>
  <si>
    <t>621366079</t>
  </si>
  <si>
    <t>20</t>
  </si>
  <si>
    <t>ON990005</t>
  </si>
  <si>
    <t>Zhotovení a osazení 1 trvalé pamětní desky dle podmínek ROP Střední čechy a TS.</t>
  </si>
  <si>
    <t>-126340314</t>
  </si>
  <si>
    <t>ON990006</t>
  </si>
  <si>
    <t>Publicita akce dle podmínek ROP Střední čechy</t>
  </si>
  <si>
    <t>968095174</t>
  </si>
  <si>
    <t>DIO - Dopravně-inženýrské opatření</t>
  </si>
  <si>
    <t>HSV - Práce a dodávky HSV</t>
  </si>
  <si>
    <t xml:space="preserve">    9 - Ostatní konstrukce a práce-bourání</t>
  </si>
  <si>
    <t>913111111</t>
  </si>
  <si>
    <t>Montáž a demontáž plastového podstavce dočasné dopravní značky</t>
  </si>
  <si>
    <t>CS ÚRS 2013 01</t>
  </si>
  <si>
    <t>32+26+24+17+6+6</t>
  </si>
  <si>
    <t>VV</t>
  </si>
  <si>
    <t>Součet</t>
  </si>
  <si>
    <t>913111112</t>
  </si>
  <si>
    <t>Montáž a demontáž sloupku délky do 2 m dočasné dopravní značky</t>
  </si>
  <si>
    <t>913111115</t>
  </si>
  <si>
    <t>Montáž a demontáž dočasné dopravní značky samostatné základní</t>
  </si>
  <si>
    <t>913111211</t>
  </si>
  <si>
    <t>Příplatek k dočasnému podstavci plastovému za první a ZKD den použití</t>
  </si>
  <si>
    <t>32*25+26*25+24*25+17*45+6*45</t>
  </si>
  <si>
    <t>913111212</t>
  </si>
  <si>
    <t>Příplatek k dočasnému sloupku délky do 2 m za první a ZKD den použití</t>
  </si>
  <si>
    <t>913111215</t>
  </si>
  <si>
    <t>Příplatek k dočasné dopravní značce samostatné základní za první a ZKD den použití</t>
  </si>
  <si>
    <t>25*(32+26+24)+45*(19+10)</t>
  </si>
  <si>
    <t>913221112</t>
  </si>
  <si>
    <t>Montáž a demontáž dočasné dopravní zábrany Z2 světelné šířky 2,5 m s 5 světly</t>
  </si>
  <si>
    <t>6+8+8+2+2</t>
  </si>
  <si>
    <t>913221212</t>
  </si>
  <si>
    <t>Příplatek k dočasné dopravní zábraně Z2 světelné šířky 2,5m s 5 světly za první a ZKD den použití</t>
  </si>
  <si>
    <t>25*(6+8+8)+45*(2+2)</t>
  </si>
  <si>
    <t>913411111</t>
  </si>
  <si>
    <t>Montáž a demontáž mobilní semaforové soupravy se 2 semafory</t>
  </si>
  <si>
    <t>3+3+3+2+2</t>
  </si>
  <si>
    <t>913411211</t>
  </si>
  <si>
    <t>Příplatek k dočasné mobilní semaforové soupravě se 2 semafory za první a ZKD den použití</t>
  </si>
  <si>
    <t>25*9+45*4</t>
  </si>
  <si>
    <t>913911113</t>
  </si>
  <si>
    <t>Montáž a demontáž akumulátoru dočasného dopravního značení olověného 12 V/180 Ah</t>
  </si>
  <si>
    <t>9+11+11+4+4</t>
  </si>
  <si>
    <t>913911213</t>
  </si>
  <si>
    <t>Příplatek k dočasnému akumulátor 12V/180 Ah za první a ZKD den použití</t>
  </si>
  <si>
    <t>25*(9+11+11)+45*(4+4)</t>
  </si>
  <si>
    <t>915111119</t>
  </si>
  <si>
    <t>Vodorovné dopravní značení šířky 125 mm žlutou páskou dělící čáry souvislé vč. odstranění</t>
  </si>
  <si>
    <t>m</t>
  </si>
  <si>
    <t>-154548206</t>
  </si>
  <si>
    <t>13+12*(10)</t>
  </si>
  <si>
    <t>SO.120 - SO.120 - Okružní křižovatka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</si>
  <si>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</si>
  <si>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</si>
  <si>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</si>
  <si>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</si>
  <si>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  99 - Přesun hmot</t>
  </si>
  <si>
    <t>113107223</t>
  </si>
  <si>
    <t>Odstranění podkladu pl přes 200 m2 z kameniva drceného tl 300 mm</t>
  </si>
  <si>
    <t>m2</t>
  </si>
  <si>
    <t>113107232</t>
  </si>
  <si>
    <t>Odstranění podkladu pl přes 200 m2 z betonu prostého tl 300 mm</t>
  </si>
  <si>
    <t>522+19,4+36,2+18+32</t>
  </si>
  <si>
    <t>113154263</t>
  </si>
  <si>
    <t>Frézování živičného krytu tl 50 mm pruh š 2 m pl do 1000 m2 s překážkami v trase</t>
  </si>
  <si>
    <t>2575</t>
  </si>
  <si>
    <t>113154365</t>
  </si>
  <si>
    <t>Frézování živičného krytu tl 200 mm pruh š 2 m pl do 10000 m2 s překážkami v trase</t>
  </si>
  <si>
    <t>522+19,4+36,2+18+32+60+76,3+122,7+121</t>
  </si>
  <si>
    <t>122202202</t>
  </si>
  <si>
    <t>Odkopávky a prokopávky nezapažené pro silnice objemu do 1000 m3 v hornině tř. 3</t>
  </si>
  <si>
    <t>m3</t>
  </si>
  <si>
    <t>532*0,3</t>
  </si>
  <si>
    <t>130001101</t>
  </si>
  <si>
    <t>Příplatek za ztížení vykopávky v blízkosti pozemního vedení</t>
  </si>
  <si>
    <t>159,6*0,5</t>
  </si>
  <si>
    <t>132201101</t>
  </si>
  <si>
    <t>Hloubení rýh š do 600 mm v hornině tř. 3 objemu do 100 m3</t>
  </si>
  <si>
    <t>0,321*(175,2)</t>
  </si>
  <si>
    <t>162301101</t>
  </si>
  <si>
    <t>Vodorovné přemístění do 500 m výkopku/sypaniny z horniny tř. 1 až 4</t>
  </si>
  <si>
    <t>159,6+56,239</t>
  </si>
  <si>
    <t>171201101</t>
  </si>
  <si>
    <t>Uložení sypaniny do násypů nezhutněných</t>
  </si>
  <si>
    <t>215,839</t>
  </si>
  <si>
    <t>167101102</t>
  </si>
  <si>
    <t>Nakládání výkopku z hornin tř. 1 až 4 přes 100 m3</t>
  </si>
  <si>
    <t>162301102</t>
  </si>
  <si>
    <t>Vodorovné přemístění do 1000 m výkopku/sypaniny z horniny tř. 1 až 4</t>
  </si>
  <si>
    <t>171102111</t>
  </si>
  <si>
    <t>Uložení sypaniny z hornin nesoudržných a sypkých do násypů zhutněných v aktivní zóně</t>
  </si>
  <si>
    <t>367*1,4</t>
  </si>
  <si>
    <t>M</t>
  </si>
  <si>
    <t>583312000</t>
  </si>
  <si>
    <t>kamenivo těžené zásypový materiál</t>
  </si>
  <si>
    <t>t</t>
  </si>
  <si>
    <t>(513,8-215,839)*1,75</t>
  </si>
  <si>
    <t>182301131</t>
  </si>
  <si>
    <t>Rozprostření ornice pl přes 500 m2 ve svahu přes 1:5 tl vrstvy do 100 mm</t>
  </si>
  <si>
    <t>1120+367</t>
  </si>
  <si>
    <t>583312001</t>
  </si>
  <si>
    <t>zemina schopná zúrodnění</t>
  </si>
  <si>
    <t>-1012199827</t>
  </si>
  <si>
    <t>1487,0*0,10*1,80</t>
  </si>
  <si>
    <t>181411132</t>
  </si>
  <si>
    <t>Založení parkového trávníku výsevem plochy do 1000 m2 ve svahu do 1:2</t>
  </si>
  <si>
    <t>005724100</t>
  </si>
  <si>
    <t>osivo směs travní parková</t>
  </si>
  <si>
    <t>kg</t>
  </si>
  <si>
    <t>181951102</t>
  </si>
  <si>
    <t>Úprava pláně v hornině tř. 1 až 4 se zhutněním</t>
  </si>
  <si>
    <t>26+33+18,34+100,6+1120+19,4+36,2+18+32</t>
  </si>
  <si>
    <t>182201101</t>
  </si>
  <si>
    <t>Svahování násypů</t>
  </si>
  <si>
    <t>211971121</t>
  </si>
  <si>
    <t>Zřízení opláštění žeber nebo trativodů geotextilií v rýze nebo zářezu sklonu přes 1:2 š do 2,5 m</t>
  </si>
  <si>
    <t>2,25*(77+10,3+10,9)+0,6*77</t>
  </si>
  <si>
    <t>693111150</t>
  </si>
  <si>
    <t>textilie netkaná vpichovaná 300 g/m2</t>
  </si>
  <si>
    <t>2,45*(77+10,3+10,9)+0,7*77</t>
  </si>
  <si>
    <t>22</t>
  </si>
  <si>
    <t>211531111</t>
  </si>
  <si>
    <t>Výplň odvodňovacích žeber nebo trativodů kamenivem hrubým drceným frakce 16 až 63 mm</t>
  </si>
  <si>
    <t>0,34*(2*77+10,3+10,9)</t>
  </si>
  <si>
    <t>23</t>
  </si>
  <si>
    <t>212572111</t>
  </si>
  <si>
    <t>Lože pro trativody ze štěrkopísku tříděného</t>
  </si>
  <si>
    <t>0,03*(77+10,3+10,9)</t>
  </si>
  <si>
    <t>24</t>
  </si>
  <si>
    <t>212752213</t>
  </si>
  <si>
    <t>Trativod z drenážních trubek plastových flexibilních D do 160 mm včetně lože otevřený výkop</t>
  </si>
  <si>
    <t>77*2+10,3+10,9</t>
  </si>
  <si>
    <t>25</t>
  </si>
  <si>
    <t>564851114</t>
  </si>
  <si>
    <t>Podklad ze štěrkodrtě ŠD tl 180 mm</t>
  </si>
  <si>
    <t>26</t>
  </si>
  <si>
    <t>564871111</t>
  </si>
  <si>
    <t>Podklad ze štěrkodrtě ŠD tl 250 mm</t>
  </si>
  <si>
    <t>59+18,4</t>
  </si>
  <si>
    <t>27</t>
  </si>
  <si>
    <t>565135111</t>
  </si>
  <si>
    <t>Asfaltový beton vrstva podkladní ACP 16S (obalované kamenivo OKS) tl 50 mm š do 3 m</t>
  </si>
  <si>
    <t>18,4</t>
  </si>
  <si>
    <t>28</t>
  </si>
  <si>
    <t>565145111</t>
  </si>
  <si>
    <t>Asfaltový beton vrstva podkladní ACP 16S (obalované kamenivo OKS) tl 60 mm š do 3 m</t>
  </si>
  <si>
    <t>59</t>
  </si>
  <si>
    <t>29</t>
  </si>
  <si>
    <t>565175114</t>
  </si>
  <si>
    <t>Asfaltový beton vrstva podkladní ACP 16S (obalované kamenivo OKS) tl 130 mm š do 3 m</t>
  </si>
  <si>
    <t>704</t>
  </si>
  <si>
    <t>30</t>
  </si>
  <si>
    <t>567122114</t>
  </si>
  <si>
    <t>Podklad z kameniva zpevněného cementem KSC I tl 150 mm</t>
  </si>
  <si>
    <t>31</t>
  </si>
  <si>
    <t>567132112</t>
  </si>
  <si>
    <t>Podklad z kameniva zpevněného cementem KSC I tl 170 mm</t>
  </si>
  <si>
    <t>32</t>
  </si>
  <si>
    <t>567132113</t>
  </si>
  <si>
    <t>Podklad z kameniva zpevněného cementem KSC I tl 180 mm</t>
  </si>
  <si>
    <t>33</t>
  </si>
  <si>
    <t>569851111</t>
  </si>
  <si>
    <t>Zpevnění krajnic štěrkodrtí tl 150 mm</t>
  </si>
  <si>
    <t>34</t>
  </si>
  <si>
    <t>573111112</t>
  </si>
  <si>
    <t>Postřik živičný infiltrační s posypem z asfaltu množství 1 kg/m2</t>
  </si>
  <si>
    <t>35</t>
  </si>
  <si>
    <t>573231111</t>
  </si>
  <si>
    <t>Postřik živičný spojovací ze silniční emulze v množství do 0,7 kg/m2</t>
  </si>
  <si>
    <t>2*59+1872*2+2*18,4+704*3</t>
  </si>
  <si>
    <t>36</t>
  </si>
  <si>
    <t>576133211</t>
  </si>
  <si>
    <t>Asfaltový koberec mastixový SMA 11 (AKMS) tl 40 mm š do 3 m</t>
  </si>
  <si>
    <t>59+1872+18,4+704</t>
  </si>
  <si>
    <t>37</t>
  </si>
  <si>
    <t>577155112</t>
  </si>
  <si>
    <t>Asfaltový beton vrstva ložní ACL 16S (ABH) tl 60 mm š do 3 m z nemodifikovaného asfaltu</t>
  </si>
  <si>
    <t>18,4+1872</t>
  </si>
  <si>
    <t>38</t>
  </si>
  <si>
    <t>577165112</t>
  </si>
  <si>
    <t>Asfaltový beton vrstva ložní ACL 16S (ABH) tl 70 mm š do 3 m z nemodifikovaného asfaltu</t>
  </si>
  <si>
    <t>59+704</t>
  </si>
  <si>
    <t>39</t>
  </si>
  <si>
    <t>591111111</t>
  </si>
  <si>
    <t>Kladení dlažby z kostek velkých z kamene do lože z kameniva těženého tl 50 mm</t>
  </si>
  <si>
    <t>40</t>
  </si>
  <si>
    <t>583801600</t>
  </si>
  <si>
    <t>kostka dlažební velká, žula velikost 15/17 třída II</t>
  </si>
  <si>
    <t>100,600/4,50</t>
  </si>
  <si>
    <t>41</t>
  </si>
  <si>
    <t>895641112</t>
  </si>
  <si>
    <t>Zřízení drenážní vyústě z betonových prefabrikátů pětidílné</t>
  </si>
  <si>
    <t>42</t>
  </si>
  <si>
    <t>723150309</t>
  </si>
  <si>
    <t>Uložení chráněné inženýrské sítě do půlené chráničky DN 110 včetně lože, pásky, D+M</t>
  </si>
  <si>
    <t>-1007648436</t>
  </si>
  <si>
    <t>43</t>
  </si>
  <si>
    <t>912221111</t>
  </si>
  <si>
    <t>Montáž směrového sloupku silničního ocelového pružného zinkovaného ručním beraněním</t>
  </si>
  <si>
    <t>44</t>
  </si>
  <si>
    <t>404451650</t>
  </si>
  <si>
    <t>sloupek směrový silniční ocelový GS-SF 800</t>
  </si>
  <si>
    <t>45</t>
  </si>
  <si>
    <t>914111111</t>
  </si>
  <si>
    <t>Montáž svislé dopravní značky do velikosti 1 m2 objímkami na sloupek nebo konzolu</t>
  </si>
  <si>
    <t>46</t>
  </si>
  <si>
    <t>404440000</t>
  </si>
  <si>
    <t>značka B20a</t>
  </si>
  <si>
    <t>47</t>
  </si>
  <si>
    <t>404440001</t>
  </si>
  <si>
    <t>značka Z3</t>
  </si>
  <si>
    <t>48</t>
  </si>
  <si>
    <t>404440002</t>
  </si>
  <si>
    <t>značka Z4b</t>
  </si>
  <si>
    <t>49</t>
  </si>
  <si>
    <t>404440003</t>
  </si>
  <si>
    <t>značka P4</t>
  </si>
  <si>
    <t>50</t>
  </si>
  <si>
    <t>404440004</t>
  </si>
  <si>
    <t>značka IS3b, IS3c, IS1c, IS3d</t>
  </si>
  <si>
    <t>51</t>
  </si>
  <si>
    <t>404440005</t>
  </si>
  <si>
    <t>značka C1, C4a</t>
  </si>
  <si>
    <t>52</t>
  </si>
  <si>
    <t>404440006</t>
  </si>
  <si>
    <t>značka A4</t>
  </si>
  <si>
    <t>53</t>
  </si>
  <si>
    <t>914211111</t>
  </si>
  <si>
    <t>Montáž svislé dopravní značky velkoplošné velikosti do 6 m2</t>
  </si>
  <si>
    <t>54</t>
  </si>
  <si>
    <t>404440100</t>
  </si>
  <si>
    <t>značka IS9b</t>
  </si>
  <si>
    <t>55</t>
  </si>
  <si>
    <t>914511111</t>
  </si>
  <si>
    <t>Montáž sloupku dopravních značek délky do 3,5 m s betonovým základem</t>
  </si>
  <si>
    <t>56</t>
  </si>
  <si>
    <t>404452300</t>
  </si>
  <si>
    <t>sloupek Zn 70 - 350</t>
  </si>
  <si>
    <t>57</t>
  </si>
  <si>
    <t>915111111</t>
  </si>
  <si>
    <t>Vodorovné dopravní značení šířky 125 mm bílou barvou dělící čáry souvislé</t>
  </si>
  <si>
    <t>58</t>
  </si>
  <si>
    <t>915211112</t>
  </si>
  <si>
    <t>Vodorovné dopravní značení retroreflexním bílým plastem dělící čáry souvislé šířky 125 mm</t>
  </si>
  <si>
    <t>915121111</t>
  </si>
  <si>
    <t>Vodorovné dopravní značení šířky 250 mm bílou barvou vodící čáry</t>
  </si>
  <si>
    <t>(365+81+27+60)</t>
  </si>
  <si>
    <t>60</t>
  </si>
  <si>
    <t>915221112</t>
  </si>
  <si>
    <t>Vodorovné dopravní značení bílým plastem vodící čáry šířky 250 mm retroreflexní</t>
  </si>
  <si>
    <t>61</t>
  </si>
  <si>
    <t>915131111</t>
  </si>
  <si>
    <t>Vodorovné dopravní značení bílou barvou přechody pro chodce, šipky, symboly</t>
  </si>
  <si>
    <t>62</t>
  </si>
  <si>
    <t>915231112</t>
  </si>
  <si>
    <t>Vodorovné dopravní značení retroreflexním bílým plastem přechody pro chodce, šipky nebo symboly</t>
  </si>
  <si>
    <t>63</t>
  </si>
  <si>
    <t>915611111</t>
  </si>
  <si>
    <t>Předznačení vodorovného liniového značení</t>
  </si>
  <si>
    <t>(365+81+27+60)+290</t>
  </si>
  <si>
    <t>64</t>
  </si>
  <si>
    <t>915621111</t>
  </si>
  <si>
    <t>Předznačení vodorovného plošného značení</t>
  </si>
  <si>
    <t>65</t>
  </si>
  <si>
    <t>916131213</t>
  </si>
  <si>
    <t>Osazení silničního obrubníku betonového stojatého s boční opěrou do lože z betonu prostého</t>
  </si>
  <si>
    <t>20,4+33,5+20,2+33,4</t>
  </si>
  <si>
    <t>78</t>
  </si>
  <si>
    <t>70</t>
  </si>
  <si>
    <t>66</t>
  </si>
  <si>
    <t>592174921</t>
  </si>
  <si>
    <t>obrubník betonový silniční 100x15x30 cm</t>
  </si>
  <si>
    <t>-1635939100</t>
  </si>
  <si>
    <t>67</t>
  </si>
  <si>
    <t>583802110</t>
  </si>
  <si>
    <t>krajník silniční kamenný, žula, KS3 13x20 x 30-80</t>
  </si>
  <si>
    <t>68</t>
  </si>
  <si>
    <t>583803330</t>
  </si>
  <si>
    <t>obrubník kamenný přímý, žula, OP3 25x20</t>
  </si>
  <si>
    <t>69</t>
  </si>
  <si>
    <t>919112223</t>
  </si>
  <si>
    <t>Řezání spár pro vytvoření komůrky š 15 mm hl 30 mm pro těsnící zálivku v živičném krytu</t>
  </si>
  <si>
    <t>2575*0,5</t>
  </si>
  <si>
    <t>919121223</t>
  </si>
  <si>
    <t>Těsnění spár zálivkou za studena pro komůrky š 15 mm hl 30 mm bez těsnicího profilu</t>
  </si>
  <si>
    <t>1287,5</t>
  </si>
  <si>
    <t>71</t>
  </si>
  <si>
    <t>919721202</t>
  </si>
  <si>
    <t>Geomříž pro vyztužení asfaltového povrchu z PP s geotextilií</t>
  </si>
  <si>
    <t>1872+704</t>
  </si>
  <si>
    <t>72</t>
  </si>
  <si>
    <t>938908411</t>
  </si>
  <si>
    <t>Očištění povrchu krytu nebo podkladu živičného vodou</t>
  </si>
  <si>
    <t>73</t>
  </si>
  <si>
    <t>966006132</t>
  </si>
  <si>
    <t>Odstranění značek dopravních nebo orientačních se sloupky s betonovými patkami</t>
  </si>
  <si>
    <t>74</t>
  </si>
  <si>
    <t>997221578</t>
  </si>
  <si>
    <t>Vodorovná doprava vybouraných hmot a suti na skládku</t>
  </si>
  <si>
    <t>359454801</t>
  </si>
  <si>
    <t>75</t>
  </si>
  <si>
    <t>997221855</t>
  </si>
  <si>
    <t>Poplatek za uložení odpadu z kameniva na skládce (skládkovné)</t>
  </si>
  <si>
    <t>-1886967593</t>
  </si>
  <si>
    <t>251,040 "- Viz. pol.č. 113107223 - Odstranění podkladu z kam. drceného tl. 300 mm"</t>
  </si>
  <si>
    <t>76</t>
  </si>
  <si>
    <t>997221815</t>
  </si>
  <si>
    <t>Poplatek za uložení betonového odpadu na skládce (skládkovné)</t>
  </si>
  <si>
    <t>-1308625774</t>
  </si>
  <si>
    <t>313,800 "- Viz. pol. č. 113107232 - Odstranění podkladu z betonu prostého tl. 300 mm"</t>
  </si>
  <si>
    <t>77</t>
  </si>
  <si>
    <t>997221845</t>
  </si>
  <si>
    <t>Poplatek za uložení odpadu z asfaltových povrchů na skládce (skládkovné)</t>
  </si>
  <si>
    <t>-634345987</t>
  </si>
  <si>
    <t>329,60+515,891 "- Viz. pol.č . 113107232 a 113154263 - Frézování živičného krytu"</t>
  </si>
  <si>
    <t>998225111</t>
  </si>
  <si>
    <t>Přesun hmot pro pozemní komunikace s krytem z kamene, monolitickým betonovým nebo živičným</t>
  </si>
  <si>
    <t>-226690464</t>
  </si>
  <si>
    <t>SO.181 - SO.181 - Silnice</t>
  </si>
  <si>
    <t xml:space="preserve">    6 - Úpravy povrchů, podlahy a osazování výplní</t>
  </si>
  <si>
    <t>111211131</t>
  </si>
  <si>
    <t>Spálení listnatého klestu se snášením D do 30 cm ve svahu do 1:3</t>
  </si>
  <si>
    <t>112101101</t>
  </si>
  <si>
    <t>Kácení stromů listnatých D kmene do 300 mm</t>
  </si>
  <si>
    <t>112201101</t>
  </si>
  <si>
    <t>Odstranění pařezů D do 300 mm</t>
  </si>
  <si>
    <t>113107112</t>
  </si>
  <si>
    <t>Odstranění podkladu pl do 50 m2 z kameniva těženého tl 200 mm</t>
  </si>
  <si>
    <t>2*0,3*6,2 "- nad propustkem"</t>
  </si>
  <si>
    <t>113107123</t>
  </si>
  <si>
    <t>Odstranění podkladu pl do 50 m2 z kameniva drceného tl 300 mm</t>
  </si>
  <si>
    <t>5,7*8,7 "- nad propustkem"</t>
  </si>
  <si>
    <t>113107132</t>
  </si>
  <si>
    <t>Odstranění podkladu pl do 50 m2 z betonu prostého tl 300 mm</t>
  </si>
  <si>
    <t>6,2*8,4 "- nad propustkem"</t>
  </si>
  <si>
    <t>113154335</t>
  </si>
  <si>
    <t>Frézování živičného krytu tl 120 mm pruh š 2 m pl do 10000 m2 bez překážek v trase</t>
  </si>
  <si>
    <t>113154435</t>
  </si>
  <si>
    <t>Frézování živičného krytu tl 110 mm pruh š 2 m pl přes 10000 m2 bez překážek v trase</t>
  </si>
  <si>
    <t>18930+57</t>
  </si>
  <si>
    <t>122201101</t>
  </si>
  <si>
    <t>Odkopávky a prokopávky nezapažené v hornině tř. 3 objem do 100 m3</t>
  </si>
  <si>
    <t>9,6*3,82+(2*0,2)*16,5 "- odkopání kolem stávajícího propustku"</t>
  </si>
  <si>
    <t>122202203</t>
  </si>
  <si>
    <t>Odkopávky a prokopávky nezapažené pro silnice objemu do 5000 m3 v hornině tř. 3</t>
  </si>
  <si>
    <t>1*(60+30+430+150+450+150+50)+0,1*(7545+8424+1131)*1,074</t>
  </si>
  <si>
    <t>132201102</t>
  </si>
  <si>
    <t>Hloubení rýh š do 600 mm v hornině tř. 3 objemu přes 100 m3</t>
  </si>
  <si>
    <t>0,5*100 "- vsakovací příkop"</t>
  </si>
  <si>
    <t>2*(0,8*0,3*2,1) "- prahy prospustku"</t>
  </si>
  <si>
    <t>43,272+3156,54+1+50 "- Vnitrostaveništní doprava z výkopů na zásypy a mezideponie"</t>
  </si>
  <si>
    <t>162701100</t>
  </si>
  <si>
    <t>Vodorovné přemístění výkopku/sypaniny z horniny tř. 1 až 4 na skládku</t>
  </si>
  <si>
    <t>-1127246343</t>
  </si>
  <si>
    <t>43,272+3156,54+1+50-642,4-18365,4*0,1</t>
  </si>
  <si>
    <t>771,872 "- pro odvoz na skládku"</t>
  </si>
  <si>
    <t>1,4*(143*2+80)+0,5*(110+60+50)+0,2*100</t>
  </si>
  <si>
    <t>171201201</t>
  </si>
  <si>
    <t>Uložení sypaniny na skládky</t>
  </si>
  <si>
    <t>771,872</t>
  </si>
  <si>
    <t>171201211</t>
  </si>
  <si>
    <t>Poplatek za uložení odpadu ze sypaniny na skládce (skládkovné)</t>
  </si>
  <si>
    <t>771,872*1,80</t>
  </si>
  <si>
    <t>174101103</t>
  </si>
  <si>
    <t>Zásyp zářezů pro podzemní vedení sypaninou se zhutněním</t>
  </si>
  <si>
    <t>5,1*13,5 "- kolem nového propustku"</t>
  </si>
  <si>
    <t>583441690</t>
  </si>
  <si>
    <t>štěrkodrť frakce 0-32 třída A</t>
  </si>
  <si>
    <t>5,1*13,5*2,25 "- kolem nového propustku"</t>
  </si>
  <si>
    <t>174201201</t>
  </si>
  <si>
    <t>Zásyp jam po pařezech D pařezů do 300 mm</t>
  </si>
  <si>
    <t>181451132</t>
  </si>
  <si>
    <t>Založení parkového trávníku výsevem plochy přes 1000 m2 ve svahu do 1:2</t>
  </si>
  <si>
    <t>181151312</t>
  </si>
  <si>
    <t>Plošná úprava terénu přes 500 m2 zemina tř 1 až 4 nerovnosti do +/- 100 mm ve svahu do 1:2</t>
  </si>
  <si>
    <t>(7545+8424+1131)*1,074*0,5</t>
  </si>
  <si>
    <t>(7545+8424+1131)*1,074</t>
  </si>
  <si>
    <t>2,25*100 "- pro vsakovací příkop"</t>
  </si>
  <si>
    <t>textilie netkaná vpichovaná GETEX š 200 cm 300 g/m2</t>
  </si>
  <si>
    <t>2,45*100 "- pro vsakovací příkop"</t>
  </si>
  <si>
    <t>0,4*100 "- pro vsakovací příkop"</t>
  </si>
  <si>
    <t>0,03*100 "- pro vsakovací příkop"</t>
  </si>
  <si>
    <t>451315114</t>
  </si>
  <si>
    <t>Podkladní nebo výplňová vrstva z betonu C 12/15 tl do 100 mm</t>
  </si>
  <si>
    <t>2,1*15,7 "- vtok a výtok propustku"</t>
  </si>
  <si>
    <t>274313811</t>
  </si>
  <si>
    <t>Základové pásy z betonu tř. C 25/30</t>
  </si>
  <si>
    <t>2*0,3*0,8*2,1 "- vtok a výtok propustku"</t>
  </si>
  <si>
    <t>274351215</t>
  </si>
  <si>
    <t>Zřízení bednění stěn základových pasů</t>
  </si>
  <si>
    <t>1167346470</t>
  </si>
  <si>
    <t>2*2*(0,3+2,1)*0,80 "- vtok a výtok propustku"</t>
  </si>
  <si>
    <t>274351216</t>
  </si>
  <si>
    <t>Odstranění bednění stěn základových pasů</t>
  </si>
  <si>
    <t>1389179641</t>
  </si>
  <si>
    <t>273322611</t>
  </si>
  <si>
    <t>Základové desky ze ŽB odolného proti agresivnímu prostředí tř. C 30/37 XA</t>
  </si>
  <si>
    <t>1,5*0,25*15,7</t>
  </si>
  <si>
    <t>273351215</t>
  </si>
  <si>
    <t>Zřízení bednění stěn základových desek</t>
  </si>
  <si>
    <t>193718291</t>
  </si>
  <si>
    <t>2*(15,7+1,5)*0,25+2*(2,1+15,7)*0,10</t>
  </si>
  <si>
    <t>273351216</t>
  </si>
  <si>
    <t>Odstranění bednění stěn základových desek</t>
  </si>
  <si>
    <t>-37875748</t>
  </si>
  <si>
    <t>272361821</t>
  </si>
  <si>
    <t>Výztuž základových kleneb betonářskou ocelí 10 505 (R)</t>
  </si>
  <si>
    <t>5,888*0,230</t>
  </si>
  <si>
    <t>57,0 "- nad propustkem"</t>
  </si>
  <si>
    <t>Asfaltový beton vrstva podkladní ACP 16 (obalované kamenivo OKS) tl 60 mm š do 3 m</t>
  </si>
  <si>
    <t>567521151</t>
  </si>
  <si>
    <t>Recyklace podkladu za studena na místě SROSM - rozpojení a reprofilace tl 200 mm plochy přes 10000m2</t>
  </si>
  <si>
    <t>585211300</t>
  </si>
  <si>
    <t>cement portlandský CEM I 42.5 R VL</t>
  </si>
  <si>
    <t>18930*0,16*0,093</t>
  </si>
  <si>
    <t>111625401</t>
  </si>
  <si>
    <t>emulze asfaltová pro recyklaci za studena</t>
  </si>
  <si>
    <t>-728733917</t>
  </si>
  <si>
    <t>18930*0,16*0,0585</t>
  </si>
  <si>
    <t>569831111</t>
  </si>
  <si>
    <t>Zpevnění krajnic štěrkodrtí tl 100 mm</t>
  </si>
  <si>
    <t>2*6,6*1,2 "- nad propustkem"</t>
  </si>
  <si>
    <t>573111111</t>
  </si>
  <si>
    <t>Postřik živičný infiltrační s posypem z asfaltu množství 0,60 kg/m2</t>
  </si>
  <si>
    <t>Emulze C 60 BP 5</t>
  </si>
  <si>
    <t>7604,0+18930+7604+2*57</t>
  </si>
  <si>
    <t>577144131</t>
  </si>
  <si>
    <t>Asfaltový beton vrstva obrusná ACO 11 (ABS) tř. I tl 50 mm š do 3 m z modifikovaného asfaltu</t>
  </si>
  <si>
    <t>Asfalt PMB 25/55-55</t>
  </si>
  <si>
    <t>18930+7604</t>
  </si>
  <si>
    <t>577134131</t>
  </si>
  <si>
    <t>Asfaltový beton vrstva obrusná ACO 11 (ABS) tř. I tl 40 mm š do 3 m z modifikovaného asfaltu</t>
  </si>
  <si>
    <t>57,0</t>
  </si>
  <si>
    <t>577155132</t>
  </si>
  <si>
    <t>Asfaltový beton vrstva ložní ACL 16 (ABH) tl 60 mm š do 3 m z modifikovaného asfaltu</t>
  </si>
  <si>
    <t>18930,0</t>
  </si>
  <si>
    <t>577165132</t>
  </si>
  <si>
    <t>Asfaltový beton vrstva ložní ACL 16 (ABH) tl 70 mm š do 3 m z modifikovaného asfaltu</t>
  </si>
  <si>
    <t>7604+57</t>
  </si>
  <si>
    <t>628115412</t>
  </si>
  <si>
    <t>Stěrka k vyrovnání ploch ze sanačních malt 1 vrstva tl 4 mm</t>
  </si>
  <si>
    <t>628612101</t>
  </si>
  <si>
    <t>Nátěr žlabu mostních říms epoxipolyamidový základní a vrchní</t>
  </si>
  <si>
    <t>628612201</t>
  </si>
  <si>
    <t>Nátěr mostního zábradlí polyuretanový jednonásobný vrchní</t>
  </si>
  <si>
    <t>911331141</t>
  </si>
  <si>
    <t>Svodidlo ocelové jednostranné zádržnosti H2 se zaberaněním sloupků do 2 m</t>
  </si>
  <si>
    <t>911331123</t>
  </si>
  <si>
    <t>Svodidlo ocelové jednostranné zádržnosti N2 se zaberaněním sloupků do 4 m</t>
  </si>
  <si>
    <t>-1507889379</t>
  </si>
  <si>
    <t>911331412</t>
  </si>
  <si>
    <t>Náběh ocelového svodidla jednostranný délky do 12 m se zaberaněním sloupků do 2 m</t>
  </si>
  <si>
    <t>912211121</t>
  </si>
  <si>
    <t>Montáž směrového sloupku z plastických hmot na svodidlo</t>
  </si>
  <si>
    <t>404451500</t>
  </si>
  <si>
    <t>sloupek silniční plastový s retroreflexní fólií směrový 1200 mm</t>
  </si>
  <si>
    <t>1685+100+1477</t>
  </si>
  <si>
    <t>2*3274</t>
  </si>
  <si>
    <t>1685+100+1477+3274+3274</t>
  </si>
  <si>
    <t>7604*0,5</t>
  </si>
  <si>
    <t>919411141</t>
  </si>
  <si>
    <t>Čelo propustku z betonu prostého vodostavebného pro propustek z trub DN 600 až 800</t>
  </si>
  <si>
    <t>919521160</t>
  </si>
  <si>
    <t>Zřízení silničního propustku z trub betonových nebo ŽB DN 800</t>
  </si>
  <si>
    <t>592211460</t>
  </si>
  <si>
    <t>trouba železobetonová 8úhelníková, zesílená TZP-Q D80x100x10 cm</t>
  </si>
  <si>
    <t>919535555</t>
  </si>
  <si>
    <t>Obetonování trubního propustku betonem prostým</t>
  </si>
  <si>
    <t>0,2*2,1+0,23*2,1</t>
  </si>
  <si>
    <t>919721123</t>
  </si>
  <si>
    <t>Geomříž pro stabilizaci podkladu tuhá dvouosá z PP podélná pevnost v tahu do 40 kN/m</t>
  </si>
  <si>
    <t>6,2*8,0</t>
  </si>
  <si>
    <t>956642447</t>
  </si>
  <si>
    <t>938902113</t>
  </si>
  <si>
    <t>Čištění příkopů komunikací příkopovým rypadlem objem nánosu do 0,5 m3/m</t>
  </si>
  <si>
    <t>938909611</t>
  </si>
  <si>
    <t>Odstranění nánosu na krajnicích tl do 100 mm</t>
  </si>
  <si>
    <t>79</t>
  </si>
  <si>
    <t>961044111</t>
  </si>
  <si>
    <t>Bourání základů z betonu prostého</t>
  </si>
  <si>
    <t>0,2*2*13</t>
  </si>
  <si>
    <t>80</t>
  </si>
  <si>
    <t>965045111</t>
  </si>
  <si>
    <t>Odstranění degradovaných povrchů říms propustku</t>
  </si>
  <si>
    <t>81</t>
  </si>
  <si>
    <t>82</t>
  </si>
  <si>
    <t>966008113</t>
  </si>
  <si>
    <t>Bourání trubního propustku do DN 800</t>
  </si>
  <si>
    <t>83</t>
  </si>
  <si>
    <t>465511511</t>
  </si>
  <si>
    <t>Dlažba z lomového kamene do malty s vyplněním spár maltou a vyspárováním plocha do 20 m2 tl 200 mm</t>
  </si>
  <si>
    <t>(5,1*2-1)*2</t>
  </si>
  <si>
    <t>84</t>
  </si>
  <si>
    <t>230120059</t>
  </si>
  <si>
    <t>Čištění propustků ručně, s proplachováním</t>
  </si>
  <si>
    <t>43787419</t>
  </si>
  <si>
    <t>9,6+6,3+7,1</t>
  </si>
  <si>
    <t>85</t>
  </si>
  <si>
    <t>789122151</t>
  </si>
  <si>
    <t>Čištění ručním nářadím ocelových konstrukcí třídy II B na St 3</t>
  </si>
  <si>
    <t>86</t>
  </si>
  <si>
    <t>789122240</t>
  </si>
  <si>
    <t>Odmaštění ocelových konstrukcí třídy II</t>
  </si>
  <si>
    <t>87</t>
  </si>
  <si>
    <t>348171111</t>
  </si>
  <si>
    <t>Osazení mostního ocelového zábradlí nesnímatelného do betonu říms přímo</t>
  </si>
  <si>
    <t>88</t>
  </si>
  <si>
    <t>553912130</t>
  </si>
  <si>
    <t>zábradelní díl VT1 - pozink.</t>
  </si>
  <si>
    <t>89</t>
  </si>
  <si>
    <t>1227463944</t>
  </si>
  <si>
    <t>90</t>
  </si>
  <si>
    <t>997221846</t>
  </si>
  <si>
    <t>Poplatek za uložení stavebního odpadu z komunikací na skládce (skládkovné)</t>
  </si>
  <si>
    <t>-225985652</t>
  </si>
  <si>
    <t>Ostatní směsný odpad</t>
  </si>
  <si>
    <t>439,110 "- Viz. pol. č. 938909611 - Odstranění nánosů na krajnicích"</t>
  </si>
  <si>
    <t>10,40+2,20+0,246+19,317 "- ostatní dorbné"</t>
  </si>
  <si>
    <t>91</t>
  </si>
  <si>
    <t>-71770637</t>
  </si>
  <si>
    <t>0,893 "- Viz. pol.č. 113107112 - Odstranění podkladu z kam. těženého tl. 200 mm"</t>
  </si>
  <si>
    <t>19,836 "- Viz. pol.č. 113107123 - Odstranění podkladu z kam. drceného tl. 300 mm"</t>
  </si>
  <si>
    <t>92</t>
  </si>
  <si>
    <t>1505453304</t>
  </si>
  <si>
    <t>26,040 "- Viz. pol. č. 113107132 - Odstranění podkladu z betonu prostého tl. 300 mm"</t>
  </si>
  <si>
    <t>93</t>
  </si>
  <si>
    <t>-501081511</t>
  </si>
  <si>
    <t>3892,248+9721,344 "- Viz. pol.č . 113154335 a 113154435 - Frézování živičného krytu"</t>
  </si>
  <si>
    <t>94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</si>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</sst>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5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18" borderId="5" applyNumberFormat="0" applyFont="0" applyAlignment="0" applyProtection="0"/>
    <xf numFmtId="0" fontId="42" fillId="0" borderId="6" applyNumberFormat="0" applyFill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3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Border="1" applyAlignment="1">
      <alignment horizontal="left" vertical="center"/>
    </xf>
    <xf numFmtId="0" fontId="11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Alignment="1">
      <alignment horizontal="center" vertical="center"/>
    </xf>
    <xf numFmtId="0" fontId="11" fillId="0" borderId="14" xfId="0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24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Font="1" applyBorder="1" applyAlignment="1">
      <alignment horizontal="right" vertical="center"/>
    </xf>
    <xf numFmtId="164" fontId="20" fillId="0" borderId="0" xfId="0" applyFont="1" applyAlignment="1">
      <alignment horizontal="right" vertical="center"/>
    </xf>
    <xf numFmtId="167" fontId="20" fillId="0" borderId="0" xfId="0" applyFont="1" applyAlignment="1">
      <alignment horizontal="right" vertical="center"/>
    </xf>
    <xf numFmtId="164" fontId="20" fillId="0" borderId="24" xfId="0" applyFont="1" applyBorder="1" applyAlignment="1">
      <alignment horizontal="right" vertical="center"/>
    </xf>
    <xf numFmtId="164" fontId="20" fillId="0" borderId="31" xfId="0" applyFont="1" applyBorder="1" applyAlignment="1">
      <alignment horizontal="right" vertical="center"/>
    </xf>
    <xf numFmtId="164" fontId="20" fillId="0" borderId="32" xfId="0" applyFont="1" applyBorder="1" applyAlignment="1">
      <alignment horizontal="right" vertical="center"/>
    </xf>
    <xf numFmtId="167" fontId="20" fillId="0" borderId="32" xfId="0" applyFont="1" applyBorder="1" applyAlignment="1">
      <alignment horizontal="right" vertical="center"/>
    </xf>
    <xf numFmtId="164" fontId="20" fillId="0" borderId="33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5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167" fontId="25" fillId="0" borderId="22" xfId="0" applyFont="1" applyBorder="1" applyAlignment="1">
      <alignment horizontal="right"/>
    </xf>
    <xf numFmtId="167" fontId="25" fillId="0" borderId="23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0" xfId="0" applyBorder="1" applyAlignment="1">
      <alignment horizontal="left"/>
    </xf>
    <xf numFmtId="167" fontId="22" fillId="0" borderId="0" xfId="0" applyFont="1" applyAlignment="1">
      <alignment horizontal="right"/>
    </xf>
    <xf numFmtId="167" fontId="22" fillId="0" borderId="24" xfId="0" applyFont="1" applyBorder="1" applyAlignment="1">
      <alignment horizontal="right"/>
    </xf>
    <xf numFmtId="164" fontId="22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Font="1" applyBorder="1" applyAlignment="1">
      <alignment horizontal="right" vertical="center"/>
    </xf>
    <xf numFmtId="0" fontId="11" fillId="18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24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Font="1" applyBorder="1" applyAlignment="1">
      <alignment horizontal="right" vertical="center"/>
    </xf>
    <xf numFmtId="167" fontId="11" fillId="0" borderId="33" xfId="0" applyFont="1" applyBorder="1" applyAlignment="1">
      <alignment horizontal="right" vertical="center"/>
    </xf>
    <xf numFmtId="0" fontId="27" fillId="0" borderId="13" xfId="0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Font="1" applyAlignment="1">
      <alignment horizontal="right" vertical="center"/>
    </xf>
    <xf numFmtId="0" fontId="27" fillId="0" borderId="30" xfId="0" applyBorder="1" applyAlignment="1">
      <alignment horizontal="left" vertical="center"/>
    </xf>
    <xf numFmtId="0" fontId="27" fillId="0" borderId="24" xfId="0" applyBorder="1" applyAlignment="1">
      <alignment horizontal="left" vertical="center"/>
    </xf>
    <xf numFmtId="0" fontId="27" fillId="0" borderId="0" xfId="0" applyAlignment="1">
      <alignment horizontal="left" vertical="center"/>
    </xf>
    <xf numFmtId="0" fontId="28" fillId="0" borderId="13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Font="1" applyAlignment="1">
      <alignment horizontal="right" vertical="center"/>
    </xf>
    <xf numFmtId="0" fontId="28" fillId="0" borderId="30" xfId="0" applyBorder="1" applyAlignment="1">
      <alignment horizontal="left" vertical="center"/>
    </xf>
    <xf numFmtId="0" fontId="28" fillId="0" borderId="24" xfId="0" applyBorder="1" applyAlignment="1">
      <alignment horizontal="left" vertical="center"/>
    </xf>
    <xf numFmtId="0" fontId="28" fillId="0" borderId="0" xfId="0" applyAlignment="1">
      <alignment horizontal="left" vertical="center"/>
    </xf>
    <xf numFmtId="0" fontId="27" fillId="0" borderId="31" xfId="0" applyBorder="1" applyAlignment="1">
      <alignment horizontal="left" vertical="center"/>
    </xf>
    <xf numFmtId="0" fontId="27" fillId="0" borderId="32" xfId="0" applyBorder="1" applyAlignment="1">
      <alignment horizontal="left" vertical="center"/>
    </xf>
    <xf numFmtId="0" fontId="27" fillId="0" borderId="33" xfId="0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49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168" fontId="29" fillId="0" borderId="34" xfId="0" applyFont="1" applyBorder="1" applyAlignment="1">
      <alignment horizontal="right" vertical="center"/>
    </xf>
    <xf numFmtId="0" fontId="30" fillId="0" borderId="13" xfId="0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30" xfId="0" applyBorder="1" applyAlignment="1">
      <alignment horizontal="left" vertical="center"/>
    </xf>
    <xf numFmtId="0" fontId="30" fillId="0" borderId="24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166" fontId="7" fillId="0" borderId="0" xfId="0" applyFont="1" applyAlignment="1">
      <alignment horizontal="left" vertical="top"/>
    </xf>
    <xf numFmtId="0" fontId="7" fillId="19" borderId="27" xfId="0" applyFont="1" applyFill="1" applyBorder="1" applyAlignment="1">
      <alignment horizontal="center" vertical="center" wrapText="1"/>
    </xf>
    <xf numFmtId="0" fontId="0" fillId="19" borderId="27" xfId="0" applyFill="1" applyBorder="1" applyAlignment="1">
      <alignment horizontal="center" vertical="center" wrapText="1"/>
    </xf>
    <xf numFmtId="164" fontId="24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19" borderId="0" xfId="0" applyFont="1" applyFill="1" applyAlignment="1">
      <alignment horizontal="center" vertical="center"/>
    </xf>
    <xf numFmtId="0" fontId="33" fillId="17" borderId="0" xfId="36" applyFont="1" applyFill="1" applyAlignment="1" applyProtection="1">
      <alignment horizontal="center" vertical="center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18" borderId="34" xfId="0" applyFont="1" applyFill="1" applyBorder="1" applyAlignment="1">
      <alignment horizontal="right" vertical="center"/>
    </xf>
    <xf numFmtId="164" fontId="0" fillId="0" borderId="34" xfId="0" applyFont="1" applyBorder="1" applyAlignment="1">
      <alignment horizontal="right" vertical="center"/>
    </xf>
    <xf numFmtId="164" fontId="14" fillId="0" borderId="0" xfId="0" applyFont="1" applyAlignment="1">
      <alignment horizontal="right"/>
    </xf>
    <xf numFmtId="164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31" fillId="17" borderId="0" xfId="36" applyFill="1" applyAlignment="1">
      <alignment horizontal="left" vertical="top"/>
    </xf>
    <xf numFmtId="0" fontId="32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3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3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18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164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164" fontId="21" fillId="0" borderId="0" xfId="0" applyFont="1" applyAlignment="1">
      <alignment horizontal="right" vertical="center"/>
    </xf>
    <xf numFmtId="164" fontId="11" fillId="0" borderId="0" xfId="0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/>
    </xf>
    <xf numFmtId="164" fontId="29" fillId="18" borderId="34" xfId="0" applyFont="1" applyFill="1" applyBorder="1" applyAlignment="1">
      <alignment horizontal="right" vertical="center"/>
    </xf>
    <xf numFmtId="164" fontId="29" fillId="0" borderId="34" xfId="0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9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0A6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B15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CEB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FFC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B3F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workbookViewId="0" topLeftCell="A1">
      <pane ySplit="1" topLeftCell="BM10" activePane="bottomLeft" state="frozen"/>
      <selection pane="topLeft" activeCell="D10" sqref="D10:J10"/>
      <selection pane="bottomLeft" activeCell="BE41" sqref="BE4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3" t="s">
        <v>0</v>
      </c>
      <c r="B1" s="164"/>
      <c r="C1" s="164"/>
      <c r="D1" s="165" t="s">
        <v>1</v>
      </c>
      <c r="E1" s="164"/>
      <c r="F1" s="164"/>
      <c r="G1" s="164"/>
      <c r="H1" s="164"/>
      <c r="I1" s="164"/>
      <c r="J1" s="164"/>
      <c r="K1" s="166" t="s">
        <v>728</v>
      </c>
      <c r="L1" s="166"/>
      <c r="M1" s="166"/>
      <c r="N1" s="166"/>
      <c r="O1" s="166"/>
      <c r="P1" s="166"/>
      <c r="Q1" s="166"/>
      <c r="R1" s="166"/>
      <c r="S1" s="166"/>
      <c r="T1" s="164"/>
      <c r="U1" s="164"/>
      <c r="V1" s="164"/>
      <c r="W1" s="166" t="s">
        <v>729</v>
      </c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4" t="s">
        <v>5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4" t="s">
        <v>6</v>
      </c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64" t="s">
        <v>10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12"/>
      <c r="AS4" s="12" t="s">
        <v>11</v>
      </c>
      <c r="BE4" s="13" t="s">
        <v>12</v>
      </c>
      <c r="BS4" s="6" t="s">
        <v>13</v>
      </c>
    </row>
    <row r="5" spans="2:71" s="2" customFormat="1" ht="15" customHeight="1">
      <c r="B5" s="10"/>
      <c r="D5" s="14" t="s">
        <v>14</v>
      </c>
      <c r="K5" s="267" t="s">
        <v>15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Q5" s="11"/>
      <c r="BE5" s="177" t="s">
        <v>16</v>
      </c>
      <c r="BS5" s="6" t="s">
        <v>7</v>
      </c>
    </row>
    <row r="6" spans="2:71" s="2" customFormat="1" ht="37.5" customHeight="1">
      <c r="B6" s="10"/>
      <c r="D6" s="16" t="s">
        <v>17</v>
      </c>
      <c r="K6" s="178" t="s">
        <v>18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Q6" s="11"/>
      <c r="BE6" s="255"/>
      <c r="BS6" s="6" t="s">
        <v>19</v>
      </c>
    </row>
    <row r="7" spans="2:71" s="2" customFormat="1" ht="15" customHeight="1">
      <c r="B7" s="10"/>
      <c r="D7" s="17" t="s">
        <v>20</v>
      </c>
      <c r="K7" s="15"/>
      <c r="AK7" s="17" t="s">
        <v>21</v>
      </c>
      <c r="AN7" s="15"/>
      <c r="AQ7" s="11"/>
      <c r="BE7" s="255"/>
      <c r="BS7" s="6" t="s">
        <v>22</v>
      </c>
    </row>
    <row r="8" spans="2:71" s="2" customFormat="1" ht="15" customHeight="1">
      <c r="B8" s="10"/>
      <c r="D8" s="17" t="s">
        <v>23</v>
      </c>
      <c r="K8" s="15" t="s">
        <v>24</v>
      </c>
      <c r="AK8" s="17" t="s">
        <v>25</v>
      </c>
      <c r="AN8" s="18" t="s">
        <v>26</v>
      </c>
      <c r="AQ8" s="11"/>
      <c r="BE8" s="255"/>
      <c r="BS8" s="6" t="s">
        <v>27</v>
      </c>
    </row>
    <row r="9" spans="2:71" s="2" customFormat="1" ht="15" customHeight="1">
      <c r="B9" s="10"/>
      <c r="AQ9" s="11"/>
      <c r="BE9" s="255"/>
      <c r="BS9" s="6" t="s">
        <v>28</v>
      </c>
    </row>
    <row r="10" spans="2:71" s="2" customFormat="1" ht="15" customHeight="1">
      <c r="B10" s="10"/>
      <c r="D10" s="17" t="s">
        <v>29</v>
      </c>
      <c r="AK10" s="17" t="s">
        <v>30</v>
      </c>
      <c r="AN10" s="15" t="s">
        <v>31</v>
      </c>
      <c r="AQ10" s="11"/>
      <c r="BE10" s="255"/>
      <c r="BS10" s="6" t="s">
        <v>19</v>
      </c>
    </row>
    <row r="11" spans="2:71" s="2" customFormat="1" ht="19.5" customHeight="1">
      <c r="B11" s="10"/>
      <c r="E11" s="15" t="s">
        <v>32</v>
      </c>
      <c r="AK11" s="17" t="s">
        <v>33</v>
      </c>
      <c r="AN11" s="15"/>
      <c r="AQ11" s="11"/>
      <c r="BE11" s="255"/>
      <c r="BS11" s="6" t="s">
        <v>19</v>
      </c>
    </row>
    <row r="12" spans="2:71" s="2" customFormat="1" ht="7.5" customHeight="1">
      <c r="B12" s="10"/>
      <c r="AQ12" s="11"/>
      <c r="BE12" s="255"/>
      <c r="BS12" s="6" t="s">
        <v>19</v>
      </c>
    </row>
    <row r="13" spans="2:71" s="2" customFormat="1" ht="15" customHeight="1">
      <c r="B13" s="10"/>
      <c r="D13" s="17" t="s">
        <v>34</v>
      </c>
      <c r="AK13" s="17" t="s">
        <v>30</v>
      </c>
      <c r="AN13" s="19" t="s">
        <v>35</v>
      </c>
      <c r="AQ13" s="11"/>
      <c r="BE13" s="255"/>
      <c r="BS13" s="6" t="s">
        <v>19</v>
      </c>
    </row>
    <row r="14" spans="2:71" s="2" customFormat="1" ht="15.75" customHeight="1">
      <c r="B14" s="10"/>
      <c r="E14" s="179" t="s">
        <v>35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17" t="s">
        <v>33</v>
      </c>
      <c r="AN14" s="19" t="s">
        <v>35</v>
      </c>
      <c r="AQ14" s="11"/>
      <c r="BE14" s="255"/>
      <c r="BS14" s="6" t="s">
        <v>19</v>
      </c>
    </row>
    <row r="15" spans="2:71" s="2" customFormat="1" ht="7.5" customHeight="1">
      <c r="B15" s="10"/>
      <c r="AQ15" s="11"/>
      <c r="BE15" s="255"/>
      <c r="BS15" s="6" t="s">
        <v>3</v>
      </c>
    </row>
    <row r="16" spans="2:71" s="2" customFormat="1" ht="15" customHeight="1">
      <c r="B16" s="10"/>
      <c r="D16" s="17" t="s">
        <v>36</v>
      </c>
      <c r="AK16" s="17" t="s">
        <v>30</v>
      </c>
      <c r="AN16" s="15" t="s">
        <v>37</v>
      </c>
      <c r="AQ16" s="11"/>
      <c r="BE16" s="255"/>
      <c r="BS16" s="6" t="s">
        <v>3</v>
      </c>
    </row>
    <row r="17" spans="2:71" ht="19.5" customHeight="1">
      <c r="B17" s="10"/>
      <c r="E17" s="15" t="s">
        <v>38</v>
      </c>
      <c r="AK17" s="17" t="s">
        <v>33</v>
      </c>
      <c r="AN17" s="15" t="s">
        <v>39</v>
      </c>
      <c r="AQ17" s="11"/>
      <c r="BE17" s="255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40</v>
      </c>
    </row>
    <row r="18" spans="2:71" ht="7.5" customHeight="1">
      <c r="B18" s="10"/>
      <c r="AQ18" s="11"/>
      <c r="BE18" s="255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7" t="s">
        <v>41</v>
      </c>
      <c r="AQ19" s="11"/>
      <c r="BE19" s="255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19</v>
      </c>
    </row>
    <row r="20" spans="2:71" ht="70.5" customHeight="1">
      <c r="B20" s="10"/>
      <c r="E20" s="180" t="s">
        <v>42</v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Q20" s="11"/>
      <c r="BE20" s="255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40</v>
      </c>
    </row>
    <row r="21" spans="2:70" ht="7.5" customHeight="1">
      <c r="B21" s="10"/>
      <c r="AQ21" s="11"/>
      <c r="BE21" s="255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255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1"/>
      <c r="D23" s="22" t="s">
        <v>43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81">
        <f>ROUNDUP($AG$50,2)</f>
        <v>0</v>
      </c>
      <c r="AL23" s="182"/>
      <c r="AM23" s="182"/>
      <c r="AN23" s="182"/>
      <c r="AO23" s="182"/>
      <c r="AQ23" s="24"/>
      <c r="BE23" s="265"/>
    </row>
    <row r="24" spans="2:57" s="6" customFormat="1" ht="7.5" customHeight="1">
      <c r="B24" s="21"/>
      <c r="AQ24" s="24"/>
      <c r="BE24" s="265"/>
    </row>
    <row r="25" spans="2:57" s="6" customFormat="1" ht="15" customHeight="1">
      <c r="B25" s="25"/>
      <c r="D25" s="26" t="s">
        <v>44</v>
      </c>
      <c r="F25" s="26" t="s">
        <v>45</v>
      </c>
      <c r="L25" s="271">
        <v>0.21</v>
      </c>
      <c r="M25" s="272"/>
      <c r="N25" s="272"/>
      <c r="O25" s="272"/>
      <c r="T25" s="28" t="s">
        <v>46</v>
      </c>
      <c r="W25" s="273">
        <f>ROUNDUP($AZ$50,2)</f>
        <v>0</v>
      </c>
      <c r="X25" s="272"/>
      <c r="Y25" s="272"/>
      <c r="Z25" s="272"/>
      <c r="AA25" s="272"/>
      <c r="AB25" s="272"/>
      <c r="AC25" s="272"/>
      <c r="AD25" s="272"/>
      <c r="AE25" s="272"/>
      <c r="AK25" s="273">
        <f>ROUNDUP($AV$50,1)</f>
        <v>0</v>
      </c>
      <c r="AL25" s="272"/>
      <c r="AM25" s="272"/>
      <c r="AN25" s="272"/>
      <c r="AO25" s="272"/>
      <c r="AQ25" s="29"/>
      <c r="BE25" s="272"/>
    </row>
    <row r="26" spans="2:57" s="6" customFormat="1" ht="15" customHeight="1">
      <c r="B26" s="25"/>
      <c r="F26" s="26" t="s">
        <v>47</v>
      </c>
      <c r="L26" s="271">
        <v>0.15</v>
      </c>
      <c r="M26" s="272"/>
      <c r="N26" s="272"/>
      <c r="O26" s="272"/>
      <c r="T26" s="28" t="s">
        <v>46</v>
      </c>
      <c r="W26" s="273">
        <f>ROUNDUP($BA$50,2)</f>
        <v>0</v>
      </c>
      <c r="X26" s="272"/>
      <c r="Y26" s="272"/>
      <c r="Z26" s="272"/>
      <c r="AA26" s="272"/>
      <c r="AB26" s="272"/>
      <c r="AC26" s="272"/>
      <c r="AD26" s="272"/>
      <c r="AE26" s="272"/>
      <c r="AK26" s="273">
        <f>ROUNDUP($AW$50,1)</f>
        <v>0</v>
      </c>
      <c r="AL26" s="272"/>
      <c r="AM26" s="272"/>
      <c r="AN26" s="272"/>
      <c r="AO26" s="272"/>
      <c r="AQ26" s="29"/>
      <c r="BE26" s="272"/>
    </row>
    <row r="27" spans="2:57" s="6" customFormat="1" ht="15" customHeight="1" hidden="1">
      <c r="B27" s="25"/>
      <c r="F27" s="26" t="s">
        <v>48</v>
      </c>
      <c r="L27" s="271">
        <v>0.21</v>
      </c>
      <c r="M27" s="272"/>
      <c r="N27" s="272"/>
      <c r="O27" s="272"/>
      <c r="T27" s="28" t="s">
        <v>46</v>
      </c>
      <c r="W27" s="273">
        <f>ROUNDUP($BB$50,2)</f>
        <v>0</v>
      </c>
      <c r="X27" s="272"/>
      <c r="Y27" s="272"/>
      <c r="Z27" s="272"/>
      <c r="AA27" s="272"/>
      <c r="AB27" s="272"/>
      <c r="AC27" s="272"/>
      <c r="AD27" s="272"/>
      <c r="AE27" s="272"/>
      <c r="AK27" s="273">
        <v>0</v>
      </c>
      <c r="AL27" s="272"/>
      <c r="AM27" s="272"/>
      <c r="AN27" s="272"/>
      <c r="AO27" s="272"/>
      <c r="AQ27" s="29"/>
      <c r="BE27" s="272"/>
    </row>
    <row r="28" spans="2:57" s="6" customFormat="1" ht="15" customHeight="1" hidden="1">
      <c r="B28" s="25"/>
      <c r="F28" s="26" t="s">
        <v>49</v>
      </c>
      <c r="L28" s="271">
        <v>0.15</v>
      </c>
      <c r="M28" s="272"/>
      <c r="N28" s="272"/>
      <c r="O28" s="272"/>
      <c r="T28" s="28" t="s">
        <v>46</v>
      </c>
      <c r="W28" s="273">
        <f>ROUNDUP($BC$50,2)</f>
        <v>0</v>
      </c>
      <c r="X28" s="272"/>
      <c r="Y28" s="272"/>
      <c r="Z28" s="272"/>
      <c r="AA28" s="272"/>
      <c r="AB28" s="272"/>
      <c r="AC28" s="272"/>
      <c r="AD28" s="272"/>
      <c r="AE28" s="272"/>
      <c r="AK28" s="273">
        <v>0</v>
      </c>
      <c r="AL28" s="272"/>
      <c r="AM28" s="272"/>
      <c r="AN28" s="272"/>
      <c r="AO28" s="272"/>
      <c r="AQ28" s="29"/>
      <c r="BE28" s="272"/>
    </row>
    <row r="29" spans="2:57" s="6" customFormat="1" ht="15" customHeight="1" hidden="1">
      <c r="B29" s="25"/>
      <c r="F29" s="26" t="s">
        <v>50</v>
      </c>
      <c r="L29" s="271">
        <v>0</v>
      </c>
      <c r="M29" s="272"/>
      <c r="N29" s="272"/>
      <c r="O29" s="272"/>
      <c r="T29" s="28" t="s">
        <v>46</v>
      </c>
      <c r="W29" s="273">
        <f>ROUNDUP($BD$50,2)</f>
        <v>0</v>
      </c>
      <c r="X29" s="272"/>
      <c r="Y29" s="272"/>
      <c r="Z29" s="272"/>
      <c r="AA29" s="272"/>
      <c r="AB29" s="272"/>
      <c r="AC29" s="272"/>
      <c r="AD29" s="272"/>
      <c r="AE29" s="272"/>
      <c r="AK29" s="273">
        <v>0</v>
      </c>
      <c r="AL29" s="272"/>
      <c r="AM29" s="272"/>
      <c r="AN29" s="272"/>
      <c r="AO29" s="272"/>
      <c r="AQ29" s="29"/>
      <c r="BE29" s="272"/>
    </row>
    <row r="30" spans="2:57" s="6" customFormat="1" ht="7.5" customHeight="1">
      <c r="B30" s="21"/>
      <c r="AQ30" s="24"/>
      <c r="BE30" s="265"/>
    </row>
    <row r="31" spans="2:57" s="6" customFormat="1" ht="27" customHeight="1">
      <c r="B31" s="21"/>
      <c r="C31" s="30"/>
      <c r="D31" s="31" t="s">
        <v>51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 t="s">
        <v>52</v>
      </c>
      <c r="U31" s="32"/>
      <c r="V31" s="32"/>
      <c r="W31" s="32"/>
      <c r="X31" s="274" t="s">
        <v>53</v>
      </c>
      <c r="Y31" s="261"/>
      <c r="Z31" s="261"/>
      <c r="AA31" s="261"/>
      <c r="AB31" s="261"/>
      <c r="AC31" s="32"/>
      <c r="AD31" s="32"/>
      <c r="AE31" s="32"/>
      <c r="AF31" s="32"/>
      <c r="AG31" s="32"/>
      <c r="AH31" s="32"/>
      <c r="AI31" s="32"/>
      <c r="AJ31" s="32"/>
      <c r="AK31" s="275">
        <f>ROUNDUP(SUM($AK$23:$AK$29),2)</f>
        <v>0</v>
      </c>
      <c r="AL31" s="261"/>
      <c r="AM31" s="261"/>
      <c r="AN31" s="261"/>
      <c r="AO31" s="276"/>
      <c r="AP31" s="30"/>
      <c r="AQ31" s="34"/>
      <c r="BE31" s="265"/>
    </row>
    <row r="32" spans="2:57" s="6" customFormat="1" ht="7.5" customHeight="1">
      <c r="B32" s="21"/>
      <c r="AQ32" s="24"/>
      <c r="BE32" s="265"/>
    </row>
    <row r="33" spans="2:43" s="6" customFormat="1" ht="7.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</row>
    <row r="37" spans="2:44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1"/>
    </row>
    <row r="38" spans="2:44" s="6" customFormat="1" ht="37.5" customHeight="1">
      <c r="B38" s="21"/>
      <c r="C38" s="264" t="s">
        <v>54</v>
      </c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1"/>
    </row>
    <row r="39" spans="2:44" s="6" customFormat="1" ht="7.5" customHeight="1">
      <c r="B39" s="21"/>
      <c r="AR39" s="21"/>
    </row>
    <row r="40" spans="2:44" s="15" customFormat="1" ht="15" customHeight="1">
      <c r="B40" s="40"/>
      <c r="C40" s="17" t="s">
        <v>14</v>
      </c>
      <c r="L40" s="15" t="str">
        <f>$K$5</f>
        <v>2011-044-Z2</v>
      </c>
      <c r="AR40" s="40"/>
    </row>
    <row r="41" spans="2:44" s="41" customFormat="1" ht="37.5" customHeight="1">
      <c r="B41" s="42"/>
      <c r="C41" s="41" t="s">
        <v>17</v>
      </c>
      <c r="L41" s="266" t="str">
        <f>$K$6</f>
        <v>II-611 Nehvizdy - Mochov, rekonstrukce</v>
      </c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R41" s="42"/>
    </row>
    <row r="42" spans="2:44" s="6" customFormat="1" ht="7.5" customHeight="1">
      <c r="B42" s="21"/>
      <c r="AR42" s="21"/>
    </row>
    <row r="43" spans="2:44" s="6" customFormat="1" ht="15.75" customHeight="1">
      <c r="B43" s="21"/>
      <c r="C43" s="17" t="s">
        <v>23</v>
      </c>
      <c r="L43" s="43" t="str">
        <f>IF($K$8="","",$K$8)</f>
        <v>Mochov</v>
      </c>
      <c r="AI43" s="17" t="s">
        <v>25</v>
      </c>
      <c r="AM43" s="44" t="str">
        <f>IF($AN$8="","",$AN$8)</f>
        <v>05.12.2013</v>
      </c>
      <c r="AR43" s="21"/>
    </row>
    <row r="44" spans="2:44" s="6" customFormat="1" ht="7.5" customHeight="1">
      <c r="B44" s="21"/>
      <c r="AR44" s="21"/>
    </row>
    <row r="45" spans="2:56" s="6" customFormat="1" ht="18.75" customHeight="1">
      <c r="B45" s="21"/>
      <c r="C45" s="17" t="s">
        <v>29</v>
      </c>
      <c r="L45" s="15" t="str">
        <f>IF($E$11="","",$E$11)</f>
        <v>Středočeský kraj</v>
      </c>
      <c r="AI45" s="17" t="s">
        <v>36</v>
      </c>
      <c r="AM45" s="267" t="str">
        <f>IF($E$17="","",$E$17)</f>
        <v>CR Project s.r.o.</v>
      </c>
      <c r="AN45" s="265"/>
      <c r="AO45" s="265"/>
      <c r="AP45" s="265"/>
      <c r="AR45" s="21"/>
      <c r="AS45" s="268" t="s">
        <v>55</v>
      </c>
      <c r="AT45" s="269"/>
      <c r="AU45" s="45"/>
      <c r="AV45" s="45"/>
      <c r="AW45" s="45"/>
      <c r="AX45" s="45"/>
      <c r="AY45" s="45"/>
      <c r="AZ45" s="45"/>
      <c r="BA45" s="45"/>
      <c r="BB45" s="45"/>
      <c r="BC45" s="45"/>
      <c r="BD45" s="46"/>
    </row>
    <row r="46" spans="2:56" s="6" customFormat="1" ht="15.75" customHeight="1">
      <c r="B46" s="21"/>
      <c r="C46" s="17" t="s">
        <v>34</v>
      </c>
      <c r="L46" s="15">
        <f>IF($E$14="Vyplň údaj","",$E$14)</f>
      </c>
      <c r="AR46" s="21"/>
      <c r="AS46" s="270"/>
      <c r="AT46" s="265"/>
      <c r="BD46" s="47"/>
    </row>
    <row r="47" spans="2:56" s="6" customFormat="1" ht="12" customHeight="1">
      <c r="B47" s="21"/>
      <c r="AR47" s="21"/>
      <c r="AS47" s="270"/>
      <c r="AT47" s="265"/>
      <c r="BD47" s="47"/>
    </row>
    <row r="48" spans="2:57" s="6" customFormat="1" ht="30" customHeight="1">
      <c r="B48" s="21"/>
      <c r="C48" s="260" t="s">
        <v>56</v>
      </c>
      <c r="D48" s="261"/>
      <c r="E48" s="261"/>
      <c r="F48" s="261"/>
      <c r="G48" s="261"/>
      <c r="H48" s="32"/>
      <c r="I48" s="262" t="s">
        <v>57</v>
      </c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3" t="s">
        <v>58</v>
      </c>
      <c r="AH48" s="261"/>
      <c r="AI48" s="261"/>
      <c r="AJ48" s="261"/>
      <c r="AK48" s="261"/>
      <c r="AL48" s="261"/>
      <c r="AM48" s="261"/>
      <c r="AN48" s="262" t="s">
        <v>59</v>
      </c>
      <c r="AO48" s="261"/>
      <c r="AP48" s="261"/>
      <c r="AQ48" s="48" t="s">
        <v>60</v>
      </c>
      <c r="AR48" s="21"/>
      <c r="AS48" s="49" t="s">
        <v>61</v>
      </c>
      <c r="AT48" s="50" t="s">
        <v>62</v>
      </c>
      <c r="AU48" s="50" t="s">
        <v>63</v>
      </c>
      <c r="AV48" s="50" t="s">
        <v>64</v>
      </c>
      <c r="AW48" s="50" t="s">
        <v>65</v>
      </c>
      <c r="AX48" s="50" t="s">
        <v>66</v>
      </c>
      <c r="AY48" s="50" t="s">
        <v>67</v>
      </c>
      <c r="AZ48" s="50" t="s">
        <v>68</v>
      </c>
      <c r="BA48" s="50" t="s">
        <v>69</v>
      </c>
      <c r="BB48" s="50" t="s">
        <v>70</v>
      </c>
      <c r="BC48" s="50" t="s">
        <v>71</v>
      </c>
      <c r="BD48" s="51" t="s">
        <v>72</v>
      </c>
      <c r="BE48" s="52"/>
    </row>
    <row r="49" spans="2:56" s="6" customFormat="1" ht="12" customHeight="1">
      <c r="B49" s="21"/>
      <c r="AR49" s="21"/>
      <c r="AS49" s="53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76" s="41" customFormat="1" ht="33" customHeight="1">
      <c r="B50" s="42"/>
      <c r="C50" s="54" t="s">
        <v>73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252">
        <f>ROUNDUP(SUM($AG$51:$AG$54),2)</f>
        <v>0</v>
      </c>
      <c r="AH50" s="253"/>
      <c r="AI50" s="253"/>
      <c r="AJ50" s="253"/>
      <c r="AK50" s="253"/>
      <c r="AL50" s="253"/>
      <c r="AM50" s="253"/>
      <c r="AN50" s="252">
        <f>ROUNDUP(SUM($AG$50,$AT$50),2)</f>
        <v>0</v>
      </c>
      <c r="AO50" s="253"/>
      <c r="AP50" s="253"/>
      <c r="AQ50" s="55"/>
      <c r="AR50" s="42"/>
      <c r="AS50" s="56">
        <f>ROUNDUP(SUM($AS$51:$AS$54),2)</f>
        <v>0</v>
      </c>
      <c r="AT50" s="57">
        <f>ROUNDUP(SUM($AV$50:$AW$50),1)</f>
        <v>0</v>
      </c>
      <c r="AU50" s="58">
        <f>ROUNDUP(SUM($AU$51:$AU$54),5)</f>
        <v>0</v>
      </c>
      <c r="AV50" s="57">
        <f>ROUNDUP($AZ$50*$L$25,2)</f>
        <v>0</v>
      </c>
      <c r="AW50" s="57">
        <f>ROUNDUP($BA$50*$L$26,2)</f>
        <v>0</v>
      </c>
      <c r="AX50" s="57">
        <f>ROUNDUP($BB$50*$L$25,2)</f>
        <v>0</v>
      </c>
      <c r="AY50" s="57">
        <f>ROUNDUP($BC$50*$L$26,2)</f>
        <v>0</v>
      </c>
      <c r="AZ50" s="57">
        <f>ROUNDUP(SUM($AZ$51:$AZ$54),2)</f>
        <v>0</v>
      </c>
      <c r="BA50" s="57">
        <f>ROUNDUP(SUM($BA$51:$BA$54),2)</f>
        <v>0</v>
      </c>
      <c r="BB50" s="57">
        <f>ROUNDUP(SUM($BB$51:$BB$54),2)</f>
        <v>0</v>
      </c>
      <c r="BC50" s="57">
        <f>ROUNDUP(SUM($BC$51:$BC$54),2)</f>
        <v>0</v>
      </c>
      <c r="BD50" s="59">
        <f>ROUNDUP(SUM($BD$51:$BD$54),2)</f>
        <v>0</v>
      </c>
      <c r="BS50" s="41" t="s">
        <v>74</v>
      </c>
      <c r="BT50" s="41" t="s">
        <v>75</v>
      </c>
      <c r="BU50" s="60" t="s">
        <v>76</v>
      </c>
      <c r="BV50" s="41" t="s">
        <v>77</v>
      </c>
      <c r="BW50" s="41" t="s">
        <v>4</v>
      </c>
      <c r="BX50" s="41" t="s">
        <v>78</v>
      </c>
    </row>
    <row r="51" spans="1:91" s="61" customFormat="1" ht="28.5" customHeight="1">
      <c r="A51" s="162" t="s">
        <v>730</v>
      </c>
      <c r="B51" s="62"/>
      <c r="C51" s="63"/>
      <c r="D51" s="258" t="s">
        <v>79</v>
      </c>
      <c r="E51" s="259"/>
      <c r="F51" s="259"/>
      <c r="G51" s="259"/>
      <c r="H51" s="259"/>
      <c r="I51" s="63"/>
      <c r="J51" s="258" t="s">
        <v>80</v>
      </c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6">
        <f>'VoN - Vedlejší a ostatní ...'!$M$25</f>
        <v>0</v>
      </c>
      <c r="AH51" s="257"/>
      <c r="AI51" s="257"/>
      <c r="AJ51" s="257"/>
      <c r="AK51" s="257"/>
      <c r="AL51" s="257"/>
      <c r="AM51" s="257"/>
      <c r="AN51" s="256">
        <f>ROUNDUP(SUM($AG$51,$AT$51),2)</f>
        <v>0</v>
      </c>
      <c r="AO51" s="257"/>
      <c r="AP51" s="257"/>
      <c r="AQ51" s="64" t="s">
        <v>81</v>
      </c>
      <c r="AR51" s="62"/>
      <c r="AS51" s="65">
        <v>0</v>
      </c>
      <c r="AT51" s="66">
        <f>ROUNDUP(SUM($AV$51:$AW$51),1)</f>
        <v>0</v>
      </c>
      <c r="AU51" s="67">
        <f>'VoN - Vedlejší a ostatní ...'!$W$72</f>
        <v>0</v>
      </c>
      <c r="AV51" s="66">
        <f>'VoN - Vedlejší a ostatní ...'!$M$27</f>
        <v>0</v>
      </c>
      <c r="AW51" s="66">
        <f>'VoN - Vedlejší a ostatní ...'!$M$28</f>
        <v>0</v>
      </c>
      <c r="AX51" s="66">
        <f>'VoN - Vedlejší a ostatní ...'!$M$29</f>
        <v>0</v>
      </c>
      <c r="AY51" s="66">
        <f>'VoN - Vedlejší a ostatní ...'!$M$30</f>
        <v>0</v>
      </c>
      <c r="AZ51" s="66">
        <f>'VoN - Vedlejší a ostatní ...'!$H$27</f>
        <v>0</v>
      </c>
      <c r="BA51" s="66">
        <f>'VoN - Vedlejší a ostatní ...'!$H$28</f>
        <v>0</v>
      </c>
      <c r="BB51" s="66">
        <f>'VoN - Vedlejší a ostatní ...'!$H$29</f>
        <v>0</v>
      </c>
      <c r="BC51" s="66">
        <f>'VoN - Vedlejší a ostatní ...'!$H$30</f>
        <v>0</v>
      </c>
      <c r="BD51" s="68">
        <f>'VoN - Vedlejší a ostatní ...'!$H$31</f>
        <v>0</v>
      </c>
      <c r="BT51" s="61" t="s">
        <v>22</v>
      </c>
      <c r="BV51" s="61" t="s">
        <v>77</v>
      </c>
      <c r="BW51" s="61" t="s">
        <v>82</v>
      </c>
      <c r="BX51" s="61" t="s">
        <v>4</v>
      </c>
      <c r="CM51" s="61" t="s">
        <v>83</v>
      </c>
    </row>
    <row r="52" spans="1:91" s="61" customFormat="1" ht="28.5" customHeight="1">
      <c r="A52" s="162" t="s">
        <v>730</v>
      </c>
      <c r="B52" s="62"/>
      <c r="C52" s="63"/>
      <c r="D52" s="258" t="s">
        <v>84</v>
      </c>
      <c r="E52" s="259"/>
      <c r="F52" s="259"/>
      <c r="G52" s="259"/>
      <c r="H52" s="259"/>
      <c r="I52" s="63"/>
      <c r="J52" s="258" t="s">
        <v>85</v>
      </c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6">
        <f>'DIO - Dopravně-inženýrské...'!$M$25</f>
        <v>0</v>
      </c>
      <c r="AH52" s="257"/>
      <c r="AI52" s="257"/>
      <c r="AJ52" s="257"/>
      <c r="AK52" s="257"/>
      <c r="AL52" s="257"/>
      <c r="AM52" s="257"/>
      <c r="AN52" s="256">
        <f>ROUNDUP(SUM($AG$52,$AT$52),2)</f>
        <v>0</v>
      </c>
      <c r="AO52" s="257"/>
      <c r="AP52" s="257"/>
      <c r="AQ52" s="64" t="s">
        <v>81</v>
      </c>
      <c r="AR52" s="62"/>
      <c r="AS52" s="65">
        <v>0</v>
      </c>
      <c r="AT52" s="66">
        <f>ROUNDUP(SUM($AV$52:$AW$52),1)</f>
        <v>0</v>
      </c>
      <c r="AU52" s="67">
        <f>'DIO - Dopravně-inženýrské...'!$W$71</f>
        <v>0</v>
      </c>
      <c r="AV52" s="66">
        <f>'DIO - Dopravně-inženýrské...'!$M$27</f>
        <v>0</v>
      </c>
      <c r="AW52" s="66">
        <f>'DIO - Dopravně-inženýrské...'!$M$28</f>
        <v>0</v>
      </c>
      <c r="AX52" s="66">
        <f>'DIO - Dopravně-inženýrské...'!$M$29</f>
        <v>0</v>
      </c>
      <c r="AY52" s="66">
        <f>'DIO - Dopravně-inženýrské...'!$M$30</f>
        <v>0</v>
      </c>
      <c r="AZ52" s="66">
        <f>'DIO - Dopravně-inženýrské...'!$H$27</f>
        <v>0</v>
      </c>
      <c r="BA52" s="66">
        <f>'DIO - Dopravně-inženýrské...'!$H$28</f>
        <v>0</v>
      </c>
      <c r="BB52" s="66">
        <f>'DIO - Dopravně-inženýrské...'!$H$29</f>
        <v>0</v>
      </c>
      <c r="BC52" s="66">
        <f>'DIO - Dopravně-inženýrské...'!$H$30</f>
        <v>0</v>
      </c>
      <c r="BD52" s="68">
        <f>'DIO - Dopravně-inženýrské...'!$H$31</f>
        <v>0</v>
      </c>
      <c r="BT52" s="61" t="s">
        <v>22</v>
      </c>
      <c r="BV52" s="61" t="s">
        <v>77</v>
      </c>
      <c r="BW52" s="61" t="s">
        <v>86</v>
      </c>
      <c r="BX52" s="61" t="s">
        <v>4</v>
      </c>
      <c r="CM52" s="61" t="s">
        <v>83</v>
      </c>
    </row>
    <row r="53" spans="1:91" s="61" customFormat="1" ht="28.5" customHeight="1">
      <c r="A53" s="162" t="s">
        <v>730</v>
      </c>
      <c r="B53" s="62"/>
      <c r="C53" s="63"/>
      <c r="D53" s="258" t="s">
        <v>87</v>
      </c>
      <c r="E53" s="259"/>
      <c r="F53" s="259"/>
      <c r="G53" s="259"/>
      <c r="H53" s="259"/>
      <c r="I53" s="63"/>
      <c r="J53" s="258" t="s">
        <v>88</v>
      </c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6">
        <f>'SO.120 - SO.120 - Okružní...'!$M$25</f>
        <v>0</v>
      </c>
      <c r="AH53" s="257"/>
      <c r="AI53" s="257"/>
      <c r="AJ53" s="257"/>
      <c r="AK53" s="257"/>
      <c r="AL53" s="257"/>
      <c r="AM53" s="257"/>
      <c r="AN53" s="256">
        <f>ROUNDUP(SUM($AG$53,$AT$53),2)</f>
        <v>0</v>
      </c>
      <c r="AO53" s="257"/>
      <c r="AP53" s="257"/>
      <c r="AQ53" s="64" t="s">
        <v>81</v>
      </c>
      <c r="AR53" s="62"/>
      <c r="AS53" s="65">
        <v>0</v>
      </c>
      <c r="AT53" s="66">
        <f>ROUNDUP(SUM($AV$53:$AW$53),1)</f>
        <v>0</v>
      </c>
      <c r="AU53" s="67">
        <f>'SO.120 - SO.120 - Okružní...'!$W$76</f>
        <v>0</v>
      </c>
      <c r="AV53" s="66">
        <f>'SO.120 - SO.120 - Okružní...'!$M$27</f>
        <v>0</v>
      </c>
      <c r="AW53" s="66">
        <f>'SO.120 - SO.120 - Okružní...'!$M$28</f>
        <v>0</v>
      </c>
      <c r="AX53" s="66">
        <f>'SO.120 - SO.120 - Okružní...'!$M$29</f>
        <v>0</v>
      </c>
      <c r="AY53" s="66">
        <f>'SO.120 - SO.120 - Okružní...'!$M$30</f>
        <v>0</v>
      </c>
      <c r="AZ53" s="66">
        <f>'SO.120 - SO.120 - Okružní...'!$H$27</f>
        <v>0</v>
      </c>
      <c r="BA53" s="66">
        <f>'SO.120 - SO.120 - Okružní...'!$H$28</f>
        <v>0</v>
      </c>
      <c r="BB53" s="66">
        <f>'SO.120 - SO.120 - Okružní...'!$H$29</f>
        <v>0</v>
      </c>
      <c r="BC53" s="66">
        <f>'SO.120 - SO.120 - Okružní...'!$H$30</f>
        <v>0</v>
      </c>
      <c r="BD53" s="68">
        <f>'SO.120 - SO.120 - Okružní...'!$H$31</f>
        <v>0</v>
      </c>
      <c r="BT53" s="61" t="s">
        <v>22</v>
      </c>
      <c r="BV53" s="61" t="s">
        <v>77</v>
      </c>
      <c r="BW53" s="61" t="s">
        <v>89</v>
      </c>
      <c r="BX53" s="61" t="s">
        <v>4</v>
      </c>
      <c r="CM53" s="61" t="s">
        <v>83</v>
      </c>
    </row>
    <row r="54" spans="1:91" s="61" customFormat="1" ht="28.5" customHeight="1">
      <c r="A54" s="162" t="s">
        <v>730</v>
      </c>
      <c r="B54" s="62"/>
      <c r="C54" s="63"/>
      <c r="D54" s="258" t="s">
        <v>90</v>
      </c>
      <c r="E54" s="259"/>
      <c r="F54" s="259"/>
      <c r="G54" s="259"/>
      <c r="H54" s="259"/>
      <c r="I54" s="63"/>
      <c r="J54" s="258" t="s">
        <v>91</v>
      </c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6">
        <f>'SO.181 - SO.181 - Silnice'!$M$25</f>
        <v>0</v>
      </c>
      <c r="AH54" s="257"/>
      <c r="AI54" s="257"/>
      <c r="AJ54" s="257"/>
      <c r="AK54" s="257"/>
      <c r="AL54" s="257"/>
      <c r="AM54" s="257"/>
      <c r="AN54" s="256">
        <f>ROUNDUP(SUM($AG$54,$AT$54),2)</f>
        <v>0</v>
      </c>
      <c r="AO54" s="257"/>
      <c r="AP54" s="257"/>
      <c r="AQ54" s="64" t="s">
        <v>81</v>
      </c>
      <c r="AR54" s="62"/>
      <c r="AS54" s="69">
        <v>0</v>
      </c>
      <c r="AT54" s="70">
        <f>ROUNDUP(SUM($AV$54:$AW$54),1)</f>
        <v>0</v>
      </c>
      <c r="AU54" s="71">
        <f>'SO.181 - SO.181 - Silnice'!$W$76</f>
        <v>0</v>
      </c>
      <c r="AV54" s="70">
        <f>'SO.181 - SO.181 - Silnice'!$M$27</f>
        <v>0</v>
      </c>
      <c r="AW54" s="70">
        <f>'SO.181 - SO.181 - Silnice'!$M$28</f>
        <v>0</v>
      </c>
      <c r="AX54" s="70">
        <f>'SO.181 - SO.181 - Silnice'!$M$29</f>
        <v>0</v>
      </c>
      <c r="AY54" s="70">
        <f>'SO.181 - SO.181 - Silnice'!$M$30</f>
        <v>0</v>
      </c>
      <c r="AZ54" s="70">
        <f>'SO.181 - SO.181 - Silnice'!$H$27</f>
        <v>0</v>
      </c>
      <c r="BA54" s="70">
        <f>'SO.181 - SO.181 - Silnice'!$H$28</f>
        <v>0</v>
      </c>
      <c r="BB54" s="70">
        <f>'SO.181 - SO.181 - Silnice'!$H$29</f>
        <v>0</v>
      </c>
      <c r="BC54" s="70">
        <f>'SO.181 - SO.181 - Silnice'!$H$30</f>
        <v>0</v>
      </c>
      <c r="BD54" s="72">
        <f>'SO.181 - SO.181 - Silnice'!$H$31</f>
        <v>0</v>
      </c>
      <c r="BT54" s="61" t="s">
        <v>22</v>
      </c>
      <c r="BV54" s="61" t="s">
        <v>77</v>
      </c>
      <c r="BW54" s="61" t="s">
        <v>92</v>
      </c>
      <c r="BX54" s="61" t="s">
        <v>4</v>
      </c>
      <c r="CM54" s="61" t="s">
        <v>83</v>
      </c>
    </row>
    <row r="55" spans="2:44" s="6" customFormat="1" ht="30.75" customHeight="1">
      <c r="B55" s="21"/>
      <c r="AR55" s="21"/>
    </row>
    <row r="56" spans="2:44" s="6" customFormat="1" ht="7.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21"/>
    </row>
  </sheetData>
  <mergeCells count="52"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5:AT47"/>
    <mergeCell ref="L29:O29"/>
    <mergeCell ref="W29:AE29"/>
    <mergeCell ref="AK29:AO29"/>
    <mergeCell ref="X31:AB31"/>
    <mergeCell ref="AK31:AO31"/>
    <mergeCell ref="C48:G48"/>
    <mergeCell ref="I48:AF48"/>
    <mergeCell ref="AG48:AM48"/>
    <mergeCell ref="AN48:AP48"/>
    <mergeCell ref="D52:H52"/>
    <mergeCell ref="J52:AF52"/>
    <mergeCell ref="AN51:AP51"/>
    <mergeCell ref="AG51:AM51"/>
    <mergeCell ref="D51:H51"/>
    <mergeCell ref="J51:AF51"/>
    <mergeCell ref="D54:H54"/>
    <mergeCell ref="J54:AF54"/>
    <mergeCell ref="AN53:AP53"/>
    <mergeCell ref="AG53:AM53"/>
    <mergeCell ref="D53:H53"/>
    <mergeCell ref="J53:AF53"/>
    <mergeCell ref="AG50:AM50"/>
    <mergeCell ref="AN50:AP50"/>
    <mergeCell ref="AR2:BE2"/>
    <mergeCell ref="AN54:AP54"/>
    <mergeCell ref="AG54:AM54"/>
    <mergeCell ref="AN52:AP52"/>
    <mergeCell ref="AG52:AM52"/>
    <mergeCell ref="C38:AQ38"/>
    <mergeCell ref="L41:AO41"/>
    <mergeCell ref="AM45:AP45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VoN - Vedlejší a ostatní ...'!C2" tooltip="VoN - Vedlejší a ostatní ..." display="/"/>
    <hyperlink ref="A52" location="'DIO - Dopravně-inženýrské...'!C2" tooltip="DIO - Dopravně-inženýrské..." display="/"/>
    <hyperlink ref="A53" location="'SO.120 - SO.120 - Okružní...'!C2" tooltip="SO.120 - SO.120 - Okružní..." display="/"/>
    <hyperlink ref="A54" location="'SO.181 - SO.181 - Silnice'!C2" tooltip="SO.181 - SO.181 - Silnice" display="/"/>
  </hyperlink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workbookViewId="0" topLeftCell="A1">
      <pane ySplit="1" topLeftCell="BM2" activePane="bottomLeft" state="frozen"/>
      <selection pane="topLeft" activeCell="D10" sqref="D10:J10"/>
      <selection pane="bottomLeft" activeCell="AE13" sqref="AE1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7"/>
      <c r="B1" s="164"/>
      <c r="C1" s="164"/>
      <c r="D1" s="165" t="s">
        <v>1</v>
      </c>
      <c r="E1" s="164"/>
      <c r="F1" s="166" t="s">
        <v>731</v>
      </c>
      <c r="G1" s="166"/>
      <c r="H1" s="152" t="s">
        <v>732</v>
      </c>
      <c r="I1" s="152"/>
      <c r="J1" s="152"/>
      <c r="K1" s="152"/>
      <c r="L1" s="166" t="s">
        <v>733</v>
      </c>
      <c r="M1" s="166"/>
      <c r="N1" s="164"/>
      <c r="O1" s="165" t="s">
        <v>93</v>
      </c>
      <c r="P1" s="164"/>
      <c r="Q1" s="164"/>
      <c r="R1" s="164"/>
      <c r="S1" s="166" t="s">
        <v>734</v>
      </c>
      <c r="T1" s="166"/>
      <c r="U1" s="167"/>
      <c r="V1" s="16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4" t="s">
        <v>5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4" t="s">
        <v>6</v>
      </c>
      <c r="T2" s="255"/>
      <c r="U2" s="255"/>
      <c r="V2" s="255"/>
      <c r="W2" s="255"/>
      <c r="X2" s="255"/>
      <c r="Y2" s="255"/>
      <c r="Z2" s="255"/>
      <c r="AA2" s="255"/>
      <c r="AB2" s="255"/>
      <c r="AC2" s="255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64" t="s">
        <v>94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12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150" t="str">
        <f>'Rekapitulace stavby'!$K$6</f>
        <v>II-611 Nehvizdy - Mochov, rekonstrukce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11"/>
    </row>
    <row r="7" spans="2:18" s="6" customFormat="1" ht="37.5" customHeight="1">
      <c r="B7" s="21"/>
      <c r="D7" s="41" t="s">
        <v>95</v>
      </c>
      <c r="F7" s="266" t="s">
        <v>96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145" t="str">
        <f>'Rekapitulace stavby'!$AN$8</f>
        <v>05.12.2013</v>
      </c>
      <c r="P10" s="265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67" t="s">
        <v>31</v>
      </c>
      <c r="P12" s="265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67"/>
      <c r="P13" s="265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67"/>
      <c r="P15" s="265"/>
      <c r="R15" s="24"/>
    </row>
    <row r="16" spans="2:18" s="6" customFormat="1" ht="18.75" customHeight="1">
      <c r="B16" s="21"/>
      <c r="E16" s="15" t="s">
        <v>97</v>
      </c>
      <c r="M16" s="17" t="s">
        <v>33</v>
      </c>
      <c r="O16" s="267"/>
      <c r="P16" s="265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67" t="s">
        <v>37</v>
      </c>
      <c r="P18" s="265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67" t="s">
        <v>39</v>
      </c>
      <c r="P19" s="265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73" customFormat="1" ht="79.5" customHeight="1">
      <c r="B22" s="74"/>
      <c r="E22" s="180" t="s">
        <v>42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R22" s="75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6" t="s">
        <v>43</v>
      </c>
      <c r="M25" s="252">
        <f>ROUNDUP($N$72,2)</f>
        <v>0</v>
      </c>
      <c r="N25" s="265"/>
      <c r="O25" s="265"/>
      <c r="P25" s="265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7" t="s">
        <v>44</v>
      </c>
      <c r="E27" s="27" t="s">
        <v>45</v>
      </c>
      <c r="F27" s="77">
        <v>0.21</v>
      </c>
      <c r="G27" s="78" t="s">
        <v>46</v>
      </c>
      <c r="H27" s="279">
        <f>SUM($BE$72:$BE$96)</f>
        <v>0</v>
      </c>
      <c r="I27" s="265"/>
      <c r="J27" s="265"/>
      <c r="M27" s="279">
        <f>SUM($BE$72:$BE$96)*$F$27</f>
        <v>0</v>
      </c>
      <c r="N27" s="265"/>
      <c r="O27" s="265"/>
      <c r="P27" s="265"/>
      <c r="R27" s="24"/>
    </row>
    <row r="28" spans="2:18" s="6" customFormat="1" ht="15" customHeight="1">
      <c r="B28" s="21"/>
      <c r="E28" s="27" t="s">
        <v>47</v>
      </c>
      <c r="F28" s="77">
        <v>0.15</v>
      </c>
      <c r="G28" s="78" t="s">
        <v>46</v>
      </c>
      <c r="H28" s="279">
        <f>SUM($BF$72:$BF$96)</f>
        <v>0</v>
      </c>
      <c r="I28" s="265"/>
      <c r="J28" s="265"/>
      <c r="M28" s="279">
        <f>SUM($BF$72:$BF$96)*$F$28</f>
        <v>0</v>
      </c>
      <c r="N28" s="265"/>
      <c r="O28" s="265"/>
      <c r="P28" s="265"/>
      <c r="R28" s="24"/>
    </row>
    <row r="29" spans="2:18" s="6" customFormat="1" ht="15" customHeight="1" hidden="1">
      <c r="B29" s="21"/>
      <c r="E29" s="27" t="s">
        <v>48</v>
      </c>
      <c r="F29" s="77">
        <v>0.21</v>
      </c>
      <c r="G29" s="78" t="s">
        <v>46</v>
      </c>
      <c r="H29" s="279">
        <f>SUM($BG$72:$BG$96)</f>
        <v>0</v>
      </c>
      <c r="I29" s="265"/>
      <c r="J29" s="265"/>
      <c r="M29" s="279">
        <v>0</v>
      </c>
      <c r="N29" s="265"/>
      <c r="O29" s="265"/>
      <c r="P29" s="265"/>
      <c r="R29" s="24"/>
    </row>
    <row r="30" spans="2:18" s="6" customFormat="1" ht="15" customHeight="1" hidden="1">
      <c r="B30" s="21"/>
      <c r="E30" s="27" t="s">
        <v>49</v>
      </c>
      <c r="F30" s="77">
        <v>0.15</v>
      </c>
      <c r="G30" s="78" t="s">
        <v>46</v>
      </c>
      <c r="H30" s="279">
        <f>SUM($BH$72:$BH$96)</f>
        <v>0</v>
      </c>
      <c r="I30" s="265"/>
      <c r="J30" s="265"/>
      <c r="M30" s="279">
        <v>0</v>
      </c>
      <c r="N30" s="265"/>
      <c r="O30" s="265"/>
      <c r="P30" s="265"/>
      <c r="R30" s="24"/>
    </row>
    <row r="31" spans="2:18" s="6" customFormat="1" ht="15" customHeight="1" hidden="1">
      <c r="B31" s="21"/>
      <c r="E31" s="27" t="s">
        <v>50</v>
      </c>
      <c r="F31" s="77">
        <v>0</v>
      </c>
      <c r="G31" s="78" t="s">
        <v>46</v>
      </c>
      <c r="H31" s="279">
        <f>SUM($BI$72:$BI$96)</f>
        <v>0</v>
      </c>
      <c r="I31" s="265"/>
      <c r="J31" s="265"/>
      <c r="M31" s="279">
        <v>0</v>
      </c>
      <c r="N31" s="265"/>
      <c r="O31" s="265"/>
      <c r="P31" s="265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79" t="s">
        <v>52</v>
      </c>
      <c r="H33" s="33" t="s">
        <v>53</v>
      </c>
      <c r="I33" s="32"/>
      <c r="J33" s="32"/>
      <c r="K33" s="32"/>
      <c r="L33" s="275">
        <f>ROUNDUP(SUM($M$25:$M$31),2)</f>
        <v>0</v>
      </c>
      <c r="M33" s="261"/>
      <c r="N33" s="261"/>
      <c r="O33" s="261"/>
      <c r="P33" s="276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0"/>
    </row>
    <row r="39" spans="2:18" s="6" customFormat="1" ht="37.5" customHeight="1">
      <c r="B39" s="21"/>
      <c r="C39" s="264" t="s">
        <v>98</v>
      </c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80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150" t="str">
        <f>$F$6</f>
        <v>II-611 Nehvizdy - Mochov, rekonstrukce</v>
      </c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4"/>
    </row>
    <row r="42" spans="2:18" s="6" customFormat="1" ht="37.5" customHeight="1">
      <c r="B42" s="21"/>
      <c r="C42" s="41" t="s">
        <v>95</v>
      </c>
      <c r="F42" s="266" t="str">
        <f>$F$7</f>
        <v>VoN - Vedlejší a ostatní náklady</v>
      </c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Mochov</v>
      </c>
      <c r="K44" s="17" t="s">
        <v>25</v>
      </c>
      <c r="M44" s="145" t="str">
        <f>IF($O$10="","",$O$10)</f>
        <v>05.12.2013</v>
      </c>
      <c r="N44" s="265"/>
      <c r="O44" s="265"/>
      <c r="P44" s="265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67" t="str">
        <f>$E$19</f>
        <v>CR Project s.r.o.</v>
      </c>
      <c r="N46" s="265"/>
      <c r="O46" s="265"/>
      <c r="P46" s="265"/>
      <c r="Q46" s="265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-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151" t="s">
        <v>99</v>
      </c>
      <c r="D49" s="277"/>
      <c r="E49" s="277"/>
      <c r="F49" s="277"/>
      <c r="G49" s="277"/>
      <c r="H49" s="30"/>
      <c r="I49" s="30"/>
      <c r="J49" s="30"/>
      <c r="K49" s="30"/>
      <c r="L49" s="30"/>
      <c r="M49" s="30"/>
      <c r="N49" s="151" t="s">
        <v>100</v>
      </c>
      <c r="O49" s="277"/>
      <c r="P49" s="277"/>
      <c r="Q49" s="277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101</v>
      </c>
      <c r="N51" s="252">
        <f>ROUNDUP($N$72,2)</f>
        <v>0</v>
      </c>
      <c r="O51" s="265"/>
      <c r="P51" s="265"/>
      <c r="Q51" s="265"/>
      <c r="R51" s="24"/>
      <c r="AU51" s="6" t="s">
        <v>102</v>
      </c>
    </row>
    <row r="52" spans="2:18" s="60" customFormat="1" ht="25.5" customHeight="1">
      <c r="B52" s="81"/>
      <c r="D52" s="82" t="s">
        <v>103</v>
      </c>
      <c r="N52" s="278">
        <f>ROUNDUP($N$73,2)</f>
        <v>0</v>
      </c>
      <c r="O52" s="149"/>
      <c r="P52" s="149"/>
      <c r="Q52" s="149"/>
      <c r="R52" s="83"/>
    </row>
    <row r="53" spans="2:18" s="84" customFormat="1" ht="21" customHeight="1">
      <c r="B53" s="85"/>
      <c r="D53" s="86" t="s">
        <v>104</v>
      </c>
      <c r="N53" s="148">
        <f>ROUNDUP($N$74,2)</f>
        <v>0</v>
      </c>
      <c r="O53" s="149"/>
      <c r="P53" s="149"/>
      <c r="Q53" s="149"/>
      <c r="R53" s="87"/>
    </row>
    <row r="54" spans="2:18" s="84" customFormat="1" ht="21" customHeight="1">
      <c r="B54" s="85"/>
      <c r="D54" s="86" t="s">
        <v>105</v>
      </c>
      <c r="N54" s="148">
        <f>ROUNDUP($N$89,2)</f>
        <v>0</v>
      </c>
      <c r="O54" s="149"/>
      <c r="P54" s="149"/>
      <c r="Q54" s="149"/>
      <c r="R54" s="87"/>
    </row>
    <row r="55" spans="2:18" s="6" customFormat="1" ht="22.5" customHeight="1">
      <c r="B55" s="21"/>
      <c r="R55" s="24"/>
    </row>
    <row r="56" spans="2:18" s="6" customFormat="1" ht="7.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7"/>
    </row>
    <row r="60" spans="2:19" s="6" customFormat="1" ht="7.5" customHeight="1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21"/>
    </row>
    <row r="61" spans="2:19" s="6" customFormat="1" ht="37.5" customHeight="1">
      <c r="B61" s="21"/>
      <c r="C61" s="264" t="s">
        <v>106</v>
      </c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1"/>
    </row>
    <row r="62" spans="2:19" s="6" customFormat="1" ht="7.5" customHeight="1">
      <c r="B62" s="21"/>
      <c r="S62" s="21"/>
    </row>
    <row r="63" spans="2:19" s="6" customFormat="1" ht="30.75" customHeight="1">
      <c r="B63" s="21"/>
      <c r="C63" s="17" t="s">
        <v>17</v>
      </c>
      <c r="F63" s="150" t="str">
        <f>$F$6</f>
        <v>II-611 Nehvizdy - Mochov, rekonstrukce</v>
      </c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S63" s="21"/>
    </row>
    <row r="64" spans="2:19" s="6" customFormat="1" ht="37.5" customHeight="1">
      <c r="B64" s="21"/>
      <c r="C64" s="41" t="s">
        <v>95</v>
      </c>
      <c r="F64" s="266" t="str">
        <f>$F$7</f>
        <v>VoN - Vedlejší a ostatní náklady</v>
      </c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S64" s="21"/>
    </row>
    <row r="65" spans="2:19" s="6" customFormat="1" ht="7.5" customHeight="1">
      <c r="B65" s="21"/>
      <c r="S65" s="21"/>
    </row>
    <row r="66" spans="2:19" s="6" customFormat="1" ht="18.75" customHeight="1">
      <c r="B66" s="21"/>
      <c r="C66" s="17" t="s">
        <v>23</v>
      </c>
      <c r="F66" s="15" t="str">
        <f>$F$10</f>
        <v>Mochov</v>
      </c>
      <c r="K66" s="17" t="s">
        <v>25</v>
      </c>
      <c r="M66" s="145" t="str">
        <f>IF($O$10="","",$O$10)</f>
        <v>05.12.2013</v>
      </c>
      <c r="N66" s="265"/>
      <c r="O66" s="265"/>
      <c r="P66" s="265"/>
      <c r="S66" s="21"/>
    </row>
    <row r="67" spans="2:19" s="6" customFormat="1" ht="7.5" customHeight="1">
      <c r="B67" s="21"/>
      <c r="S67" s="21"/>
    </row>
    <row r="68" spans="2:19" s="6" customFormat="1" ht="15.75" customHeight="1">
      <c r="B68" s="21"/>
      <c r="C68" s="17" t="s">
        <v>29</v>
      </c>
      <c r="F68" s="15" t="str">
        <f>$E$13</f>
        <v>Středočeský kraj</v>
      </c>
      <c r="K68" s="17" t="s">
        <v>36</v>
      </c>
      <c r="M68" s="267" t="str">
        <f>$E$19</f>
        <v>CR Project s.r.o.</v>
      </c>
      <c r="N68" s="265"/>
      <c r="O68" s="265"/>
      <c r="P68" s="265"/>
      <c r="Q68" s="265"/>
      <c r="S68" s="21"/>
    </row>
    <row r="69" spans="2:19" s="6" customFormat="1" ht="15" customHeight="1">
      <c r="B69" s="21"/>
      <c r="C69" s="17" t="s">
        <v>34</v>
      </c>
      <c r="F69" s="15" t="str">
        <f>IF($E$16="","",$E$16)</f>
        <v>-</v>
      </c>
      <c r="S69" s="21"/>
    </row>
    <row r="70" spans="2:19" s="6" customFormat="1" ht="11.25" customHeight="1">
      <c r="B70" s="21"/>
      <c r="S70" s="21"/>
    </row>
    <row r="71" spans="2:27" s="88" customFormat="1" ht="30" customHeight="1">
      <c r="B71" s="89"/>
      <c r="C71" s="90" t="s">
        <v>107</v>
      </c>
      <c r="D71" s="91" t="s">
        <v>60</v>
      </c>
      <c r="E71" s="91" t="s">
        <v>56</v>
      </c>
      <c r="F71" s="146" t="s">
        <v>108</v>
      </c>
      <c r="G71" s="147"/>
      <c r="H71" s="147"/>
      <c r="I71" s="147"/>
      <c r="J71" s="91" t="s">
        <v>109</v>
      </c>
      <c r="K71" s="91" t="s">
        <v>110</v>
      </c>
      <c r="L71" s="146" t="s">
        <v>111</v>
      </c>
      <c r="M71" s="147"/>
      <c r="N71" s="146" t="s">
        <v>112</v>
      </c>
      <c r="O71" s="147"/>
      <c r="P71" s="147"/>
      <c r="Q71" s="147"/>
      <c r="R71" s="92" t="s">
        <v>113</v>
      </c>
      <c r="S71" s="89"/>
      <c r="T71" s="49" t="s">
        <v>114</v>
      </c>
      <c r="U71" s="50" t="s">
        <v>44</v>
      </c>
      <c r="V71" s="50" t="s">
        <v>115</v>
      </c>
      <c r="W71" s="50" t="s">
        <v>116</v>
      </c>
      <c r="X71" s="50" t="s">
        <v>117</v>
      </c>
      <c r="Y71" s="50" t="s">
        <v>118</v>
      </c>
      <c r="Z71" s="50" t="s">
        <v>119</v>
      </c>
      <c r="AA71" s="51" t="s">
        <v>120</v>
      </c>
    </row>
    <row r="72" spans="2:63" s="6" customFormat="1" ht="30" customHeight="1">
      <c r="B72" s="21"/>
      <c r="C72" s="54" t="s">
        <v>101</v>
      </c>
      <c r="N72" s="157">
        <f>$BK$72</f>
        <v>0</v>
      </c>
      <c r="O72" s="265"/>
      <c r="P72" s="265"/>
      <c r="Q72" s="265"/>
      <c r="S72" s="21"/>
      <c r="T72" s="53"/>
      <c r="U72" s="45"/>
      <c r="V72" s="45"/>
      <c r="W72" s="93">
        <f>$W$73</f>
        <v>0</v>
      </c>
      <c r="X72" s="45"/>
      <c r="Y72" s="93">
        <f>$Y$73</f>
        <v>0</v>
      </c>
      <c r="Z72" s="45"/>
      <c r="AA72" s="94">
        <f>$AA$73</f>
        <v>0</v>
      </c>
      <c r="AT72" s="6" t="s">
        <v>74</v>
      </c>
      <c r="AU72" s="6" t="s">
        <v>102</v>
      </c>
      <c r="BK72" s="95">
        <f>$BK$73</f>
        <v>0</v>
      </c>
    </row>
    <row r="73" spans="2:63" s="96" customFormat="1" ht="37.5" customHeight="1">
      <c r="B73" s="97"/>
      <c r="D73" s="98" t="s">
        <v>103</v>
      </c>
      <c r="N73" s="158">
        <f>$BK$73</f>
        <v>0</v>
      </c>
      <c r="O73" s="159"/>
      <c r="P73" s="159"/>
      <c r="Q73" s="159"/>
      <c r="S73" s="97"/>
      <c r="T73" s="100"/>
      <c r="W73" s="101">
        <f>$W$74+$W$89</f>
        <v>0</v>
      </c>
      <c r="Y73" s="101">
        <f>$Y$74+$Y$89</f>
        <v>0</v>
      </c>
      <c r="AA73" s="102">
        <f>$AA$74+$AA$89</f>
        <v>0</v>
      </c>
      <c r="AR73" s="99" t="s">
        <v>121</v>
      </c>
      <c r="AT73" s="99" t="s">
        <v>74</v>
      </c>
      <c r="AU73" s="99" t="s">
        <v>75</v>
      </c>
      <c r="AY73" s="99" t="s">
        <v>122</v>
      </c>
      <c r="BK73" s="103">
        <f>$BK$74+$BK$89</f>
        <v>0</v>
      </c>
    </row>
    <row r="74" spans="2:63" s="96" customFormat="1" ht="21" customHeight="1">
      <c r="B74" s="97"/>
      <c r="D74" s="104" t="s">
        <v>104</v>
      </c>
      <c r="N74" s="160">
        <f>$BK$74</f>
        <v>0</v>
      </c>
      <c r="O74" s="159"/>
      <c r="P74" s="159"/>
      <c r="Q74" s="159"/>
      <c r="S74" s="97"/>
      <c r="T74" s="100"/>
      <c r="W74" s="101">
        <f>SUM($W$75:$W$88)</f>
        <v>0</v>
      </c>
      <c r="Y74" s="101">
        <f>SUM($Y$75:$Y$88)</f>
        <v>0</v>
      </c>
      <c r="AA74" s="102">
        <f>SUM($AA$75:$AA$88)</f>
        <v>0</v>
      </c>
      <c r="AR74" s="99" t="s">
        <v>121</v>
      </c>
      <c r="AT74" s="99" t="s">
        <v>74</v>
      </c>
      <c r="AU74" s="99" t="s">
        <v>22</v>
      </c>
      <c r="AY74" s="99" t="s">
        <v>122</v>
      </c>
      <c r="BK74" s="103">
        <f>SUM($BK$75:$BK$88)</f>
        <v>0</v>
      </c>
    </row>
    <row r="75" spans="2:65" s="6" customFormat="1" ht="39" customHeight="1">
      <c r="B75" s="21"/>
      <c r="C75" s="105" t="s">
        <v>22</v>
      </c>
      <c r="D75" s="105" t="s">
        <v>123</v>
      </c>
      <c r="E75" s="106" t="s">
        <v>124</v>
      </c>
      <c r="F75" s="153" t="s">
        <v>125</v>
      </c>
      <c r="G75" s="154"/>
      <c r="H75" s="154"/>
      <c r="I75" s="154"/>
      <c r="J75" s="108" t="s">
        <v>126</v>
      </c>
      <c r="K75" s="109">
        <v>1</v>
      </c>
      <c r="L75" s="155"/>
      <c r="M75" s="154"/>
      <c r="N75" s="156">
        <f>ROUND($L$75*$K$75,2)</f>
        <v>0</v>
      </c>
      <c r="O75" s="154"/>
      <c r="P75" s="154"/>
      <c r="Q75" s="154"/>
      <c r="R75" s="107"/>
      <c r="S75" s="21"/>
      <c r="T75" s="110"/>
      <c r="U75" s="111" t="s">
        <v>45</v>
      </c>
      <c r="X75" s="112">
        <v>0</v>
      </c>
      <c r="Y75" s="112">
        <f>$X$75*$K$75</f>
        <v>0</v>
      </c>
      <c r="Z75" s="112">
        <v>0</v>
      </c>
      <c r="AA75" s="113">
        <f>$Z$75*$K$75</f>
        <v>0</v>
      </c>
      <c r="AR75" s="73" t="s">
        <v>127</v>
      </c>
      <c r="AT75" s="73" t="s">
        <v>123</v>
      </c>
      <c r="AU75" s="73" t="s">
        <v>83</v>
      </c>
      <c r="AY75" s="6" t="s">
        <v>122</v>
      </c>
      <c r="BE75" s="114">
        <f>IF($U$75="základní",$N$75,0)</f>
        <v>0</v>
      </c>
      <c r="BF75" s="114">
        <f>IF($U$75="snížená",$N$75,0)</f>
        <v>0</v>
      </c>
      <c r="BG75" s="114">
        <f>IF($U$75="zákl. přenesená",$N$75,0)</f>
        <v>0</v>
      </c>
      <c r="BH75" s="114">
        <f>IF($U$75="sníž. přenesená",$N$75,0)</f>
        <v>0</v>
      </c>
      <c r="BI75" s="114">
        <f>IF($U$75="nulová",$N$75,0)</f>
        <v>0</v>
      </c>
      <c r="BJ75" s="73" t="s">
        <v>22</v>
      </c>
      <c r="BK75" s="114">
        <f>ROUND($L$75*$K$75,2)</f>
        <v>0</v>
      </c>
      <c r="BL75" s="73" t="s">
        <v>127</v>
      </c>
      <c r="BM75" s="73" t="s">
        <v>128</v>
      </c>
    </row>
    <row r="76" spans="2:65" s="6" customFormat="1" ht="27" customHeight="1">
      <c r="B76" s="21"/>
      <c r="C76" s="108" t="s">
        <v>83</v>
      </c>
      <c r="D76" s="108" t="s">
        <v>123</v>
      </c>
      <c r="E76" s="106" t="s">
        <v>129</v>
      </c>
      <c r="F76" s="153" t="s">
        <v>130</v>
      </c>
      <c r="G76" s="154"/>
      <c r="H76" s="154"/>
      <c r="I76" s="154"/>
      <c r="J76" s="108" t="s">
        <v>126</v>
      </c>
      <c r="K76" s="109">
        <v>1</v>
      </c>
      <c r="L76" s="155"/>
      <c r="M76" s="154"/>
      <c r="N76" s="156">
        <f>ROUND($L$76*$K$76,2)</f>
        <v>0</v>
      </c>
      <c r="O76" s="154"/>
      <c r="P76" s="154"/>
      <c r="Q76" s="154"/>
      <c r="R76" s="107"/>
      <c r="S76" s="21"/>
      <c r="T76" s="110"/>
      <c r="U76" s="111" t="s">
        <v>45</v>
      </c>
      <c r="X76" s="112">
        <v>0</v>
      </c>
      <c r="Y76" s="112">
        <f>$X$76*$K$76</f>
        <v>0</v>
      </c>
      <c r="Z76" s="112">
        <v>0</v>
      </c>
      <c r="AA76" s="113">
        <f>$Z$76*$K$76</f>
        <v>0</v>
      </c>
      <c r="AR76" s="73" t="s">
        <v>127</v>
      </c>
      <c r="AT76" s="73" t="s">
        <v>123</v>
      </c>
      <c r="AU76" s="73" t="s">
        <v>83</v>
      </c>
      <c r="AY76" s="73" t="s">
        <v>122</v>
      </c>
      <c r="BE76" s="114">
        <f>IF($U$76="základní",$N$76,0)</f>
        <v>0</v>
      </c>
      <c r="BF76" s="114">
        <f>IF($U$76="snížená",$N$76,0)</f>
        <v>0</v>
      </c>
      <c r="BG76" s="114">
        <f>IF($U$76="zákl. přenesená",$N$76,0)</f>
        <v>0</v>
      </c>
      <c r="BH76" s="114">
        <f>IF($U$76="sníž. přenesená",$N$76,0)</f>
        <v>0</v>
      </c>
      <c r="BI76" s="114">
        <f>IF($U$76="nulová",$N$76,0)</f>
        <v>0</v>
      </c>
      <c r="BJ76" s="73" t="s">
        <v>22</v>
      </c>
      <c r="BK76" s="114">
        <f>ROUND($L$76*$K$76,2)</f>
        <v>0</v>
      </c>
      <c r="BL76" s="73" t="s">
        <v>127</v>
      </c>
      <c r="BM76" s="73" t="s">
        <v>131</v>
      </c>
    </row>
    <row r="77" spans="2:65" s="6" customFormat="1" ht="27" customHeight="1">
      <c r="B77" s="21"/>
      <c r="C77" s="108" t="s">
        <v>132</v>
      </c>
      <c r="D77" s="108" t="s">
        <v>123</v>
      </c>
      <c r="E77" s="106" t="s">
        <v>133</v>
      </c>
      <c r="F77" s="153" t="s">
        <v>134</v>
      </c>
      <c r="G77" s="154"/>
      <c r="H77" s="154"/>
      <c r="I77" s="154"/>
      <c r="J77" s="108" t="s">
        <v>126</v>
      </c>
      <c r="K77" s="109">
        <v>1</v>
      </c>
      <c r="L77" s="155"/>
      <c r="M77" s="154"/>
      <c r="N77" s="156">
        <f>ROUND($L$77*$K$77,2)</f>
        <v>0</v>
      </c>
      <c r="O77" s="154"/>
      <c r="P77" s="154"/>
      <c r="Q77" s="154"/>
      <c r="R77" s="107"/>
      <c r="S77" s="21"/>
      <c r="T77" s="110"/>
      <c r="U77" s="111" t="s">
        <v>45</v>
      </c>
      <c r="X77" s="112">
        <v>0</v>
      </c>
      <c r="Y77" s="112">
        <f>$X$77*$K$77</f>
        <v>0</v>
      </c>
      <c r="Z77" s="112">
        <v>0</v>
      </c>
      <c r="AA77" s="113">
        <f>$Z$77*$K$77</f>
        <v>0</v>
      </c>
      <c r="AR77" s="73" t="s">
        <v>127</v>
      </c>
      <c r="AT77" s="73" t="s">
        <v>123</v>
      </c>
      <c r="AU77" s="73" t="s">
        <v>83</v>
      </c>
      <c r="AY77" s="73" t="s">
        <v>122</v>
      </c>
      <c r="BE77" s="114">
        <f>IF($U$77="základní",$N$77,0)</f>
        <v>0</v>
      </c>
      <c r="BF77" s="114">
        <f>IF($U$77="snížená",$N$77,0)</f>
        <v>0</v>
      </c>
      <c r="BG77" s="114">
        <f>IF($U$77="zákl. přenesená",$N$77,0)</f>
        <v>0</v>
      </c>
      <c r="BH77" s="114">
        <f>IF($U$77="sníž. přenesená",$N$77,0)</f>
        <v>0</v>
      </c>
      <c r="BI77" s="114">
        <f>IF($U$77="nulová",$N$77,0)</f>
        <v>0</v>
      </c>
      <c r="BJ77" s="73" t="s">
        <v>22</v>
      </c>
      <c r="BK77" s="114">
        <f>ROUND($L$77*$K$77,2)</f>
        <v>0</v>
      </c>
      <c r="BL77" s="73" t="s">
        <v>127</v>
      </c>
      <c r="BM77" s="73" t="s">
        <v>135</v>
      </c>
    </row>
    <row r="78" spans="2:65" s="6" customFormat="1" ht="15.75" customHeight="1">
      <c r="B78" s="21"/>
      <c r="C78" s="108" t="s">
        <v>121</v>
      </c>
      <c r="D78" s="108" t="s">
        <v>123</v>
      </c>
      <c r="E78" s="106" t="s">
        <v>136</v>
      </c>
      <c r="F78" s="153" t="s">
        <v>137</v>
      </c>
      <c r="G78" s="154"/>
      <c r="H78" s="154"/>
      <c r="I78" s="154"/>
      <c r="J78" s="108" t="s">
        <v>126</v>
      </c>
      <c r="K78" s="109">
        <v>1</v>
      </c>
      <c r="L78" s="155"/>
      <c r="M78" s="154"/>
      <c r="N78" s="156">
        <f>ROUND($L$78*$K$78,2)</f>
        <v>0</v>
      </c>
      <c r="O78" s="154"/>
      <c r="P78" s="154"/>
      <c r="Q78" s="154"/>
      <c r="R78" s="107"/>
      <c r="S78" s="21"/>
      <c r="T78" s="110"/>
      <c r="U78" s="111" t="s">
        <v>45</v>
      </c>
      <c r="X78" s="112">
        <v>0</v>
      </c>
      <c r="Y78" s="112">
        <f>$X$78*$K$78</f>
        <v>0</v>
      </c>
      <c r="Z78" s="112">
        <v>0</v>
      </c>
      <c r="AA78" s="113">
        <f>$Z$78*$K$78</f>
        <v>0</v>
      </c>
      <c r="AR78" s="73" t="s">
        <v>127</v>
      </c>
      <c r="AT78" s="73" t="s">
        <v>123</v>
      </c>
      <c r="AU78" s="73" t="s">
        <v>83</v>
      </c>
      <c r="AY78" s="73" t="s">
        <v>122</v>
      </c>
      <c r="BE78" s="114">
        <f>IF($U$78="základní",$N$78,0)</f>
        <v>0</v>
      </c>
      <c r="BF78" s="114">
        <f>IF($U$78="snížená",$N$78,0)</f>
        <v>0</v>
      </c>
      <c r="BG78" s="114">
        <f>IF($U$78="zákl. přenesená",$N$78,0)</f>
        <v>0</v>
      </c>
      <c r="BH78" s="114">
        <f>IF($U$78="sníž. přenesená",$N$78,0)</f>
        <v>0</v>
      </c>
      <c r="BI78" s="114">
        <f>IF($U$78="nulová",$N$78,0)</f>
        <v>0</v>
      </c>
      <c r="BJ78" s="73" t="s">
        <v>22</v>
      </c>
      <c r="BK78" s="114">
        <f>ROUND($L$78*$K$78,2)</f>
        <v>0</v>
      </c>
      <c r="BL78" s="73" t="s">
        <v>127</v>
      </c>
      <c r="BM78" s="73" t="s">
        <v>138</v>
      </c>
    </row>
    <row r="79" spans="2:65" s="6" customFormat="1" ht="39" customHeight="1">
      <c r="B79" s="21"/>
      <c r="C79" s="108" t="s">
        <v>139</v>
      </c>
      <c r="D79" s="108" t="s">
        <v>123</v>
      </c>
      <c r="E79" s="106" t="s">
        <v>140</v>
      </c>
      <c r="F79" s="153" t="s">
        <v>141</v>
      </c>
      <c r="G79" s="154"/>
      <c r="H79" s="154"/>
      <c r="I79" s="154"/>
      <c r="J79" s="108" t="s">
        <v>126</v>
      </c>
      <c r="K79" s="109">
        <v>1</v>
      </c>
      <c r="L79" s="155"/>
      <c r="M79" s="154"/>
      <c r="N79" s="156">
        <f>ROUND($L$79*$K$79,2)</f>
        <v>0</v>
      </c>
      <c r="O79" s="154"/>
      <c r="P79" s="154"/>
      <c r="Q79" s="154"/>
      <c r="R79" s="107"/>
      <c r="S79" s="21"/>
      <c r="T79" s="110"/>
      <c r="U79" s="111" t="s">
        <v>45</v>
      </c>
      <c r="X79" s="112">
        <v>0</v>
      </c>
      <c r="Y79" s="112">
        <f>$X$79*$K$79</f>
        <v>0</v>
      </c>
      <c r="Z79" s="112">
        <v>0</v>
      </c>
      <c r="AA79" s="113">
        <f>$Z$79*$K$79</f>
        <v>0</v>
      </c>
      <c r="AR79" s="73" t="s">
        <v>127</v>
      </c>
      <c r="AT79" s="73" t="s">
        <v>123</v>
      </c>
      <c r="AU79" s="73" t="s">
        <v>83</v>
      </c>
      <c r="AY79" s="73" t="s">
        <v>122</v>
      </c>
      <c r="BE79" s="114">
        <f>IF($U$79="základní",$N$79,0)</f>
        <v>0</v>
      </c>
      <c r="BF79" s="114">
        <f>IF($U$79="snížená",$N$79,0)</f>
        <v>0</v>
      </c>
      <c r="BG79" s="114">
        <f>IF($U$79="zákl. přenesená",$N$79,0)</f>
        <v>0</v>
      </c>
      <c r="BH79" s="114">
        <f>IF($U$79="sníž. přenesená",$N$79,0)</f>
        <v>0</v>
      </c>
      <c r="BI79" s="114">
        <f>IF($U$79="nulová",$N$79,0)</f>
        <v>0</v>
      </c>
      <c r="BJ79" s="73" t="s">
        <v>22</v>
      </c>
      <c r="BK79" s="114">
        <f>ROUND($L$79*$K$79,2)</f>
        <v>0</v>
      </c>
      <c r="BL79" s="73" t="s">
        <v>127</v>
      </c>
      <c r="BM79" s="73" t="s">
        <v>142</v>
      </c>
    </row>
    <row r="80" spans="2:65" s="6" customFormat="1" ht="51" customHeight="1">
      <c r="B80" s="21"/>
      <c r="C80" s="108" t="s">
        <v>143</v>
      </c>
      <c r="D80" s="108" t="s">
        <v>123</v>
      </c>
      <c r="E80" s="106" t="s">
        <v>144</v>
      </c>
      <c r="F80" s="153" t="s">
        <v>145</v>
      </c>
      <c r="G80" s="154"/>
      <c r="H80" s="154"/>
      <c r="I80" s="154"/>
      <c r="J80" s="108" t="s">
        <v>126</v>
      </c>
      <c r="K80" s="109">
        <v>1</v>
      </c>
      <c r="L80" s="155"/>
      <c r="M80" s="154"/>
      <c r="N80" s="156">
        <f>ROUND($L$80*$K$80,2)</f>
        <v>0</v>
      </c>
      <c r="O80" s="154"/>
      <c r="P80" s="154"/>
      <c r="Q80" s="154"/>
      <c r="R80" s="107"/>
      <c r="S80" s="21"/>
      <c r="T80" s="110"/>
      <c r="U80" s="111" t="s">
        <v>45</v>
      </c>
      <c r="X80" s="112">
        <v>0</v>
      </c>
      <c r="Y80" s="112">
        <f>$X$80*$K$80</f>
        <v>0</v>
      </c>
      <c r="Z80" s="112">
        <v>0</v>
      </c>
      <c r="AA80" s="113">
        <f>$Z$80*$K$80</f>
        <v>0</v>
      </c>
      <c r="AR80" s="73" t="s">
        <v>127</v>
      </c>
      <c r="AT80" s="73" t="s">
        <v>123</v>
      </c>
      <c r="AU80" s="73" t="s">
        <v>83</v>
      </c>
      <c r="AY80" s="73" t="s">
        <v>122</v>
      </c>
      <c r="BE80" s="114">
        <f>IF($U$80="základní",$N$80,0)</f>
        <v>0</v>
      </c>
      <c r="BF80" s="114">
        <f>IF($U$80="snížená",$N$80,0)</f>
        <v>0</v>
      </c>
      <c r="BG80" s="114">
        <f>IF($U$80="zákl. přenesená",$N$80,0)</f>
        <v>0</v>
      </c>
      <c r="BH80" s="114">
        <f>IF($U$80="sníž. přenesená",$N$80,0)</f>
        <v>0</v>
      </c>
      <c r="BI80" s="114">
        <f>IF($U$80="nulová",$N$80,0)</f>
        <v>0</v>
      </c>
      <c r="BJ80" s="73" t="s">
        <v>22</v>
      </c>
      <c r="BK80" s="114">
        <f>ROUND($L$80*$K$80,2)</f>
        <v>0</v>
      </c>
      <c r="BL80" s="73" t="s">
        <v>127</v>
      </c>
      <c r="BM80" s="73" t="s">
        <v>146</v>
      </c>
    </row>
    <row r="81" spans="2:65" s="6" customFormat="1" ht="63" customHeight="1">
      <c r="B81" s="21"/>
      <c r="C81" s="108" t="s">
        <v>147</v>
      </c>
      <c r="D81" s="108" t="s">
        <v>123</v>
      </c>
      <c r="E81" s="106" t="s">
        <v>148</v>
      </c>
      <c r="F81" s="153" t="s">
        <v>149</v>
      </c>
      <c r="G81" s="154"/>
      <c r="H81" s="154"/>
      <c r="I81" s="154"/>
      <c r="J81" s="108" t="s">
        <v>126</v>
      </c>
      <c r="K81" s="109">
        <v>1</v>
      </c>
      <c r="L81" s="155"/>
      <c r="M81" s="154"/>
      <c r="N81" s="156">
        <f>ROUND($L$81*$K$81,2)</f>
        <v>0</v>
      </c>
      <c r="O81" s="154"/>
      <c r="P81" s="154"/>
      <c r="Q81" s="154"/>
      <c r="R81" s="107"/>
      <c r="S81" s="21"/>
      <c r="T81" s="110"/>
      <c r="U81" s="111" t="s">
        <v>45</v>
      </c>
      <c r="X81" s="112">
        <v>0</v>
      </c>
      <c r="Y81" s="112">
        <f>$X$81*$K$81</f>
        <v>0</v>
      </c>
      <c r="Z81" s="112">
        <v>0</v>
      </c>
      <c r="AA81" s="113">
        <f>$Z$81*$K$81</f>
        <v>0</v>
      </c>
      <c r="AR81" s="73" t="s">
        <v>127</v>
      </c>
      <c r="AT81" s="73" t="s">
        <v>123</v>
      </c>
      <c r="AU81" s="73" t="s">
        <v>83</v>
      </c>
      <c r="AY81" s="73" t="s">
        <v>122</v>
      </c>
      <c r="BE81" s="114">
        <f>IF($U$81="základní",$N$81,0)</f>
        <v>0</v>
      </c>
      <c r="BF81" s="114">
        <f>IF($U$81="snížená",$N$81,0)</f>
        <v>0</v>
      </c>
      <c r="BG81" s="114">
        <f>IF($U$81="zákl. přenesená",$N$81,0)</f>
        <v>0</v>
      </c>
      <c r="BH81" s="114">
        <f>IF($U$81="sníž. přenesená",$N$81,0)</f>
        <v>0</v>
      </c>
      <c r="BI81" s="114">
        <f>IF($U$81="nulová",$N$81,0)</f>
        <v>0</v>
      </c>
      <c r="BJ81" s="73" t="s">
        <v>22</v>
      </c>
      <c r="BK81" s="114">
        <f>ROUND($L$81*$K$81,2)</f>
        <v>0</v>
      </c>
      <c r="BL81" s="73" t="s">
        <v>127</v>
      </c>
      <c r="BM81" s="73" t="s">
        <v>150</v>
      </c>
    </row>
    <row r="82" spans="2:65" s="6" customFormat="1" ht="39" customHeight="1">
      <c r="B82" s="21"/>
      <c r="C82" s="108" t="s">
        <v>151</v>
      </c>
      <c r="D82" s="108" t="s">
        <v>123</v>
      </c>
      <c r="E82" s="106" t="s">
        <v>152</v>
      </c>
      <c r="F82" s="153" t="s">
        <v>153</v>
      </c>
      <c r="G82" s="154"/>
      <c r="H82" s="154"/>
      <c r="I82" s="154"/>
      <c r="J82" s="108" t="s">
        <v>126</v>
      </c>
      <c r="K82" s="109">
        <v>1</v>
      </c>
      <c r="L82" s="155"/>
      <c r="M82" s="154"/>
      <c r="N82" s="156">
        <f>ROUND($L$82*$K$82,2)</f>
        <v>0</v>
      </c>
      <c r="O82" s="154"/>
      <c r="P82" s="154"/>
      <c r="Q82" s="154"/>
      <c r="R82" s="107"/>
      <c r="S82" s="21"/>
      <c r="T82" s="110"/>
      <c r="U82" s="111" t="s">
        <v>45</v>
      </c>
      <c r="X82" s="112">
        <v>0</v>
      </c>
      <c r="Y82" s="112">
        <f>$X$82*$K$82</f>
        <v>0</v>
      </c>
      <c r="Z82" s="112">
        <v>0</v>
      </c>
      <c r="AA82" s="113">
        <f>$Z$82*$K$82</f>
        <v>0</v>
      </c>
      <c r="AR82" s="73" t="s">
        <v>127</v>
      </c>
      <c r="AT82" s="73" t="s">
        <v>123</v>
      </c>
      <c r="AU82" s="73" t="s">
        <v>83</v>
      </c>
      <c r="AY82" s="73" t="s">
        <v>122</v>
      </c>
      <c r="BE82" s="114">
        <f>IF($U$82="základní",$N$82,0)</f>
        <v>0</v>
      </c>
      <c r="BF82" s="114">
        <f>IF($U$82="snížená",$N$82,0)</f>
        <v>0</v>
      </c>
      <c r="BG82" s="114">
        <f>IF($U$82="zákl. přenesená",$N$82,0)</f>
        <v>0</v>
      </c>
      <c r="BH82" s="114">
        <f>IF($U$82="sníž. přenesená",$N$82,0)</f>
        <v>0</v>
      </c>
      <c r="BI82" s="114">
        <f>IF($U$82="nulová",$N$82,0)</f>
        <v>0</v>
      </c>
      <c r="BJ82" s="73" t="s">
        <v>22</v>
      </c>
      <c r="BK82" s="114">
        <f>ROUND($L$82*$K$82,2)</f>
        <v>0</v>
      </c>
      <c r="BL82" s="73" t="s">
        <v>127</v>
      </c>
      <c r="BM82" s="73" t="s">
        <v>154</v>
      </c>
    </row>
    <row r="83" spans="2:65" s="6" customFormat="1" ht="39" customHeight="1">
      <c r="B83" s="21"/>
      <c r="C83" s="108" t="s">
        <v>155</v>
      </c>
      <c r="D83" s="108" t="s">
        <v>123</v>
      </c>
      <c r="E83" s="106" t="s">
        <v>156</v>
      </c>
      <c r="F83" s="153" t="s">
        <v>157</v>
      </c>
      <c r="G83" s="154"/>
      <c r="H83" s="154"/>
      <c r="I83" s="154"/>
      <c r="J83" s="108" t="s">
        <v>126</v>
      </c>
      <c r="K83" s="109">
        <v>1</v>
      </c>
      <c r="L83" s="155"/>
      <c r="M83" s="154"/>
      <c r="N83" s="156">
        <f>ROUND($L$83*$K$83,2)</f>
        <v>0</v>
      </c>
      <c r="O83" s="154"/>
      <c r="P83" s="154"/>
      <c r="Q83" s="154"/>
      <c r="R83" s="107"/>
      <c r="S83" s="21"/>
      <c r="T83" s="110"/>
      <c r="U83" s="111" t="s">
        <v>45</v>
      </c>
      <c r="X83" s="112">
        <v>0</v>
      </c>
      <c r="Y83" s="112">
        <f>$X$83*$K$83</f>
        <v>0</v>
      </c>
      <c r="Z83" s="112">
        <v>0</v>
      </c>
      <c r="AA83" s="113">
        <f>$Z$83*$K$83</f>
        <v>0</v>
      </c>
      <c r="AR83" s="73" t="s">
        <v>127</v>
      </c>
      <c r="AT83" s="73" t="s">
        <v>123</v>
      </c>
      <c r="AU83" s="73" t="s">
        <v>83</v>
      </c>
      <c r="AY83" s="73" t="s">
        <v>122</v>
      </c>
      <c r="BE83" s="114">
        <f>IF($U$83="základní",$N$83,0)</f>
        <v>0</v>
      </c>
      <c r="BF83" s="114">
        <f>IF($U$83="snížená",$N$83,0)</f>
        <v>0</v>
      </c>
      <c r="BG83" s="114">
        <f>IF($U$83="zákl. přenesená",$N$83,0)</f>
        <v>0</v>
      </c>
      <c r="BH83" s="114">
        <f>IF($U$83="sníž. přenesená",$N$83,0)</f>
        <v>0</v>
      </c>
      <c r="BI83" s="114">
        <f>IF($U$83="nulová",$N$83,0)</f>
        <v>0</v>
      </c>
      <c r="BJ83" s="73" t="s">
        <v>22</v>
      </c>
      <c r="BK83" s="114">
        <f>ROUND($L$83*$K$83,2)</f>
        <v>0</v>
      </c>
      <c r="BL83" s="73" t="s">
        <v>127</v>
      </c>
      <c r="BM83" s="73" t="s">
        <v>158</v>
      </c>
    </row>
    <row r="84" spans="2:65" s="6" customFormat="1" ht="75" customHeight="1">
      <c r="B84" s="21"/>
      <c r="C84" s="108" t="s">
        <v>27</v>
      </c>
      <c r="D84" s="108" t="s">
        <v>123</v>
      </c>
      <c r="E84" s="106" t="s">
        <v>159</v>
      </c>
      <c r="F84" s="153" t="s">
        <v>160</v>
      </c>
      <c r="G84" s="154"/>
      <c r="H84" s="154"/>
      <c r="I84" s="154"/>
      <c r="J84" s="108" t="s">
        <v>126</v>
      </c>
      <c r="K84" s="109">
        <v>1</v>
      </c>
      <c r="L84" s="155"/>
      <c r="M84" s="154"/>
      <c r="N84" s="156">
        <f>ROUND($L$84*$K$84,2)</f>
        <v>0</v>
      </c>
      <c r="O84" s="154"/>
      <c r="P84" s="154"/>
      <c r="Q84" s="154"/>
      <c r="R84" s="107"/>
      <c r="S84" s="21"/>
      <c r="T84" s="110"/>
      <c r="U84" s="111" t="s">
        <v>45</v>
      </c>
      <c r="X84" s="112">
        <v>0</v>
      </c>
      <c r="Y84" s="112">
        <f>$X$84*$K$84</f>
        <v>0</v>
      </c>
      <c r="Z84" s="112">
        <v>0</v>
      </c>
      <c r="AA84" s="113">
        <f>$Z$84*$K$84</f>
        <v>0</v>
      </c>
      <c r="AR84" s="73" t="s">
        <v>127</v>
      </c>
      <c r="AT84" s="73" t="s">
        <v>123</v>
      </c>
      <c r="AU84" s="73" t="s">
        <v>83</v>
      </c>
      <c r="AY84" s="73" t="s">
        <v>122</v>
      </c>
      <c r="BE84" s="114">
        <f>IF($U$84="základní",$N$84,0)</f>
        <v>0</v>
      </c>
      <c r="BF84" s="114">
        <f>IF($U$84="snížená",$N$84,0)</f>
        <v>0</v>
      </c>
      <c r="BG84" s="114">
        <f>IF($U$84="zákl. přenesená",$N$84,0)</f>
        <v>0</v>
      </c>
      <c r="BH84" s="114">
        <f>IF($U$84="sníž. přenesená",$N$84,0)</f>
        <v>0</v>
      </c>
      <c r="BI84" s="114">
        <f>IF($U$84="nulová",$N$84,0)</f>
        <v>0</v>
      </c>
      <c r="BJ84" s="73" t="s">
        <v>22</v>
      </c>
      <c r="BK84" s="114">
        <f>ROUND($L$84*$K$84,2)</f>
        <v>0</v>
      </c>
      <c r="BL84" s="73" t="s">
        <v>127</v>
      </c>
      <c r="BM84" s="73" t="s">
        <v>161</v>
      </c>
    </row>
    <row r="85" spans="2:65" s="6" customFormat="1" ht="39" customHeight="1">
      <c r="B85" s="21"/>
      <c r="C85" s="108" t="s">
        <v>162</v>
      </c>
      <c r="D85" s="108" t="s">
        <v>123</v>
      </c>
      <c r="E85" s="106" t="s">
        <v>163</v>
      </c>
      <c r="F85" s="153" t="s">
        <v>164</v>
      </c>
      <c r="G85" s="154"/>
      <c r="H85" s="154"/>
      <c r="I85" s="154"/>
      <c r="J85" s="108" t="s">
        <v>126</v>
      </c>
      <c r="K85" s="109">
        <v>1</v>
      </c>
      <c r="L85" s="155"/>
      <c r="M85" s="154"/>
      <c r="N85" s="156">
        <f>ROUND($L$85*$K$85,2)</f>
        <v>0</v>
      </c>
      <c r="O85" s="154"/>
      <c r="P85" s="154"/>
      <c r="Q85" s="154"/>
      <c r="R85" s="107"/>
      <c r="S85" s="21"/>
      <c r="T85" s="110"/>
      <c r="U85" s="111" t="s">
        <v>45</v>
      </c>
      <c r="X85" s="112">
        <v>0</v>
      </c>
      <c r="Y85" s="112">
        <f>$X$85*$K$85</f>
        <v>0</v>
      </c>
      <c r="Z85" s="112">
        <v>0</v>
      </c>
      <c r="AA85" s="113">
        <f>$Z$85*$K$85</f>
        <v>0</v>
      </c>
      <c r="AR85" s="73" t="s">
        <v>127</v>
      </c>
      <c r="AT85" s="73" t="s">
        <v>123</v>
      </c>
      <c r="AU85" s="73" t="s">
        <v>83</v>
      </c>
      <c r="AY85" s="73" t="s">
        <v>122</v>
      </c>
      <c r="BE85" s="114">
        <f>IF($U$85="základní",$N$85,0)</f>
        <v>0</v>
      </c>
      <c r="BF85" s="114">
        <f>IF($U$85="snížená",$N$85,0)</f>
        <v>0</v>
      </c>
      <c r="BG85" s="114">
        <f>IF($U$85="zákl. přenesená",$N$85,0)</f>
        <v>0</v>
      </c>
      <c r="BH85" s="114">
        <f>IF($U$85="sníž. přenesená",$N$85,0)</f>
        <v>0</v>
      </c>
      <c r="BI85" s="114">
        <f>IF($U$85="nulová",$N$85,0)</f>
        <v>0</v>
      </c>
      <c r="BJ85" s="73" t="s">
        <v>22</v>
      </c>
      <c r="BK85" s="114">
        <f>ROUND($L$85*$K$85,2)</f>
        <v>0</v>
      </c>
      <c r="BL85" s="73" t="s">
        <v>127</v>
      </c>
      <c r="BM85" s="73" t="s">
        <v>165</v>
      </c>
    </row>
    <row r="86" spans="2:65" s="6" customFormat="1" ht="27" customHeight="1">
      <c r="B86" s="21"/>
      <c r="C86" s="108" t="s">
        <v>166</v>
      </c>
      <c r="D86" s="108" t="s">
        <v>123</v>
      </c>
      <c r="E86" s="106" t="s">
        <v>167</v>
      </c>
      <c r="F86" s="153" t="s">
        <v>168</v>
      </c>
      <c r="G86" s="154"/>
      <c r="H86" s="154"/>
      <c r="I86" s="154"/>
      <c r="J86" s="108" t="s">
        <v>169</v>
      </c>
      <c r="K86" s="109">
        <v>8</v>
      </c>
      <c r="L86" s="155"/>
      <c r="M86" s="154"/>
      <c r="N86" s="156">
        <f>ROUND($L$86*$K$86,2)</f>
        <v>0</v>
      </c>
      <c r="O86" s="154"/>
      <c r="P86" s="154"/>
      <c r="Q86" s="154"/>
      <c r="R86" s="107"/>
      <c r="S86" s="21"/>
      <c r="T86" s="110"/>
      <c r="U86" s="111" t="s">
        <v>45</v>
      </c>
      <c r="X86" s="112">
        <v>0</v>
      </c>
      <c r="Y86" s="112">
        <f>$X$86*$K$86</f>
        <v>0</v>
      </c>
      <c r="Z86" s="112">
        <v>0</v>
      </c>
      <c r="AA86" s="113">
        <f>$Z$86*$K$86</f>
        <v>0</v>
      </c>
      <c r="AR86" s="73" t="s">
        <v>127</v>
      </c>
      <c r="AT86" s="73" t="s">
        <v>123</v>
      </c>
      <c r="AU86" s="73" t="s">
        <v>83</v>
      </c>
      <c r="AY86" s="73" t="s">
        <v>122</v>
      </c>
      <c r="BE86" s="114">
        <f>IF($U$86="základní",$N$86,0)</f>
        <v>0</v>
      </c>
      <c r="BF86" s="114">
        <f>IF($U$86="snížená",$N$86,0)</f>
        <v>0</v>
      </c>
      <c r="BG86" s="114">
        <f>IF($U$86="zákl. přenesená",$N$86,0)</f>
        <v>0</v>
      </c>
      <c r="BH86" s="114">
        <f>IF($U$86="sníž. přenesená",$N$86,0)</f>
        <v>0</v>
      </c>
      <c r="BI86" s="114">
        <f>IF($U$86="nulová",$N$86,0)</f>
        <v>0</v>
      </c>
      <c r="BJ86" s="73" t="s">
        <v>22</v>
      </c>
      <c r="BK86" s="114">
        <f>ROUND($L$86*$K$86,2)</f>
        <v>0</v>
      </c>
      <c r="BL86" s="73" t="s">
        <v>127</v>
      </c>
      <c r="BM86" s="73" t="s">
        <v>170</v>
      </c>
    </row>
    <row r="87" spans="2:65" s="6" customFormat="1" ht="27" customHeight="1">
      <c r="B87" s="21"/>
      <c r="C87" s="108" t="s">
        <v>171</v>
      </c>
      <c r="D87" s="108" t="s">
        <v>123</v>
      </c>
      <c r="E87" s="106" t="s">
        <v>172</v>
      </c>
      <c r="F87" s="153" t="s">
        <v>173</v>
      </c>
      <c r="G87" s="154"/>
      <c r="H87" s="154"/>
      <c r="I87" s="154"/>
      <c r="J87" s="108" t="s">
        <v>126</v>
      </c>
      <c r="K87" s="109">
        <v>1</v>
      </c>
      <c r="L87" s="155"/>
      <c r="M87" s="154"/>
      <c r="N87" s="156">
        <f>ROUND($L$87*$K$87,2)</f>
        <v>0</v>
      </c>
      <c r="O87" s="154"/>
      <c r="P87" s="154"/>
      <c r="Q87" s="154"/>
      <c r="R87" s="107"/>
      <c r="S87" s="21"/>
      <c r="T87" s="110"/>
      <c r="U87" s="111" t="s">
        <v>45</v>
      </c>
      <c r="X87" s="112">
        <v>0</v>
      </c>
      <c r="Y87" s="112">
        <f>$X$87*$K$87</f>
        <v>0</v>
      </c>
      <c r="Z87" s="112">
        <v>0</v>
      </c>
      <c r="AA87" s="113">
        <f>$Z$87*$K$87</f>
        <v>0</v>
      </c>
      <c r="AR87" s="73" t="s">
        <v>127</v>
      </c>
      <c r="AT87" s="73" t="s">
        <v>123</v>
      </c>
      <c r="AU87" s="73" t="s">
        <v>83</v>
      </c>
      <c r="AY87" s="73" t="s">
        <v>122</v>
      </c>
      <c r="BE87" s="114">
        <f>IF($U$87="základní",$N$87,0)</f>
        <v>0</v>
      </c>
      <c r="BF87" s="114">
        <f>IF($U$87="snížená",$N$87,0)</f>
        <v>0</v>
      </c>
      <c r="BG87" s="114">
        <f>IF($U$87="zákl. přenesená",$N$87,0)</f>
        <v>0</v>
      </c>
      <c r="BH87" s="114">
        <f>IF($U$87="sníž. přenesená",$N$87,0)</f>
        <v>0</v>
      </c>
      <c r="BI87" s="114">
        <f>IF($U$87="nulová",$N$87,0)</f>
        <v>0</v>
      </c>
      <c r="BJ87" s="73" t="s">
        <v>22</v>
      </c>
      <c r="BK87" s="114">
        <f>ROUND($L$87*$K$87,2)</f>
        <v>0</v>
      </c>
      <c r="BL87" s="73" t="s">
        <v>127</v>
      </c>
      <c r="BM87" s="73" t="s">
        <v>174</v>
      </c>
    </row>
    <row r="88" spans="2:65" s="6" customFormat="1" ht="27" customHeight="1">
      <c r="B88" s="21"/>
      <c r="C88" s="108" t="s">
        <v>175</v>
      </c>
      <c r="D88" s="108" t="s">
        <v>123</v>
      </c>
      <c r="E88" s="106" t="s">
        <v>176</v>
      </c>
      <c r="F88" s="153" t="s">
        <v>177</v>
      </c>
      <c r="G88" s="154"/>
      <c r="H88" s="154"/>
      <c r="I88" s="154"/>
      <c r="J88" s="108" t="s">
        <v>126</v>
      </c>
      <c r="K88" s="109">
        <v>1</v>
      </c>
      <c r="L88" s="155"/>
      <c r="M88" s="154"/>
      <c r="N88" s="156">
        <f>ROUND($L$88*$K$88,2)</f>
        <v>0</v>
      </c>
      <c r="O88" s="154"/>
      <c r="P88" s="154"/>
      <c r="Q88" s="154"/>
      <c r="R88" s="107"/>
      <c r="S88" s="21"/>
      <c r="T88" s="110"/>
      <c r="U88" s="111" t="s">
        <v>45</v>
      </c>
      <c r="X88" s="112">
        <v>0</v>
      </c>
      <c r="Y88" s="112">
        <f>$X$88*$K$88</f>
        <v>0</v>
      </c>
      <c r="Z88" s="112">
        <v>0</v>
      </c>
      <c r="AA88" s="113">
        <f>$Z$88*$K$88</f>
        <v>0</v>
      </c>
      <c r="AR88" s="73" t="s">
        <v>127</v>
      </c>
      <c r="AT88" s="73" t="s">
        <v>123</v>
      </c>
      <c r="AU88" s="73" t="s">
        <v>83</v>
      </c>
      <c r="AY88" s="73" t="s">
        <v>122</v>
      </c>
      <c r="BE88" s="114">
        <f>IF($U$88="základní",$N$88,0)</f>
        <v>0</v>
      </c>
      <c r="BF88" s="114">
        <f>IF($U$88="snížená",$N$88,0)</f>
        <v>0</v>
      </c>
      <c r="BG88" s="114">
        <f>IF($U$88="zákl. přenesená",$N$88,0)</f>
        <v>0</v>
      </c>
      <c r="BH88" s="114">
        <f>IF($U$88="sníž. přenesená",$N$88,0)</f>
        <v>0</v>
      </c>
      <c r="BI88" s="114">
        <f>IF($U$88="nulová",$N$88,0)</f>
        <v>0</v>
      </c>
      <c r="BJ88" s="73" t="s">
        <v>22</v>
      </c>
      <c r="BK88" s="114">
        <f>ROUND($L$88*$K$88,2)</f>
        <v>0</v>
      </c>
      <c r="BL88" s="73" t="s">
        <v>127</v>
      </c>
      <c r="BM88" s="73" t="s">
        <v>178</v>
      </c>
    </row>
    <row r="89" spans="2:63" s="96" customFormat="1" ht="30.75" customHeight="1">
      <c r="B89" s="97"/>
      <c r="D89" s="104" t="s">
        <v>105</v>
      </c>
      <c r="N89" s="160">
        <f>$BK$89</f>
        <v>0</v>
      </c>
      <c r="O89" s="159"/>
      <c r="P89" s="159"/>
      <c r="Q89" s="159"/>
      <c r="S89" s="97"/>
      <c r="T89" s="100"/>
      <c r="W89" s="101">
        <f>SUM($W$90:$W$96)</f>
        <v>0</v>
      </c>
      <c r="Y89" s="101">
        <f>SUM($Y$90:$Y$96)</f>
        <v>0</v>
      </c>
      <c r="AA89" s="102">
        <f>SUM($AA$90:$AA$96)</f>
        <v>0</v>
      </c>
      <c r="AR89" s="99" t="s">
        <v>121</v>
      </c>
      <c r="AT89" s="99" t="s">
        <v>74</v>
      </c>
      <c r="AU89" s="99" t="s">
        <v>22</v>
      </c>
      <c r="AY89" s="99" t="s">
        <v>122</v>
      </c>
      <c r="BK89" s="103">
        <f>SUM($BK$90:$BK$96)</f>
        <v>0</v>
      </c>
    </row>
    <row r="90" spans="2:65" s="6" customFormat="1" ht="27" customHeight="1">
      <c r="B90" s="21"/>
      <c r="C90" s="108" t="s">
        <v>9</v>
      </c>
      <c r="D90" s="108" t="s">
        <v>123</v>
      </c>
      <c r="E90" s="106" t="s">
        <v>179</v>
      </c>
      <c r="F90" s="153" t="s">
        <v>180</v>
      </c>
      <c r="G90" s="154"/>
      <c r="H90" s="154"/>
      <c r="I90" s="154"/>
      <c r="J90" s="108" t="s">
        <v>126</v>
      </c>
      <c r="K90" s="109">
        <v>1</v>
      </c>
      <c r="L90" s="155"/>
      <c r="M90" s="154"/>
      <c r="N90" s="156">
        <f>ROUND($L$90*$K$90,2)</f>
        <v>0</v>
      </c>
      <c r="O90" s="154"/>
      <c r="P90" s="154"/>
      <c r="Q90" s="154"/>
      <c r="R90" s="107"/>
      <c r="S90" s="21"/>
      <c r="T90" s="110"/>
      <c r="U90" s="111" t="s">
        <v>45</v>
      </c>
      <c r="X90" s="112">
        <v>0</v>
      </c>
      <c r="Y90" s="112">
        <f>$X$90*$K$90</f>
        <v>0</v>
      </c>
      <c r="Z90" s="112">
        <v>0</v>
      </c>
      <c r="AA90" s="113">
        <f>$Z$90*$K$90</f>
        <v>0</v>
      </c>
      <c r="AR90" s="73" t="s">
        <v>181</v>
      </c>
      <c r="AT90" s="73" t="s">
        <v>123</v>
      </c>
      <c r="AU90" s="73" t="s">
        <v>83</v>
      </c>
      <c r="AY90" s="73" t="s">
        <v>122</v>
      </c>
      <c r="BE90" s="114">
        <f>IF($U$90="základní",$N$90,0)</f>
        <v>0</v>
      </c>
      <c r="BF90" s="114">
        <f>IF($U$90="snížená",$N$90,0)</f>
        <v>0</v>
      </c>
      <c r="BG90" s="114">
        <f>IF($U$90="zákl. přenesená",$N$90,0)</f>
        <v>0</v>
      </c>
      <c r="BH90" s="114">
        <f>IF($U$90="sníž. přenesená",$N$90,0)</f>
        <v>0</v>
      </c>
      <c r="BI90" s="114">
        <f>IF($U$90="nulová",$N$90,0)</f>
        <v>0</v>
      </c>
      <c r="BJ90" s="73" t="s">
        <v>22</v>
      </c>
      <c r="BK90" s="114">
        <f>ROUND($L$90*$K$90,2)</f>
        <v>0</v>
      </c>
      <c r="BL90" s="73" t="s">
        <v>181</v>
      </c>
      <c r="BM90" s="73" t="s">
        <v>182</v>
      </c>
    </row>
    <row r="91" spans="2:65" s="6" customFormat="1" ht="39" customHeight="1">
      <c r="B91" s="21"/>
      <c r="C91" s="108" t="s">
        <v>183</v>
      </c>
      <c r="D91" s="108" t="s">
        <v>123</v>
      </c>
      <c r="E91" s="106" t="s">
        <v>184</v>
      </c>
      <c r="F91" s="153" t="s">
        <v>185</v>
      </c>
      <c r="G91" s="154"/>
      <c r="H91" s="154"/>
      <c r="I91" s="154"/>
      <c r="J91" s="108" t="s">
        <v>126</v>
      </c>
      <c r="K91" s="109">
        <v>1</v>
      </c>
      <c r="L91" s="155"/>
      <c r="M91" s="154"/>
      <c r="N91" s="156">
        <f>ROUND($L$91*$K$91,2)</f>
        <v>0</v>
      </c>
      <c r="O91" s="154"/>
      <c r="P91" s="154"/>
      <c r="Q91" s="154"/>
      <c r="R91" s="107"/>
      <c r="S91" s="21"/>
      <c r="T91" s="110"/>
      <c r="U91" s="111" t="s">
        <v>45</v>
      </c>
      <c r="X91" s="112">
        <v>0</v>
      </c>
      <c r="Y91" s="112">
        <f>$X$91*$K$91</f>
        <v>0</v>
      </c>
      <c r="Z91" s="112">
        <v>0</v>
      </c>
      <c r="AA91" s="113">
        <f>$Z$91*$K$91</f>
        <v>0</v>
      </c>
      <c r="AR91" s="73" t="s">
        <v>181</v>
      </c>
      <c r="AT91" s="73" t="s">
        <v>123</v>
      </c>
      <c r="AU91" s="73" t="s">
        <v>83</v>
      </c>
      <c r="AY91" s="73" t="s">
        <v>122</v>
      </c>
      <c r="BE91" s="114">
        <f>IF($U$91="základní",$N$91,0)</f>
        <v>0</v>
      </c>
      <c r="BF91" s="114">
        <f>IF($U$91="snížená",$N$91,0)</f>
        <v>0</v>
      </c>
      <c r="BG91" s="114">
        <f>IF($U$91="zákl. přenesená",$N$91,0)</f>
        <v>0</v>
      </c>
      <c r="BH91" s="114">
        <f>IF($U$91="sníž. přenesená",$N$91,0)</f>
        <v>0</v>
      </c>
      <c r="BI91" s="114">
        <f>IF($U$91="nulová",$N$91,0)</f>
        <v>0</v>
      </c>
      <c r="BJ91" s="73" t="s">
        <v>22</v>
      </c>
      <c r="BK91" s="114">
        <f>ROUND($L$91*$K$91,2)</f>
        <v>0</v>
      </c>
      <c r="BL91" s="73" t="s">
        <v>181</v>
      </c>
      <c r="BM91" s="73" t="s">
        <v>186</v>
      </c>
    </row>
    <row r="92" spans="2:65" s="6" customFormat="1" ht="27" customHeight="1">
      <c r="B92" s="21"/>
      <c r="C92" s="108" t="s">
        <v>187</v>
      </c>
      <c r="D92" s="108" t="s">
        <v>123</v>
      </c>
      <c r="E92" s="106" t="s">
        <v>188</v>
      </c>
      <c r="F92" s="153" t="s">
        <v>189</v>
      </c>
      <c r="G92" s="154"/>
      <c r="H92" s="154"/>
      <c r="I92" s="154"/>
      <c r="J92" s="108" t="s">
        <v>126</v>
      </c>
      <c r="K92" s="109">
        <v>1</v>
      </c>
      <c r="L92" s="155"/>
      <c r="M92" s="154"/>
      <c r="N92" s="156">
        <f>ROUND($L$92*$K$92,2)</f>
        <v>0</v>
      </c>
      <c r="O92" s="154"/>
      <c r="P92" s="154"/>
      <c r="Q92" s="154"/>
      <c r="R92" s="107"/>
      <c r="S92" s="21"/>
      <c r="T92" s="110"/>
      <c r="U92" s="111" t="s">
        <v>45</v>
      </c>
      <c r="X92" s="112">
        <v>0</v>
      </c>
      <c r="Y92" s="112">
        <f>$X$92*$K$92</f>
        <v>0</v>
      </c>
      <c r="Z92" s="112">
        <v>0</v>
      </c>
      <c r="AA92" s="113">
        <f>$Z$92*$K$92</f>
        <v>0</v>
      </c>
      <c r="AR92" s="73" t="s">
        <v>181</v>
      </c>
      <c r="AT92" s="73" t="s">
        <v>123</v>
      </c>
      <c r="AU92" s="73" t="s">
        <v>83</v>
      </c>
      <c r="AY92" s="73" t="s">
        <v>122</v>
      </c>
      <c r="BE92" s="114">
        <f>IF($U$92="základní",$N$92,0)</f>
        <v>0</v>
      </c>
      <c r="BF92" s="114">
        <f>IF($U$92="snížená",$N$92,0)</f>
        <v>0</v>
      </c>
      <c r="BG92" s="114">
        <f>IF($U$92="zákl. přenesená",$N$92,0)</f>
        <v>0</v>
      </c>
      <c r="BH92" s="114">
        <f>IF($U$92="sníž. přenesená",$N$92,0)</f>
        <v>0</v>
      </c>
      <c r="BI92" s="114">
        <f>IF($U$92="nulová",$N$92,0)</f>
        <v>0</v>
      </c>
      <c r="BJ92" s="73" t="s">
        <v>22</v>
      </c>
      <c r="BK92" s="114">
        <f>ROUND($L$92*$K$92,2)</f>
        <v>0</v>
      </c>
      <c r="BL92" s="73" t="s">
        <v>181</v>
      </c>
      <c r="BM92" s="73" t="s">
        <v>190</v>
      </c>
    </row>
    <row r="93" spans="2:65" s="6" customFormat="1" ht="27" customHeight="1">
      <c r="B93" s="21"/>
      <c r="C93" s="108" t="s">
        <v>191</v>
      </c>
      <c r="D93" s="108" t="s">
        <v>123</v>
      </c>
      <c r="E93" s="106" t="s">
        <v>192</v>
      </c>
      <c r="F93" s="153" t="s">
        <v>193</v>
      </c>
      <c r="G93" s="154"/>
      <c r="H93" s="154"/>
      <c r="I93" s="154"/>
      <c r="J93" s="108" t="s">
        <v>126</v>
      </c>
      <c r="K93" s="109">
        <v>1</v>
      </c>
      <c r="L93" s="155"/>
      <c r="M93" s="154"/>
      <c r="N93" s="156">
        <f>ROUND($L$93*$K$93,2)</f>
        <v>0</v>
      </c>
      <c r="O93" s="154"/>
      <c r="P93" s="154"/>
      <c r="Q93" s="154"/>
      <c r="R93" s="107"/>
      <c r="S93" s="21"/>
      <c r="T93" s="110"/>
      <c r="U93" s="111" t="s">
        <v>45</v>
      </c>
      <c r="X93" s="112">
        <v>0</v>
      </c>
      <c r="Y93" s="112">
        <f>$X$93*$K$93</f>
        <v>0</v>
      </c>
      <c r="Z93" s="112">
        <v>0</v>
      </c>
      <c r="AA93" s="113">
        <f>$Z$93*$K$93</f>
        <v>0</v>
      </c>
      <c r="AR93" s="73" t="s">
        <v>181</v>
      </c>
      <c r="AT93" s="73" t="s">
        <v>123</v>
      </c>
      <c r="AU93" s="73" t="s">
        <v>83</v>
      </c>
      <c r="AY93" s="73" t="s">
        <v>122</v>
      </c>
      <c r="BE93" s="114">
        <f>IF($U$93="základní",$N$93,0)</f>
        <v>0</v>
      </c>
      <c r="BF93" s="114">
        <f>IF($U$93="snížená",$N$93,0)</f>
        <v>0</v>
      </c>
      <c r="BG93" s="114">
        <f>IF($U$93="zákl. přenesená",$N$93,0)</f>
        <v>0</v>
      </c>
      <c r="BH93" s="114">
        <f>IF($U$93="sníž. přenesená",$N$93,0)</f>
        <v>0</v>
      </c>
      <c r="BI93" s="114">
        <f>IF($U$93="nulová",$N$93,0)</f>
        <v>0</v>
      </c>
      <c r="BJ93" s="73" t="s">
        <v>22</v>
      </c>
      <c r="BK93" s="114">
        <f>ROUND($L$93*$K$93,2)</f>
        <v>0</v>
      </c>
      <c r="BL93" s="73" t="s">
        <v>181</v>
      </c>
      <c r="BM93" s="73" t="s">
        <v>194</v>
      </c>
    </row>
    <row r="94" spans="2:65" s="6" customFormat="1" ht="39" customHeight="1">
      <c r="B94" s="21"/>
      <c r="C94" s="108" t="s">
        <v>195</v>
      </c>
      <c r="D94" s="108" t="s">
        <v>123</v>
      </c>
      <c r="E94" s="106" t="s">
        <v>196</v>
      </c>
      <c r="F94" s="153" t="s">
        <v>197</v>
      </c>
      <c r="G94" s="154"/>
      <c r="H94" s="154"/>
      <c r="I94" s="154"/>
      <c r="J94" s="108" t="s">
        <v>126</v>
      </c>
      <c r="K94" s="109">
        <v>1</v>
      </c>
      <c r="L94" s="155"/>
      <c r="M94" s="154"/>
      <c r="N94" s="156">
        <f>ROUND($L$94*$K$94,2)</f>
        <v>0</v>
      </c>
      <c r="O94" s="154"/>
      <c r="P94" s="154"/>
      <c r="Q94" s="154"/>
      <c r="R94" s="107"/>
      <c r="S94" s="21"/>
      <c r="T94" s="110"/>
      <c r="U94" s="111" t="s">
        <v>45</v>
      </c>
      <c r="X94" s="112">
        <v>0</v>
      </c>
      <c r="Y94" s="112">
        <f>$X$94*$K$94</f>
        <v>0</v>
      </c>
      <c r="Z94" s="112">
        <v>0</v>
      </c>
      <c r="AA94" s="113">
        <f>$Z$94*$K$94</f>
        <v>0</v>
      </c>
      <c r="AR94" s="73" t="s">
        <v>181</v>
      </c>
      <c r="AT94" s="73" t="s">
        <v>123</v>
      </c>
      <c r="AU94" s="73" t="s">
        <v>83</v>
      </c>
      <c r="AY94" s="73" t="s">
        <v>122</v>
      </c>
      <c r="BE94" s="114">
        <f>IF($U$94="základní",$N$94,0)</f>
        <v>0</v>
      </c>
      <c r="BF94" s="114">
        <f>IF($U$94="snížená",$N$94,0)</f>
        <v>0</v>
      </c>
      <c r="BG94" s="114">
        <f>IF($U$94="zákl. přenesená",$N$94,0)</f>
        <v>0</v>
      </c>
      <c r="BH94" s="114">
        <f>IF($U$94="sníž. přenesená",$N$94,0)</f>
        <v>0</v>
      </c>
      <c r="BI94" s="114">
        <f>IF($U$94="nulová",$N$94,0)</f>
        <v>0</v>
      </c>
      <c r="BJ94" s="73" t="s">
        <v>22</v>
      </c>
      <c r="BK94" s="114">
        <f>ROUND($L$94*$K$94,2)</f>
        <v>0</v>
      </c>
      <c r="BL94" s="73" t="s">
        <v>181</v>
      </c>
      <c r="BM94" s="73" t="s">
        <v>198</v>
      </c>
    </row>
    <row r="95" spans="2:65" s="6" customFormat="1" ht="27" customHeight="1">
      <c r="B95" s="21"/>
      <c r="C95" s="108" t="s">
        <v>199</v>
      </c>
      <c r="D95" s="108" t="s">
        <v>123</v>
      </c>
      <c r="E95" s="106" t="s">
        <v>200</v>
      </c>
      <c r="F95" s="153" t="s">
        <v>201</v>
      </c>
      <c r="G95" s="154"/>
      <c r="H95" s="154"/>
      <c r="I95" s="154"/>
      <c r="J95" s="108" t="s">
        <v>126</v>
      </c>
      <c r="K95" s="109">
        <v>1</v>
      </c>
      <c r="L95" s="155"/>
      <c r="M95" s="154"/>
      <c r="N95" s="156">
        <f>ROUND($L$95*$K$95,2)</f>
        <v>0</v>
      </c>
      <c r="O95" s="154"/>
      <c r="P95" s="154"/>
      <c r="Q95" s="154"/>
      <c r="R95" s="107"/>
      <c r="S95" s="21"/>
      <c r="T95" s="110"/>
      <c r="U95" s="111" t="s">
        <v>45</v>
      </c>
      <c r="X95" s="112">
        <v>0</v>
      </c>
      <c r="Y95" s="112">
        <f>$X$95*$K$95</f>
        <v>0</v>
      </c>
      <c r="Z95" s="112">
        <v>0</v>
      </c>
      <c r="AA95" s="113">
        <f>$Z$95*$K$95</f>
        <v>0</v>
      </c>
      <c r="AR95" s="73" t="s">
        <v>181</v>
      </c>
      <c r="AT95" s="73" t="s">
        <v>123</v>
      </c>
      <c r="AU95" s="73" t="s">
        <v>83</v>
      </c>
      <c r="AY95" s="73" t="s">
        <v>122</v>
      </c>
      <c r="BE95" s="114">
        <f>IF($U$95="základní",$N$95,0)</f>
        <v>0</v>
      </c>
      <c r="BF95" s="114">
        <f>IF($U$95="snížená",$N$95,0)</f>
        <v>0</v>
      </c>
      <c r="BG95" s="114">
        <f>IF($U$95="zákl. přenesená",$N$95,0)</f>
        <v>0</v>
      </c>
      <c r="BH95" s="114">
        <f>IF($U$95="sníž. přenesená",$N$95,0)</f>
        <v>0</v>
      </c>
      <c r="BI95" s="114">
        <f>IF($U$95="nulová",$N$95,0)</f>
        <v>0</v>
      </c>
      <c r="BJ95" s="73" t="s">
        <v>22</v>
      </c>
      <c r="BK95" s="114">
        <f>ROUND($L$95*$K$95,2)</f>
        <v>0</v>
      </c>
      <c r="BL95" s="73" t="s">
        <v>181</v>
      </c>
      <c r="BM95" s="73" t="s">
        <v>202</v>
      </c>
    </row>
    <row r="96" spans="2:65" s="6" customFormat="1" ht="15.75" customHeight="1">
      <c r="B96" s="21"/>
      <c r="C96" s="108" t="s">
        <v>8</v>
      </c>
      <c r="D96" s="108" t="s">
        <v>123</v>
      </c>
      <c r="E96" s="106" t="s">
        <v>203</v>
      </c>
      <c r="F96" s="153" t="s">
        <v>204</v>
      </c>
      <c r="G96" s="154"/>
      <c r="H96" s="154"/>
      <c r="I96" s="154"/>
      <c r="J96" s="108" t="s">
        <v>126</v>
      </c>
      <c r="K96" s="109">
        <v>1</v>
      </c>
      <c r="L96" s="155"/>
      <c r="M96" s="154"/>
      <c r="N96" s="156">
        <f>ROUND($L$96*$K$96,2)</f>
        <v>0</v>
      </c>
      <c r="O96" s="154"/>
      <c r="P96" s="154"/>
      <c r="Q96" s="154"/>
      <c r="R96" s="107"/>
      <c r="S96" s="21"/>
      <c r="T96" s="110"/>
      <c r="U96" s="115" t="s">
        <v>45</v>
      </c>
      <c r="V96" s="116"/>
      <c r="W96" s="116"/>
      <c r="X96" s="117">
        <v>0</v>
      </c>
      <c r="Y96" s="117">
        <f>$X$96*$K$96</f>
        <v>0</v>
      </c>
      <c r="Z96" s="117">
        <v>0</v>
      </c>
      <c r="AA96" s="118">
        <f>$Z$96*$K$96</f>
        <v>0</v>
      </c>
      <c r="AR96" s="73" t="s">
        <v>181</v>
      </c>
      <c r="AT96" s="73" t="s">
        <v>123</v>
      </c>
      <c r="AU96" s="73" t="s">
        <v>83</v>
      </c>
      <c r="AY96" s="73" t="s">
        <v>122</v>
      </c>
      <c r="BE96" s="114">
        <f>IF($U$96="základní",$N$96,0)</f>
        <v>0</v>
      </c>
      <c r="BF96" s="114">
        <f>IF($U$96="snížená",$N$96,0)</f>
        <v>0</v>
      </c>
      <c r="BG96" s="114">
        <f>IF($U$96="zákl. přenesená",$N$96,0)</f>
        <v>0</v>
      </c>
      <c r="BH96" s="114">
        <f>IF($U$96="sníž. přenesená",$N$96,0)</f>
        <v>0</v>
      </c>
      <c r="BI96" s="114">
        <f>IF($U$96="nulová",$N$96,0)</f>
        <v>0</v>
      </c>
      <c r="BJ96" s="73" t="s">
        <v>22</v>
      </c>
      <c r="BK96" s="114">
        <f>ROUND($L$96*$K$96,2)</f>
        <v>0</v>
      </c>
      <c r="BL96" s="73" t="s">
        <v>181</v>
      </c>
      <c r="BM96" s="73" t="s">
        <v>205</v>
      </c>
    </row>
    <row r="97" spans="2:19" s="6" customFormat="1" ht="7.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21"/>
    </row>
  </sheetData>
  <mergeCells count="112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C61:R61"/>
    <mergeCell ref="F63:Q63"/>
    <mergeCell ref="F64:Q64"/>
    <mergeCell ref="M66:P66"/>
    <mergeCell ref="M68:Q68"/>
    <mergeCell ref="F71:I71"/>
    <mergeCell ref="L71:M71"/>
    <mergeCell ref="N71:Q71"/>
    <mergeCell ref="F75:I75"/>
    <mergeCell ref="L75:M75"/>
    <mergeCell ref="N75:Q75"/>
    <mergeCell ref="F76:I76"/>
    <mergeCell ref="L76:M76"/>
    <mergeCell ref="N76:Q76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90:I90"/>
    <mergeCell ref="L90:M90"/>
    <mergeCell ref="N90:Q90"/>
    <mergeCell ref="F91:I91"/>
    <mergeCell ref="L91:M91"/>
    <mergeCell ref="N91:Q91"/>
    <mergeCell ref="F92:I92"/>
    <mergeCell ref="L92:M92"/>
    <mergeCell ref="N92:Q92"/>
    <mergeCell ref="F93:I93"/>
    <mergeCell ref="L93:M93"/>
    <mergeCell ref="N93:Q93"/>
    <mergeCell ref="L94:M94"/>
    <mergeCell ref="N94:Q94"/>
    <mergeCell ref="F95:I95"/>
    <mergeCell ref="L95:M95"/>
    <mergeCell ref="N95:Q95"/>
    <mergeCell ref="H1:K1"/>
    <mergeCell ref="S2:AC2"/>
    <mergeCell ref="F96:I96"/>
    <mergeCell ref="L96:M96"/>
    <mergeCell ref="N96:Q96"/>
    <mergeCell ref="N72:Q72"/>
    <mergeCell ref="N73:Q73"/>
    <mergeCell ref="N74:Q74"/>
    <mergeCell ref="N89:Q89"/>
    <mergeCell ref="F94:I94"/>
  </mergeCells>
  <hyperlinks>
    <hyperlink ref="F1:G1" location="C2" tooltip="Krycí list soupisu" display="1) Krycí list soupisu"/>
    <hyperlink ref="H1:K1" location="C49" tooltip="Rekapitulace" display="2) Rekapitulace"/>
    <hyperlink ref="L1:M1" location="C7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workbookViewId="0" topLeftCell="A1">
      <pane ySplit="1" topLeftCell="BM2" activePane="bottomLeft" state="frozen"/>
      <selection pane="topLeft" activeCell="AE13" sqref="AE13"/>
      <selection pane="bottomLeft" activeCell="AE13" sqref="AE1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7"/>
      <c r="B1" s="164"/>
      <c r="C1" s="164"/>
      <c r="D1" s="165" t="s">
        <v>1</v>
      </c>
      <c r="E1" s="164"/>
      <c r="F1" s="166" t="s">
        <v>731</v>
      </c>
      <c r="G1" s="166"/>
      <c r="H1" s="152" t="s">
        <v>732</v>
      </c>
      <c r="I1" s="152"/>
      <c r="J1" s="152"/>
      <c r="K1" s="152"/>
      <c r="L1" s="166" t="s">
        <v>733</v>
      </c>
      <c r="M1" s="166"/>
      <c r="N1" s="164"/>
      <c r="O1" s="165" t="s">
        <v>93</v>
      </c>
      <c r="P1" s="164"/>
      <c r="Q1" s="164"/>
      <c r="R1" s="164"/>
      <c r="S1" s="166" t="s">
        <v>734</v>
      </c>
      <c r="T1" s="166"/>
      <c r="U1" s="167"/>
      <c r="V1" s="16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4" t="s">
        <v>5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4" t="s">
        <v>6</v>
      </c>
      <c r="T2" s="255"/>
      <c r="U2" s="255"/>
      <c r="V2" s="255"/>
      <c r="W2" s="255"/>
      <c r="X2" s="255"/>
      <c r="Y2" s="255"/>
      <c r="Z2" s="255"/>
      <c r="AA2" s="255"/>
      <c r="AB2" s="255"/>
      <c r="AC2" s="255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64" t="s">
        <v>94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12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150" t="str">
        <f>'Rekapitulace stavby'!$K$6</f>
        <v>II-611 Nehvizdy - Mochov, rekonstrukce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11"/>
    </row>
    <row r="7" spans="2:18" s="6" customFormat="1" ht="37.5" customHeight="1">
      <c r="B7" s="21"/>
      <c r="D7" s="41" t="s">
        <v>95</v>
      </c>
      <c r="F7" s="266" t="s">
        <v>206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145" t="str">
        <f>'Rekapitulace stavby'!$AN$8</f>
        <v>05.12.2013</v>
      </c>
      <c r="P10" s="265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67" t="s">
        <v>31</v>
      </c>
      <c r="P12" s="265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67"/>
      <c r="P13" s="265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67"/>
      <c r="P15" s="265"/>
      <c r="R15" s="24"/>
    </row>
    <row r="16" spans="2:18" s="6" customFormat="1" ht="18.75" customHeight="1">
      <c r="B16" s="21"/>
      <c r="E16" s="15" t="s">
        <v>97</v>
      </c>
      <c r="M16" s="17" t="s">
        <v>33</v>
      </c>
      <c r="O16" s="267"/>
      <c r="P16" s="265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67" t="s">
        <v>37</v>
      </c>
      <c r="P18" s="265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67" t="s">
        <v>39</v>
      </c>
      <c r="P19" s="265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73" customFormat="1" ht="79.5" customHeight="1">
      <c r="B22" s="74"/>
      <c r="E22" s="180" t="s">
        <v>42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R22" s="75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6" t="s">
        <v>43</v>
      </c>
      <c r="M25" s="252">
        <f>ROUNDUP($N$71,2)</f>
        <v>0</v>
      </c>
      <c r="N25" s="265"/>
      <c r="O25" s="265"/>
      <c r="P25" s="265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7" t="s">
        <v>44</v>
      </c>
      <c r="E27" s="27" t="s">
        <v>45</v>
      </c>
      <c r="F27" s="77">
        <v>0.21</v>
      </c>
      <c r="G27" s="78" t="s">
        <v>46</v>
      </c>
      <c r="H27" s="279">
        <f>SUM($BE$71:$BE$105)</f>
        <v>0</v>
      </c>
      <c r="I27" s="265"/>
      <c r="J27" s="265"/>
      <c r="M27" s="279">
        <f>SUM($BE$71:$BE$105)*$F$27</f>
        <v>0</v>
      </c>
      <c r="N27" s="265"/>
      <c r="O27" s="265"/>
      <c r="P27" s="265"/>
      <c r="R27" s="24"/>
    </row>
    <row r="28" spans="2:18" s="6" customFormat="1" ht="15" customHeight="1">
      <c r="B28" s="21"/>
      <c r="E28" s="27" t="s">
        <v>47</v>
      </c>
      <c r="F28" s="77">
        <v>0.15</v>
      </c>
      <c r="G28" s="78" t="s">
        <v>46</v>
      </c>
      <c r="H28" s="279">
        <f>SUM($BF$71:$BF$105)</f>
        <v>0</v>
      </c>
      <c r="I28" s="265"/>
      <c r="J28" s="265"/>
      <c r="M28" s="279">
        <f>SUM($BF$71:$BF$105)*$F$28</f>
        <v>0</v>
      </c>
      <c r="N28" s="265"/>
      <c r="O28" s="265"/>
      <c r="P28" s="265"/>
      <c r="R28" s="24"/>
    </row>
    <row r="29" spans="2:18" s="6" customFormat="1" ht="15" customHeight="1" hidden="1">
      <c r="B29" s="21"/>
      <c r="E29" s="27" t="s">
        <v>48</v>
      </c>
      <c r="F29" s="77">
        <v>0.21</v>
      </c>
      <c r="G29" s="78" t="s">
        <v>46</v>
      </c>
      <c r="H29" s="279">
        <f>SUM($BG$71:$BG$105)</f>
        <v>0</v>
      </c>
      <c r="I29" s="265"/>
      <c r="J29" s="265"/>
      <c r="M29" s="279">
        <v>0</v>
      </c>
      <c r="N29" s="265"/>
      <c r="O29" s="265"/>
      <c r="P29" s="265"/>
      <c r="R29" s="24"/>
    </row>
    <row r="30" spans="2:18" s="6" customFormat="1" ht="15" customHeight="1" hidden="1">
      <c r="B30" s="21"/>
      <c r="E30" s="27" t="s">
        <v>49</v>
      </c>
      <c r="F30" s="77">
        <v>0.15</v>
      </c>
      <c r="G30" s="78" t="s">
        <v>46</v>
      </c>
      <c r="H30" s="279">
        <f>SUM($BH$71:$BH$105)</f>
        <v>0</v>
      </c>
      <c r="I30" s="265"/>
      <c r="J30" s="265"/>
      <c r="M30" s="279">
        <v>0</v>
      </c>
      <c r="N30" s="265"/>
      <c r="O30" s="265"/>
      <c r="P30" s="265"/>
      <c r="R30" s="24"/>
    </row>
    <row r="31" spans="2:18" s="6" customFormat="1" ht="15" customHeight="1" hidden="1">
      <c r="B31" s="21"/>
      <c r="E31" s="27" t="s">
        <v>50</v>
      </c>
      <c r="F31" s="77">
        <v>0</v>
      </c>
      <c r="G31" s="78" t="s">
        <v>46</v>
      </c>
      <c r="H31" s="279">
        <f>SUM($BI$71:$BI$105)</f>
        <v>0</v>
      </c>
      <c r="I31" s="265"/>
      <c r="J31" s="265"/>
      <c r="M31" s="279">
        <v>0</v>
      </c>
      <c r="N31" s="265"/>
      <c r="O31" s="265"/>
      <c r="P31" s="265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79" t="s">
        <v>52</v>
      </c>
      <c r="H33" s="33" t="s">
        <v>53</v>
      </c>
      <c r="I33" s="32"/>
      <c r="J33" s="32"/>
      <c r="K33" s="32"/>
      <c r="L33" s="275">
        <f>ROUNDUP(SUM($M$25:$M$31),2)</f>
        <v>0</v>
      </c>
      <c r="M33" s="261"/>
      <c r="N33" s="261"/>
      <c r="O33" s="261"/>
      <c r="P33" s="276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0"/>
    </row>
    <row r="39" spans="2:18" s="6" customFormat="1" ht="37.5" customHeight="1">
      <c r="B39" s="21"/>
      <c r="C39" s="264" t="s">
        <v>98</v>
      </c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80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150" t="str">
        <f>$F$6</f>
        <v>II-611 Nehvizdy - Mochov, rekonstrukce</v>
      </c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4"/>
    </row>
    <row r="42" spans="2:18" s="6" customFormat="1" ht="37.5" customHeight="1">
      <c r="B42" s="21"/>
      <c r="C42" s="41" t="s">
        <v>95</v>
      </c>
      <c r="F42" s="266" t="str">
        <f>$F$7</f>
        <v>DIO - Dopravně-inženýrské opatření</v>
      </c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Mochov</v>
      </c>
      <c r="K44" s="17" t="s">
        <v>25</v>
      </c>
      <c r="M44" s="145" t="str">
        <f>IF($O$10="","",$O$10)</f>
        <v>05.12.2013</v>
      </c>
      <c r="N44" s="265"/>
      <c r="O44" s="265"/>
      <c r="P44" s="265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67" t="str">
        <f>$E$19</f>
        <v>CR Project s.r.o.</v>
      </c>
      <c r="N46" s="265"/>
      <c r="O46" s="265"/>
      <c r="P46" s="265"/>
      <c r="Q46" s="265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-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151" t="s">
        <v>99</v>
      </c>
      <c r="D49" s="277"/>
      <c r="E49" s="277"/>
      <c r="F49" s="277"/>
      <c r="G49" s="277"/>
      <c r="H49" s="30"/>
      <c r="I49" s="30"/>
      <c r="J49" s="30"/>
      <c r="K49" s="30"/>
      <c r="L49" s="30"/>
      <c r="M49" s="30"/>
      <c r="N49" s="151" t="s">
        <v>100</v>
      </c>
      <c r="O49" s="277"/>
      <c r="P49" s="277"/>
      <c r="Q49" s="277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101</v>
      </c>
      <c r="N51" s="252">
        <f>ROUNDUP($N$71,2)</f>
        <v>0</v>
      </c>
      <c r="O51" s="265"/>
      <c r="P51" s="265"/>
      <c r="Q51" s="265"/>
      <c r="R51" s="24"/>
      <c r="AU51" s="6" t="s">
        <v>102</v>
      </c>
    </row>
    <row r="52" spans="2:18" s="60" customFormat="1" ht="25.5" customHeight="1">
      <c r="B52" s="81"/>
      <c r="D52" s="82" t="s">
        <v>207</v>
      </c>
      <c r="N52" s="278">
        <f>ROUNDUP($N$72,2)</f>
        <v>0</v>
      </c>
      <c r="O52" s="149"/>
      <c r="P52" s="149"/>
      <c r="Q52" s="149"/>
      <c r="R52" s="83"/>
    </row>
    <row r="53" spans="2:18" s="84" customFormat="1" ht="21" customHeight="1">
      <c r="B53" s="85"/>
      <c r="D53" s="86" t="s">
        <v>208</v>
      </c>
      <c r="N53" s="148">
        <f>ROUNDUP($N$73,2)</f>
        <v>0</v>
      </c>
      <c r="O53" s="149"/>
      <c r="P53" s="149"/>
      <c r="Q53" s="149"/>
      <c r="R53" s="87"/>
    </row>
    <row r="54" spans="2:18" s="6" customFormat="1" ht="22.5" customHeight="1">
      <c r="B54" s="21"/>
      <c r="R54" s="24"/>
    </row>
    <row r="55" spans="2:18" s="6" customFormat="1" ht="7.5" customHeight="1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</row>
    <row r="59" spans="2:19" s="6" customFormat="1" ht="7.5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21"/>
    </row>
    <row r="60" spans="2:19" s="6" customFormat="1" ht="37.5" customHeight="1">
      <c r="B60" s="21"/>
      <c r="C60" s="264" t="s">
        <v>106</v>
      </c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1"/>
    </row>
    <row r="61" spans="2:19" s="6" customFormat="1" ht="7.5" customHeight="1">
      <c r="B61" s="21"/>
      <c r="S61" s="21"/>
    </row>
    <row r="62" spans="2:19" s="6" customFormat="1" ht="30.75" customHeight="1">
      <c r="B62" s="21"/>
      <c r="C62" s="17" t="s">
        <v>17</v>
      </c>
      <c r="F62" s="150" t="str">
        <f>$F$6</f>
        <v>II-611 Nehvizdy - Mochov, rekonstrukce</v>
      </c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S62" s="21"/>
    </row>
    <row r="63" spans="2:19" s="6" customFormat="1" ht="37.5" customHeight="1">
      <c r="B63" s="21"/>
      <c r="C63" s="41" t="s">
        <v>95</v>
      </c>
      <c r="F63" s="266" t="str">
        <f>$F$7</f>
        <v>DIO - Dopravně-inženýrské opatření</v>
      </c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S63" s="21"/>
    </row>
    <row r="64" spans="2:19" s="6" customFormat="1" ht="7.5" customHeight="1">
      <c r="B64" s="21"/>
      <c r="S64" s="21"/>
    </row>
    <row r="65" spans="2:19" s="6" customFormat="1" ht="18.75" customHeight="1">
      <c r="B65" s="21"/>
      <c r="C65" s="17" t="s">
        <v>23</v>
      </c>
      <c r="F65" s="15" t="str">
        <f>$F$10</f>
        <v>Mochov</v>
      </c>
      <c r="K65" s="17" t="s">
        <v>25</v>
      </c>
      <c r="M65" s="145" t="str">
        <f>IF($O$10="","",$O$10)</f>
        <v>05.12.2013</v>
      </c>
      <c r="N65" s="265"/>
      <c r="O65" s="265"/>
      <c r="P65" s="265"/>
      <c r="S65" s="21"/>
    </row>
    <row r="66" spans="2:19" s="6" customFormat="1" ht="7.5" customHeight="1">
      <c r="B66" s="21"/>
      <c r="S66" s="21"/>
    </row>
    <row r="67" spans="2:19" s="6" customFormat="1" ht="15.75" customHeight="1">
      <c r="B67" s="21"/>
      <c r="C67" s="17" t="s">
        <v>29</v>
      </c>
      <c r="F67" s="15" t="str">
        <f>$E$13</f>
        <v>Středočeský kraj</v>
      </c>
      <c r="K67" s="17" t="s">
        <v>36</v>
      </c>
      <c r="M67" s="267" t="str">
        <f>$E$19</f>
        <v>CR Project s.r.o.</v>
      </c>
      <c r="N67" s="265"/>
      <c r="O67" s="265"/>
      <c r="P67" s="265"/>
      <c r="Q67" s="265"/>
      <c r="S67" s="21"/>
    </row>
    <row r="68" spans="2:19" s="6" customFormat="1" ht="15" customHeight="1">
      <c r="B68" s="21"/>
      <c r="C68" s="17" t="s">
        <v>34</v>
      </c>
      <c r="F68" s="15" t="str">
        <f>IF($E$16="","",$E$16)</f>
        <v>-</v>
      </c>
      <c r="S68" s="21"/>
    </row>
    <row r="69" spans="2:19" s="6" customFormat="1" ht="11.25" customHeight="1">
      <c r="B69" s="21"/>
      <c r="S69" s="21"/>
    </row>
    <row r="70" spans="2:27" s="88" customFormat="1" ht="30" customHeight="1">
      <c r="B70" s="89"/>
      <c r="C70" s="90" t="s">
        <v>107</v>
      </c>
      <c r="D70" s="91" t="s">
        <v>60</v>
      </c>
      <c r="E70" s="91" t="s">
        <v>56</v>
      </c>
      <c r="F70" s="146" t="s">
        <v>108</v>
      </c>
      <c r="G70" s="147"/>
      <c r="H70" s="147"/>
      <c r="I70" s="147"/>
      <c r="J70" s="91" t="s">
        <v>109</v>
      </c>
      <c r="K70" s="91" t="s">
        <v>110</v>
      </c>
      <c r="L70" s="146" t="s">
        <v>111</v>
      </c>
      <c r="M70" s="147"/>
      <c r="N70" s="146" t="s">
        <v>112</v>
      </c>
      <c r="O70" s="147"/>
      <c r="P70" s="147"/>
      <c r="Q70" s="147"/>
      <c r="R70" s="92" t="s">
        <v>113</v>
      </c>
      <c r="S70" s="89"/>
      <c r="T70" s="49" t="s">
        <v>114</v>
      </c>
      <c r="U70" s="50" t="s">
        <v>44</v>
      </c>
      <c r="V70" s="50" t="s">
        <v>115</v>
      </c>
      <c r="W70" s="50" t="s">
        <v>116</v>
      </c>
      <c r="X70" s="50" t="s">
        <v>117</v>
      </c>
      <c r="Y70" s="50" t="s">
        <v>118</v>
      </c>
      <c r="Z70" s="50" t="s">
        <v>119</v>
      </c>
      <c r="AA70" s="51" t="s">
        <v>120</v>
      </c>
    </row>
    <row r="71" spans="2:63" s="6" customFormat="1" ht="30" customHeight="1">
      <c r="B71" s="21"/>
      <c r="C71" s="54" t="s">
        <v>101</v>
      </c>
      <c r="N71" s="157">
        <f>$BK$71</f>
        <v>0</v>
      </c>
      <c r="O71" s="265"/>
      <c r="P71" s="265"/>
      <c r="Q71" s="265"/>
      <c r="S71" s="21"/>
      <c r="T71" s="53"/>
      <c r="U71" s="45"/>
      <c r="V71" s="45"/>
      <c r="W71" s="93">
        <f>$W$72</f>
        <v>0</v>
      </c>
      <c r="X71" s="45"/>
      <c r="Y71" s="93">
        <f>$Y$72</f>
        <v>0.01064</v>
      </c>
      <c r="Z71" s="45"/>
      <c r="AA71" s="94">
        <f>$AA$72</f>
        <v>0</v>
      </c>
      <c r="AT71" s="6" t="s">
        <v>74</v>
      </c>
      <c r="AU71" s="6" t="s">
        <v>102</v>
      </c>
      <c r="BK71" s="95">
        <f>$BK$72</f>
        <v>0</v>
      </c>
    </row>
    <row r="72" spans="2:63" s="96" customFormat="1" ht="37.5" customHeight="1">
      <c r="B72" s="97"/>
      <c r="D72" s="98" t="s">
        <v>207</v>
      </c>
      <c r="N72" s="158">
        <f>$BK$72</f>
        <v>0</v>
      </c>
      <c r="O72" s="159"/>
      <c r="P72" s="159"/>
      <c r="Q72" s="159"/>
      <c r="S72" s="97"/>
      <c r="T72" s="100"/>
      <c r="W72" s="101">
        <f>$W$73</f>
        <v>0</v>
      </c>
      <c r="Y72" s="101">
        <f>$Y$73</f>
        <v>0.01064</v>
      </c>
      <c r="AA72" s="102">
        <f>$AA$73</f>
        <v>0</v>
      </c>
      <c r="AR72" s="99" t="s">
        <v>22</v>
      </c>
      <c r="AT72" s="99" t="s">
        <v>74</v>
      </c>
      <c r="AU72" s="99" t="s">
        <v>75</v>
      </c>
      <c r="AY72" s="99" t="s">
        <v>122</v>
      </c>
      <c r="BK72" s="103">
        <f>$BK$73</f>
        <v>0</v>
      </c>
    </row>
    <row r="73" spans="2:63" s="96" customFormat="1" ht="21" customHeight="1">
      <c r="B73" s="97"/>
      <c r="D73" s="104" t="s">
        <v>208</v>
      </c>
      <c r="N73" s="160">
        <f>$BK$73</f>
        <v>0</v>
      </c>
      <c r="O73" s="159"/>
      <c r="P73" s="159"/>
      <c r="Q73" s="159"/>
      <c r="S73" s="97"/>
      <c r="T73" s="100"/>
      <c r="W73" s="101">
        <f>SUM($W$74:$W$105)</f>
        <v>0</v>
      </c>
      <c r="Y73" s="101">
        <f>SUM($Y$74:$Y$105)</f>
        <v>0.01064</v>
      </c>
      <c r="AA73" s="102">
        <f>SUM($AA$74:$AA$105)</f>
        <v>0</v>
      </c>
      <c r="AR73" s="99" t="s">
        <v>22</v>
      </c>
      <c r="AT73" s="99" t="s">
        <v>74</v>
      </c>
      <c r="AU73" s="99" t="s">
        <v>22</v>
      </c>
      <c r="AY73" s="99" t="s">
        <v>122</v>
      </c>
      <c r="BK73" s="103">
        <f>SUM($BK$74:$BK$105)</f>
        <v>0</v>
      </c>
    </row>
    <row r="74" spans="2:65" s="6" customFormat="1" ht="27" customHeight="1">
      <c r="B74" s="21"/>
      <c r="C74" s="105" t="s">
        <v>22</v>
      </c>
      <c r="D74" s="105" t="s">
        <v>123</v>
      </c>
      <c r="E74" s="106" t="s">
        <v>209</v>
      </c>
      <c r="F74" s="153" t="s">
        <v>210</v>
      </c>
      <c r="G74" s="154"/>
      <c r="H74" s="154"/>
      <c r="I74" s="154"/>
      <c r="J74" s="108" t="s">
        <v>169</v>
      </c>
      <c r="K74" s="109">
        <v>111</v>
      </c>
      <c r="L74" s="155"/>
      <c r="M74" s="154"/>
      <c r="N74" s="156">
        <f>ROUND($L$74*$K$74,2)</f>
        <v>0</v>
      </c>
      <c r="O74" s="154"/>
      <c r="P74" s="154"/>
      <c r="Q74" s="154"/>
      <c r="R74" s="107" t="s">
        <v>211</v>
      </c>
      <c r="S74" s="21"/>
      <c r="T74" s="110"/>
      <c r="U74" s="111" t="s">
        <v>45</v>
      </c>
      <c r="X74" s="112">
        <v>0</v>
      </c>
      <c r="Y74" s="112">
        <f>$X$74*$K$74</f>
        <v>0</v>
      </c>
      <c r="Z74" s="112">
        <v>0</v>
      </c>
      <c r="AA74" s="113">
        <f>$Z$74*$K$74</f>
        <v>0</v>
      </c>
      <c r="AR74" s="73" t="s">
        <v>121</v>
      </c>
      <c r="AT74" s="73" t="s">
        <v>123</v>
      </c>
      <c r="AU74" s="73" t="s">
        <v>83</v>
      </c>
      <c r="AY74" s="6" t="s">
        <v>122</v>
      </c>
      <c r="BE74" s="114">
        <f>IF($U$74="základní",$N$74,0)</f>
        <v>0</v>
      </c>
      <c r="BF74" s="114">
        <f>IF($U$74="snížená",$N$74,0)</f>
        <v>0</v>
      </c>
      <c r="BG74" s="114">
        <f>IF($U$74="zákl. přenesená",$N$74,0)</f>
        <v>0</v>
      </c>
      <c r="BH74" s="114">
        <f>IF($U$74="sníž. přenesená",$N$74,0)</f>
        <v>0</v>
      </c>
      <c r="BI74" s="114">
        <f>IF($U$74="nulová",$N$74,0)</f>
        <v>0</v>
      </c>
      <c r="BJ74" s="73" t="s">
        <v>22</v>
      </c>
      <c r="BK74" s="114">
        <f>ROUND($L$74*$K$74,2)</f>
        <v>0</v>
      </c>
      <c r="BL74" s="73" t="s">
        <v>121</v>
      </c>
      <c r="BM74" s="73" t="s">
        <v>22</v>
      </c>
    </row>
    <row r="75" spans="2:51" s="6" customFormat="1" ht="15.75" customHeight="1">
      <c r="B75" s="119"/>
      <c r="E75" s="120"/>
      <c r="F75" s="282" t="s">
        <v>212</v>
      </c>
      <c r="G75" s="283"/>
      <c r="H75" s="283"/>
      <c r="I75" s="283"/>
      <c r="K75" s="122">
        <v>111</v>
      </c>
      <c r="S75" s="119"/>
      <c r="T75" s="123"/>
      <c r="AA75" s="124"/>
      <c r="AT75" s="121" t="s">
        <v>213</v>
      </c>
      <c r="AU75" s="121" t="s">
        <v>83</v>
      </c>
      <c r="AV75" s="125" t="s">
        <v>83</v>
      </c>
      <c r="AW75" s="125" t="s">
        <v>102</v>
      </c>
      <c r="AX75" s="125" t="s">
        <v>75</v>
      </c>
      <c r="AY75" s="121" t="s">
        <v>122</v>
      </c>
    </row>
    <row r="76" spans="2:51" s="6" customFormat="1" ht="15.75" customHeight="1">
      <c r="B76" s="126"/>
      <c r="E76" s="127"/>
      <c r="F76" s="284" t="s">
        <v>214</v>
      </c>
      <c r="G76" s="285"/>
      <c r="H76" s="285"/>
      <c r="I76" s="285"/>
      <c r="K76" s="128">
        <v>111</v>
      </c>
      <c r="S76" s="126"/>
      <c r="T76" s="129"/>
      <c r="AA76" s="130"/>
      <c r="AT76" s="127" t="s">
        <v>213</v>
      </c>
      <c r="AU76" s="127" t="s">
        <v>83</v>
      </c>
      <c r="AV76" s="131" t="s">
        <v>121</v>
      </c>
      <c r="AW76" s="131" t="s">
        <v>102</v>
      </c>
      <c r="AX76" s="131" t="s">
        <v>22</v>
      </c>
      <c r="AY76" s="127" t="s">
        <v>122</v>
      </c>
    </row>
    <row r="77" spans="2:65" s="6" customFormat="1" ht="27" customHeight="1">
      <c r="B77" s="21"/>
      <c r="C77" s="105" t="s">
        <v>83</v>
      </c>
      <c r="D77" s="105" t="s">
        <v>123</v>
      </c>
      <c r="E77" s="106" t="s">
        <v>215</v>
      </c>
      <c r="F77" s="153" t="s">
        <v>216</v>
      </c>
      <c r="G77" s="154"/>
      <c r="H77" s="154"/>
      <c r="I77" s="154"/>
      <c r="J77" s="108" t="s">
        <v>169</v>
      </c>
      <c r="K77" s="109">
        <v>111</v>
      </c>
      <c r="L77" s="155"/>
      <c r="M77" s="154"/>
      <c r="N77" s="156">
        <f>ROUND($L$77*$K$77,2)</f>
        <v>0</v>
      </c>
      <c r="O77" s="154"/>
      <c r="P77" s="154"/>
      <c r="Q77" s="154"/>
      <c r="R77" s="107" t="s">
        <v>211</v>
      </c>
      <c r="S77" s="21"/>
      <c r="T77" s="110"/>
      <c r="U77" s="111" t="s">
        <v>45</v>
      </c>
      <c r="X77" s="112">
        <v>0</v>
      </c>
      <c r="Y77" s="112">
        <f>$X$77*$K$77</f>
        <v>0</v>
      </c>
      <c r="Z77" s="112">
        <v>0</v>
      </c>
      <c r="AA77" s="113">
        <f>$Z$77*$K$77</f>
        <v>0</v>
      </c>
      <c r="AR77" s="73" t="s">
        <v>121</v>
      </c>
      <c r="AT77" s="73" t="s">
        <v>123</v>
      </c>
      <c r="AU77" s="73" t="s">
        <v>83</v>
      </c>
      <c r="AY77" s="6" t="s">
        <v>122</v>
      </c>
      <c r="BE77" s="114">
        <f>IF($U$77="základní",$N$77,0)</f>
        <v>0</v>
      </c>
      <c r="BF77" s="114">
        <f>IF($U$77="snížená",$N$77,0)</f>
        <v>0</v>
      </c>
      <c r="BG77" s="114">
        <f>IF($U$77="zákl. přenesená",$N$77,0)</f>
        <v>0</v>
      </c>
      <c r="BH77" s="114">
        <f>IF($U$77="sníž. přenesená",$N$77,0)</f>
        <v>0</v>
      </c>
      <c r="BI77" s="114">
        <f>IF($U$77="nulová",$N$77,0)</f>
        <v>0</v>
      </c>
      <c r="BJ77" s="73" t="s">
        <v>22</v>
      </c>
      <c r="BK77" s="114">
        <f>ROUND($L$77*$K$77,2)</f>
        <v>0</v>
      </c>
      <c r="BL77" s="73" t="s">
        <v>121</v>
      </c>
      <c r="BM77" s="73" t="s">
        <v>83</v>
      </c>
    </row>
    <row r="78" spans="2:65" s="6" customFormat="1" ht="27" customHeight="1">
      <c r="B78" s="21"/>
      <c r="C78" s="108" t="s">
        <v>132</v>
      </c>
      <c r="D78" s="108" t="s">
        <v>123</v>
      </c>
      <c r="E78" s="106" t="s">
        <v>217</v>
      </c>
      <c r="F78" s="153" t="s">
        <v>218</v>
      </c>
      <c r="G78" s="154"/>
      <c r="H78" s="154"/>
      <c r="I78" s="154"/>
      <c r="J78" s="108" t="s">
        <v>169</v>
      </c>
      <c r="K78" s="109">
        <v>111</v>
      </c>
      <c r="L78" s="155"/>
      <c r="M78" s="154"/>
      <c r="N78" s="156">
        <f>ROUND($L$78*$K$78,2)</f>
        <v>0</v>
      </c>
      <c r="O78" s="154"/>
      <c r="P78" s="154"/>
      <c r="Q78" s="154"/>
      <c r="R78" s="107" t="s">
        <v>211</v>
      </c>
      <c r="S78" s="21"/>
      <c r="T78" s="110"/>
      <c r="U78" s="111" t="s">
        <v>45</v>
      </c>
      <c r="X78" s="112">
        <v>0</v>
      </c>
      <c r="Y78" s="112">
        <f>$X$78*$K$78</f>
        <v>0</v>
      </c>
      <c r="Z78" s="112">
        <v>0</v>
      </c>
      <c r="AA78" s="113">
        <f>$Z$78*$K$78</f>
        <v>0</v>
      </c>
      <c r="AR78" s="73" t="s">
        <v>121</v>
      </c>
      <c r="AT78" s="73" t="s">
        <v>123</v>
      </c>
      <c r="AU78" s="73" t="s">
        <v>83</v>
      </c>
      <c r="AY78" s="73" t="s">
        <v>122</v>
      </c>
      <c r="BE78" s="114">
        <f>IF($U$78="základní",$N$78,0)</f>
        <v>0</v>
      </c>
      <c r="BF78" s="114">
        <f>IF($U$78="snížená",$N$78,0)</f>
        <v>0</v>
      </c>
      <c r="BG78" s="114">
        <f>IF($U$78="zákl. přenesená",$N$78,0)</f>
        <v>0</v>
      </c>
      <c r="BH78" s="114">
        <f>IF($U$78="sníž. přenesená",$N$78,0)</f>
        <v>0</v>
      </c>
      <c r="BI78" s="114">
        <f>IF($U$78="nulová",$N$78,0)</f>
        <v>0</v>
      </c>
      <c r="BJ78" s="73" t="s">
        <v>22</v>
      </c>
      <c r="BK78" s="114">
        <f>ROUND($L$78*$K$78,2)</f>
        <v>0</v>
      </c>
      <c r="BL78" s="73" t="s">
        <v>121</v>
      </c>
      <c r="BM78" s="73" t="s">
        <v>132</v>
      </c>
    </row>
    <row r="79" spans="2:65" s="6" customFormat="1" ht="27" customHeight="1">
      <c r="B79" s="21"/>
      <c r="C79" s="108" t="s">
        <v>121</v>
      </c>
      <c r="D79" s="108" t="s">
        <v>123</v>
      </c>
      <c r="E79" s="106" t="s">
        <v>219</v>
      </c>
      <c r="F79" s="153" t="s">
        <v>220</v>
      </c>
      <c r="G79" s="154"/>
      <c r="H79" s="154"/>
      <c r="I79" s="154"/>
      <c r="J79" s="108" t="s">
        <v>169</v>
      </c>
      <c r="K79" s="109">
        <v>3085</v>
      </c>
      <c r="L79" s="155"/>
      <c r="M79" s="154"/>
      <c r="N79" s="156">
        <f>ROUND($L$79*$K$79,2)</f>
        <v>0</v>
      </c>
      <c r="O79" s="154"/>
      <c r="P79" s="154"/>
      <c r="Q79" s="154"/>
      <c r="R79" s="107" t="s">
        <v>211</v>
      </c>
      <c r="S79" s="21"/>
      <c r="T79" s="110"/>
      <c r="U79" s="111" t="s">
        <v>45</v>
      </c>
      <c r="X79" s="112">
        <v>0</v>
      </c>
      <c r="Y79" s="112">
        <f>$X$79*$K$79</f>
        <v>0</v>
      </c>
      <c r="Z79" s="112">
        <v>0</v>
      </c>
      <c r="AA79" s="113">
        <f>$Z$79*$K$79</f>
        <v>0</v>
      </c>
      <c r="AR79" s="73" t="s">
        <v>121</v>
      </c>
      <c r="AT79" s="73" t="s">
        <v>123</v>
      </c>
      <c r="AU79" s="73" t="s">
        <v>83</v>
      </c>
      <c r="AY79" s="73" t="s">
        <v>122</v>
      </c>
      <c r="BE79" s="114">
        <f>IF($U$79="základní",$N$79,0)</f>
        <v>0</v>
      </c>
      <c r="BF79" s="114">
        <f>IF($U$79="snížená",$N$79,0)</f>
        <v>0</v>
      </c>
      <c r="BG79" s="114">
        <f>IF($U$79="zákl. přenesená",$N$79,0)</f>
        <v>0</v>
      </c>
      <c r="BH79" s="114">
        <f>IF($U$79="sníž. přenesená",$N$79,0)</f>
        <v>0</v>
      </c>
      <c r="BI79" s="114">
        <f>IF($U$79="nulová",$N$79,0)</f>
        <v>0</v>
      </c>
      <c r="BJ79" s="73" t="s">
        <v>22</v>
      </c>
      <c r="BK79" s="114">
        <f>ROUND($L$79*$K$79,2)</f>
        <v>0</v>
      </c>
      <c r="BL79" s="73" t="s">
        <v>121</v>
      </c>
      <c r="BM79" s="73" t="s">
        <v>121</v>
      </c>
    </row>
    <row r="80" spans="2:51" s="6" customFormat="1" ht="15.75" customHeight="1">
      <c r="B80" s="119"/>
      <c r="E80" s="120"/>
      <c r="F80" s="282" t="s">
        <v>221</v>
      </c>
      <c r="G80" s="283"/>
      <c r="H80" s="283"/>
      <c r="I80" s="283"/>
      <c r="K80" s="122">
        <v>3085</v>
      </c>
      <c r="S80" s="119"/>
      <c r="T80" s="123"/>
      <c r="AA80" s="124"/>
      <c r="AT80" s="121" t="s">
        <v>213</v>
      </c>
      <c r="AU80" s="121" t="s">
        <v>83</v>
      </c>
      <c r="AV80" s="125" t="s">
        <v>83</v>
      </c>
      <c r="AW80" s="125" t="s">
        <v>102</v>
      </c>
      <c r="AX80" s="125" t="s">
        <v>75</v>
      </c>
      <c r="AY80" s="121" t="s">
        <v>122</v>
      </c>
    </row>
    <row r="81" spans="2:51" s="6" customFormat="1" ht="15.75" customHeight="1">
      <c r="B81" s="126"/>
      <c r="E81" s="127"/>
      <c r="F81" s="284" t="s">
        <v>214</v>
      </c>
      <c r="G81" s="285"/>
      <c r="H81" s="285"/>
      <c r="I81" s="285"/>
      <c r="K81" s="128">
        <v>3085</v>
      </c>
      <c r="S81" s="126"/>
      <c r="T81" s="129"/>
      <c r="AA81" s="130"/>
      <c r="AT81" s="127" t="s">
        <v>213</v>
      </c>
      <c r="AU81" s="127" t="s">
        <v>83</v>
      </c>
      <c r="AV81" s="131" t="s">
        <v>121</v>
      </c>
      <c r="AW81" s="131" t="s">
        <v>102</v>
      </c>
      <c r="AX81" s="131" t="s">
        <v>22</v>
      </c>
      <c r="AY81" s="127" t="s">
        <v>122</v>
      </c>
    </row>
    <row r="82" spans="2:65" s="6" customFormat="1" ht="27" customHeight="1">
      <c r="B82" s="21"/>
      <c r="C82" s="105" t="s">
        <v>139</v>
      </c>
      <c r="D82" s="105" t="s">
        <v>123</v>
      </c>
      <c r="E82" s="106" t="s">
        <v>222</v>
      </c>
      <c r="F82" s="153" t="s">
        <v>223</v>
      </c>
      <c r="G82" s="154"/>
      <c r="H82" s="154"/>
      <c r="I82" s="154"/>
      <c r="J82" s="108" t="s">
        <v>169</v>
      </c>
      <c r="K82" s="109">
        <v>3085</v>
      </c>
      <c r="L82" s="155"/>
      <c r="M82" s="154"/>
      <c r="N82" s="156">
        <f>ROUND($L$82*$K$82,2)</f>
        <v>0</v>
      </c>
      <c r="O82" s="154"/>
      <c r="P82" s="154"/>
      <c r="Q82" s="154"/>
      <c r="R82" s="107" t="s">
        <v>211</v>
      </c>
      <c r="S82" s="21"/>
      <c r="T82" s="110"/>
      <c r="U82" s="111" t="s">
        <v>45</v>
      </c>
      <c r="X82" s="112">
        <v>0</v>
      </c>
      <c r="Y82" s="112">
        <f>$X$82*$K$82</f>
        <v>0</v>
      </c>
      <c r="Z82" s="112">
        <v>0</v>
      </c>
      <c r="AA82" s="113">
        <f>$Z$82*$K$82</f>
        <v>0</v>
      </c>
      <c r="AR82" s="73" t="s">
        <v>121</v>
      </c>
      <c r="AT82" s="73" t="s">
        <v>123</v>
      </c>
      <c r="AU82" s="73" t="s">
        <v>83</v>
      </c>
      <c r="AY82" s="6" t="s">
        <v>122</v>
      </c>
      <c r="BE82" s="114">
        <f>IF($U$82="základní",$N$82,0)</f>
        <v>0</v>
      </c>
      <c r="BF82" s="114">
        <f>IF($U$82="snížená",$N$82,0)</f>
        <v>0</v>
      </c>
      <c r="BG82" s="114">
        <f>IF($U$82="zákl. přenesená",$N$82,0)</f>
        <v>0</v>
      </c>
      <c r="BH82" s="114">
        <f>IF($U$82="sníž. přenesená",$N$82,0)</f>
        <v>0</v>
      </c>
      <c r="BI82" s="114">
        <f>IF($U$82="nulová",$N$82,0)</f>
        <v>0</v>
      </c>
      <c r="BJ82" s="73" t="s">
        <v>22</v>
      </c>
      <c r="BK82" s="114">
        <f>ROUND($L$82*$K$82,2)</f>
        <v>0</v>
      </c>
      <c r="BL82" s="73" t="s">
        <v>121</v>
      </c>
      <c r="BM82" s="73" t="s">
        <v>139</v>
      </c>
    </row>
    <row r="83" spans="2:65" s="6" customFormat="1" ht="27" customHeight="1">
      <c r="B83" s="21"/>
      <c r="C83" s="108" t="s">
        <v>143</v>
      </c>
      <c r="D83" s="108" t="s">
        <v>123</v>
      </c>
      <c r="E83" s="106" t="s">
        <v>224</v>
      </c>
      <c r="F83" s="153" t="s">
        <v>225</v>
      </c>
      <c r="G83" s="154"/>
      <c r="H83" s="154"/>
      <c r="I83" s="154"/>
      <c r="J83" s="108" t="s">
        <v>169</v>
      </c>
      <c r="K83" s="109">
        <v>3355</v>
      </c>
      <c r="L83" s="155"/>
      <c r="M83" s="154"/>
      <c r="N83" s="156">
        <f>ROUND($L$83*$K$83,2)</f>
        <v>0</v>
      </c>
      <c r="O83" s="154"/>
      <c r="P83" s="154"/>
      <c r="Q83" s="154"/>
      <c r="R83" s="107" t="s">
        <v>211</v>
      </c>
      <c r="S83" s="21"/>
      <c r="T83" s="110"/>
      <c r="U83" s="111" t="s">
        <v>45</v>
      </c>
      <c r="X83" s="112">
        <v>0</v>
      </c>
      <c r="Y83" s="112">
        <f>$X$83*$K$83</f>
        <v>0</v>
      </c>
      <c r="Z83" s="112">
        <v>0</v>
      </c>
      <c r="AA83" s="113">
        <f>$Z$83*$K$83</f>
        <v>0</v>
      </c>
      <c r="AR83" s="73" t="s">
        <v>121</v>
      </c>
      <c r="AT83" s="73" t="s">
        <v>123</v>
      </c>
      <c r="AU83" s="73" t="s">
        <v>83</v>
      </c>
      <c r="AY83" s="73" t="s">
        <v>122</v>
      </c>
      <c r="BE83" s="114">
        <f>IF($U$83="základní",$N$83,0)</f>
        <v>0</v>
      </c>
      <c r="BF83" s="114">
        <f>IF($U$83="snížená",$N$83,0)</f>
        <v>0</v>
      </c>
      <c r="BG83" s="114">
        <f>IF($U$83="zákl. přenesená",$N$83,0)</f>
        <v>0</v>
      </c>
      <c r="BH83" s="114">
        <f>IF($U$83="sníž. přenesená",$N$83,0)</f>
        <v>0</v>
      </c>
      <c r="BI83" s="114">
        <f>IF($U$83="nulová",$N$83,0)</f>
        <v>0</v>
      </c>
      <c r="BJ83" s="73" t="s">
        <v>22</v>
      </c>
      <c r="BK83" s="114">
        <f>ROUND($L$83*$K$83,2)</f>
        <v>0</v>
      </c>
      <c r="BL83" s="73" t="s">
        <v>121</v>
      </c>
      <c r="BM83" s="73" t="s">
        <v>143</v>
      </c>
    </row>
    <row r="84" spans="2:51" s="6" customFormat="1" ht="15.75" customHeight="1">
      <c r="B84" s="119"/>
      <c r="E84" s="120"/>
      <c r="F84" s="282" t="s">
        <v>226</v>
      </c>
      <c r="G84" s="283"/>
      <c r="H84" s="283"/>
      <c r="I84" s="283"/>
      <c r="K84" s="122">
        <v>3355</v>
      </c>
      <c r="S84" s="119"/>
      <c r="T84" s="123"/>
      <c r="AA84" s="124"/>
      <c r="AT84" s="121" t="s">
        <v>213</v>
      </c>
      <c r="AU84" s="121" t="s">
        <v>83</v>
      </c>
      <c r="AV84" s="125" t="s">
        <v>83</v>
      </c>
      <c r="AW84" s="125" t="s">
        <v>102</v>
      </c>
      <c r="AX84" s="125" t="s">
        <v>75</v>
      </c>
      <c r="AY84" s="121" t="s">
        <v>122</v>
      </c>
    </row>
    <row r="85" spans="2:51" s="6" customFormat="1" ht="15.75" customHeight="1">
      <c r="B85" s="126"/>
      <c r="E85" s="127"/>
      <c r="F85" s="284" t="s">
        <v>214</v>
      </c>
      <c r="G85" s="285"/>
      <c r="H85" s="285"/>
      <c r="I85" s="285"/>
      <c r="K85" s="128">
        <v>3355</v>
      </c>
      <c r="S85" s="126"/>
      <c r="T85" s="129"/>
      <c r="AA85" s="130"/>
      <c r="AT85" s="127" t="s">
        <v>213</v>
      </c>
      <c r="AU85" s="127" t="s">
        <v>83</v>
      </c>
      <c r="AV85" s="131" t="s">
        <v>121</v>
      </c>
      <c r="AW85" s="131" t="s">
        <v>102</v>
      </c>
      <c r="AX85" s="131" t="s">
        <v>22</v>
      </c>
      <c r="AY85" s="127" t="s">
        <v>122</v>
      </c>
    </row>
    <row r="86" spans="2:65" s="6" customFormat="1" ht="27" customHeight="1">
      <c r="B86" s="21"/>
      <c r="C86" s="105" t="s">
        <v>147</v>
      </c>
      <c r="D86" s="105" t="s">
        <v>123</v>
      </c>
      <c r="E86" s="106" t="s">
        <v>227</v>
      </c>
      <c r="F86" s="153" t="s">
        <v>228</v>
      </c>
      <c r="G86" s="154"/>
      <c r="H86" s="154"/>
      <c r="I86" s="154"/>
      <c r="J86" s="108" t="s">
        <v>169</v>
      </c>
      <c r="K86" s="109">
        <v>26</v>
      </c>
      <c r="L86" s="155"/>
      <c r="M86" s="154"/>
      <c r="N86" s="156">
        <f>ROUND($L$86*$K$86,2)</f>
        <v>0</v>
      </c>
      <c r="O86" s="154"/>
      <c r="P86" s="154"/>
      <c r="Q86" s="154"/>
      <c r="R86" s="107" t="s">
        <v>211</v>
      </c>
      <c r="S86" s="21"/>
      <c r="T86" s="110"/>
      <c r="U86" s="111" t="s">
        <v>45</v>
      </c>
      <c r="X86" s="112">
        <v>0</v>
      </c>
      <c r="Y86" s="112">
        <f>$X$86*$K$86</f>
        <v>0</v>
      </c>
      <c r="Z86" s="112">
        <v>0</v>
      </c>
      <c r="AA86" s="113">
        <f>$Z$86*$K$86</f>
        <v>0</v>
      </c>
      <c r="AR86" s="73" t="s">
        <v>121</v>
      </c>
      <c r="AT86" s="73" t="s">
        <v>123</v>
      </c>
      <c r="AU86" s="73" t="s">
        <v>83</v>
      </c>
      <c r="AY86" s="6" t="s">
        <v>122</v>
      </c>
      <c r="BE86" s="114">
        <f>IF($U$86="základní",$N$86,0)</f>
        <v>0</v>
      </c>
      <c r="BF86" s="114">
        <f>IF($U$86="snížená",$N$86,0)</f>
        <v>0</v>
      </c>
      <c r="BG86" s="114">
        <f>IF($U$86="zákl. přenesená",$N$86,0)</f>
        <v>0</v>
      </c>
      <c r="BH86" s="114">
        <f>IF($U$86="sníž. přenesená",$N$86,0)</f>
        <v>0</v>
      </c>
      <c r="BI86" s="114">
        <f>IF($U$86="nulová",$N$86,0)</f>
        <v>0</v>
      </c>
      <c r="BJ86" s="73" t="s">
        <v>22</v>
      </c>
      <c r="BK86" s="114">
        <f>ROUND($L$86*$K$86,2)</f>
        <v>0</v>
      </c>
      <c r="BL86" s="73" t="s">
        <v>121</v>
      </c>
      <c r="BM86" s="73" t="s">
        <v>147</v>
      </c>
    </row>
    <row r="87" spans="2:51" s="6" customFormat="1" ht="15.75" customHeight="1">
      <c r="B87" s="119"/>
      <c r="E87" s="120"/>
      <c r="F87" s="282" t="s">
        <v>229</v>
      </c>
      <c r="G87" s="283"/>
      <c r="H87" s="283"/>
      <c r="I87" s="283"/>
      <c r="K87" s="122">
        <v>26</v>
      </c>
      <c r="S87" s="119"/>
      <c r="T87" s="123"/>
      <c r="AA87" s="124"/>
      <c r="AT87" s="121" t="s">
        <v>213</v>
      </c>
      <c r="AU87" s="121" t="s">
        <v>83</v>
      </c>
      <c r="AV87" s="125" t="s">
        <v>83</v>
      </c>
      <c r="AW87" s="125" t="s">
        <v>102</v>
      </c>
      <c r="AX87" s="125" t="s">
        <v>75</v>
      </c>
      <c r="AY87" s="121" t="s">
        <v>122</v>
      </c>
    </row>
    <row r="88" spans="2:51" s="6" customFormat="1" ht="15.75" customHeight="1">
      <c r="B88" s="126"/>
      <c r="E88" s="127"/>
      <c r="F88" s="284" t="s">
        <v>214</v>
      </c>
      <c r="G88" s="285"/>
      <c r="H88" s="285"/>
      <c r="I88" s="285"/>
      <c r="K88" s="128">
        <v>26</v>
      </c>
      <c r="S88" s="126"/>
      <c r="T88" s="129"/>
      <c r="AA88" s="130"/>
      <c r="AT88" s="127" t="s">
        <v>213</v>
      </c>
      <c r="AU88" s="127" t="s">
        <v>83</v>
      </c>
      <c r="AV88" s="131" t="s">
        <v>121</v>
      </c>
      <c r="AW88" s="131" t="s">
        <v>102</v>
      </c>
      <c r="AX88" s="131" t="s">
        <v>22</v>
      </c>
      <c r="AY88" s="127" t="s">
        <v>122</v>
      </c>
    </row>
    <row r="89" spans="2:65" s="6" customFormat="1" ht="27" customHeight="1">
      <c r="B89" s="21"/>
      <c r="C89" s="105" t="s">
        <v>151</v>
      </c>
      <c r="D89" s="105" t="s">
        <v>123</v>
      </c>
      <c r="E89" s="106" t="s">
        <v>230</v>
      </c>
      <c r="F89" s="153" t="s">
        <v>231</v>
      </c>
      <c r="G89" s="154"/>
      <c r="H89" s="154"/>
      <c r="I89" s="154"/>
      <c r="J89" s="108" t="s">
        <v>169</v>
      </c>
      <c r="K89" s="109">
        <v>730</v>
      </c>
      <c r="L89" s="155"/>
      <c r="M89" s="154"/>
      <c r="N89" s="156">
        <f>ROUND($L$89*$K$89,2)</f>
        <v>0</v>
      </c>
      <c r="O89" s="154"/>
      <c r="P89" s="154"/>
      <c r="Q89" s="154"/>
      <c r="R89" s="107" t="s">
        <v>211</v>
      </c>
      <c r="S89" s="21"/>
      <c r="T89" s="110"/>
      <c r="U89" s="111" t="s">
        <v>45</v>
      </c>
      <c r="X89" s="112">
        <v>0</v>
      </c>
      <c r="Y89" s="112">
        <f>$X$89*$K$89</f>
        <v>0</v>
      </c>
      <c r="Z89" s="112">
        <v>0</v>
      </c>
      <c r="AA89" s="113">
        <f>$Z$89*$K$89</f>
        <v>0</v>
      </c>
      <c r="AR89" s="73" t="s">
        <v>121</v>
      </c>
      <c r="AT89" s="73" t="s">
        <v>123</v>
      </c>
      <c r="AU89" s="73" t="s">
        <v>83</v>
      </c>
      <c r="AY89" s="6" t="s">
        <v>122</v>
      </c>
      <c r="BE89" s="114">
        <f>IF($U$89="základní",$N$89,0)</f>
        <v>0</v>
      </c>
      <c r="BF89" s="114">
        <f>IF($U$89="snížená",$N$89,0)</f>
        <v>0</v>
      </c>
      <c r="BG89" s="114">
        <f>IF($U$89="zákl. přenesená",$N$89,0)</f>
        <v>0</v>
      </c>
      <c r="BH89" s="114">
        <f>IF($U$89="sníž. přenesená",$N$89,0)</f>
        <v>0</v>
      </c>
      <c r="BI89" s="114">
        <f>IF($U$89="nulová",$N$89,0)</f>
        <v>0</v>
      </c>
      <c r="BJ89" s="73" t="s">
        <v>22</v>
      </c>
      <c r="BK89" s="114">
        <f>ROUND($L$89*$K$89,2)</f>
        <v>0</v>
      </c>
      <c r="BL89" s="73" t="s">
        <v>121</v>
      </c>
      <c r="BM89" s="73" t="s">
        <v>151</v>
      </c>
    </row>
    <row r="90" spans="2:51" s="6" customFormat="1" ht="15.75" customHeight="1">
      <c r="B90" s="119"/>
      <c r="E90" s="120"/>
      <c r="F90" s="282" t="s">
        <v>232</v>
      </c>
      <c r="G90" s="283"/>
      <c r="H90" s="283"/>
      <c r="I90" s="283"/>
      <c r="K90" s="122">
        <v>730</v>
      </c>
      <c r="S90" s="119"/>
      <c r="T90" s="123"/>
      <c r="AA90" s="124"/>
      <c r="AT90" s="121" t="s">
        <v>213</v>
      </c>
      <c r="AU90" s="121" t="s">
        <v>83</v>
      </c>
      <c r="AV90" s="125" t="s">
        <v>83</v>
      </c>
      <c r="AW90" s="125" t="s">
        <v>102</v>
      </c>
      <c r="AX90" s="125" t="s">
        <v>75</v>
      </c>
      <c r="AY90" s="121" t="s">
        <v>122</v>
      </c>
    </row>
    <row r="91" spans="2:51" s="6" customFormat="1" ht="15.75" customHeight="1">
      <c r="B91" s="126"/>
      <c r="E91" s="127"/>
      <c r="F91" s="284" t="s">
        <v>214</v>
      </c>
      <c r="G91" s="285"/>
      <c r="H91" s="285"/>
      <c r="I91" s="285"/>
      <c r="K91" s="128">
        <v>730</v>
      </c>
      <c r="S91" s="126"/>
      <c r="T91" s="129"/>
      <c r="AA91" s="130"/>
      <c r="AT91" s="127" t="s">
        <v>213</v>
      </c>
      <c r="AU91" s="127" t="s">
        <v>83</v>
      </c>
      <c r="AV91" s="131" t="s">
        <v>121</v>
      </c>
      <c r="AW91" s="131" t="s">
        <v>102</v>
      </c>
      <c r="AX91" s="131" t="s">
        <v>22</v>
      </c>
      <c r="AY91" s="127" t="s">
        <v>122</v>
      </c>
    </row>
    <row r="92" spans="2:65" s="6" customFormat="1" ht="27" customHeight="1">
      <c r="B92" s="21"/>
      <c r="C92" s="105" t="s">
        <v>155</v>
      </c>
      <c r="D92" s="105" t="s">
        <v>123</v>
      </c>
      <c r="E92" s="106" t="s">
        <v>233</v>
      </c>
      <c r="F92" s="153" t="s">
        <v>234</v>
      </c>
      <c r="G92" s="154"/>
      <c r="H92" s="154"/>
      <c r="I92" s="154"/>
      <c r="J92" s="108" t="s">
        <v>169</v>
      </c>
      <c r="K92" s="109">
        <v>13</v>
      </c>
      <c r="L92" s="155"/>
      <c r="M92" s="154"/>
      <c r="N92" s="156">
        <f>ROUND($L$92*$K$92,2)</f>
        <v>0</v>
      </c>
      <c r="O92" s="154"/>
      <c r="P92" s="154"/>
      <c r="Q92" s="154"/>
      <c r="R92" s="107" t="s">
        <v>211</v>
      </c>
      <c r="S92" s="21"/>
      <c r="T92" s="110"/>
      <c r="U92" s="111" t="s">
        <v>45</v>
      </c>
      <c r="X92" s="112">
        <v>0</v>
      </c>
      <c r="Y92" s="112">
        <f>$X$92*$K$92</f>
        <v>0</v>
      </c>
      <c r="Z92" s="112">
        <v>0</v>
      </c>
      <c r="AA92" s="113">
        <f>$Z$92*$K$92</f>
        <v>0</v>
      </c>
      <c r="AR92" s="73" t="s">
        <v>121</v>
      </c>
      <c r="AT92" s="73" t="s">
        <v>123</v>
      </c>
      <c r="AU92" s="73" t="s">
        <v>83</v>
      </c>
      <c r="AY92" s="6" t="s">
        <v>122</v>
      </c>
      <c r="BE92" s="114">
        <f>IF($U$92="základní",$N$92,0)</f>
        <v>0</v>
      </c>
      <c r="BF92" s="114">
        <f>IF($U$92="snížená",$N$92,0)</f>
        <v>0</v>
      </c>
      <c r="BG92" s="114">
        <f>IF($U$92="zákl. přenesená",$N$92,0)</f>
        <v>0</v>
      </c>
      <c r="BH92" s="114">
        <f>IF($U$92="sníž. přenesená",$N$92,0)</f>
        <v>0</v>
      </c>
      <c r="BI92" s="114">
        <f>IF($U$92="nulová",$N$92,0)</f>
        <v>0</v>
      </c>
      <c r="BJ92" s="73" t="s">
        <v>22</v>
      </c>
      <c r="BK92" s="114">
        <f>ROUND($L$92*$K$92,2)</f>
        <v>0</v>
      </c>
      <c r="BL92" s="73" t="s">
        <v>121</v>
      </c>
      <c r="BM92" s="73" t="s">
        <v>155</v>
      </c>
    </row>
    <row r="93" spans="2:51" s="6" customFormat="1" ht="15.75" customHeight="1">
      <c r="B93" s="119"/>
      <c r="E93" s="120"/>
      <c r="F93" s="282" t="s">
        <v>235</v>
      </c>
      <c r="G93" s="283"/>
      <c r="H93" s="283"/>
      <c r="I93" s="283"/>
      <c r="K93" s="122">
        <v>13</v>
      </c>
      <c r="S93" s="119"/>
      <c r="T93" s="123"/>
      <c r="AA93" s="124"/>
      <c r="AT93" s="121" t="s">
        <v>213</v>
      </c>
      <c r="AU93" s="121" t="s">
        <v>83</v>
      </c>
      <c r="AV93" s="125" t="s">
        <v>83</v>
      </c>
      <c r="AW93" s="125" t="s">
        <v>102</v>
      </c>
      <c r="AX93" s="125" t="s">
        <v>75</v>
      </c>
      <c r="AY93" s="121" t="s">
        <v>122</v>
      </c>
    </row>
    <row r="94" spans="2:51" s="6" customFormat="1" ht="15.75" customHeight="1">
      <c r="B94" s="126"/>
      <c r="E94" s="127"/>
      <c r="F94" s="284" t="s">
        <v>214</v>
      </c>
      <c r="G94" s="285"/>
      <c r="H94" s="285"/>
      <c r="I94" s="285"/>
      <c r="K94" s="128">
        <v>13</v>
      </c>
      <c r="S94" s="126"/>
      <c r="T94" s="129"/>
      <c r="AA94" s="130"/>
      <c r="AT94" s="127" t="s">
        <v>213</v>
      </c>
      <c r="AU94" s="127" t="s">
        <v>83</v>
      </c>
      <c r="AV94" s="131" t="s">
        <v>121</v>
      </c>
      <c r="AW94" s="131" t="s">
        <v>102</v>
      </c>
      <c r="AX94" s="131" t="s">
        <v>22</v>
      </c>
      <c r="AY94" s="127" t="s">
        <v>122</v>
      </c>
    </row>
    <row r="95" spans="2:65" s="6" customFormat="1" ht="27" customHeight="1">
      <c r="B95" s="21"/>
      <c r="C95" s="105" t="s">
        <v>27</v>
      </c>
      <c r="D95" s="105" t="s">
        <v>123</v>
      </c>
      <c r="E95" s="106" t="s">
        <v>236</v>
      </c>
      <c r="F95" s="153" t="s">
        <v>237</v>
      </c>
      <c r="G95" s="154"/>
      <c r="H95" s="154"/>
      <c r="I95" s="154"/>
      <c r="J95" s="108" t="s">
        <v>169</v>
      </c>
      <c r="K95" s="109">
        <v>405</v>
      </c>
      <c r="L95" s="155"/>
      <c r="M95" s="154"/>
      <c r="N95" s="156">
        <f>ROUND($L$95*$K$95,2)</f>
        <v>0</v>
      </c>
      <c r="O95" s="154"/>
      <c r="P95" s="154"/>
      <c r="Q95" s="154"/>
      <c r="R95" s="107" t="s">
        <v>211</v>
      </c>
      <c r="S95" s="21"/>
      <c r="T95" s="110"/>
      <c r="U95" s="111" t="s">
        <v>45</v>
      </c>
      <c r="X95" s="112">
        <v>0</v>
      </c>
      <c r="Y95" s="112">
        <f>$X$95*$K$95</f>
        <v>0</v>
      </c>
      <c r="Z95" s="112">
        <v>0</v>
      </c>
      <c r="AA95" s="113">
        <f>$Z$95*$K$95</f>
        <v>0</v>
      </c>
      <c r="AR95" s="73" t="s">
        <v>121</v>
      </c>
      <c r="AT95" s="73" t="s">
        <v>123</v>
      </c>
      <c r="AU95" s="73" t="s">
        <v>83</v>
      </c>
      <c r="AY95" s="6" t="s">
        <v>122</v>
      </c>
      <c r="BE95" s="114">
        <f>IF($U$95="základní",$N$95,0)</f>
        <v>0</v>
      </c>
      <c r="BF95" s="114">
        <f>IF($U$95="snížená",$N$95,0)</f>
        <v>0</v>
      </c>
      <c r="BG95" s="114">
        <f>IF($U$95="zákl. přenesená",$N$95,0)</f>
        <v>0</v>
      </c>
      <c r="BH95" s="114">
        <f>IF($U$95="sníž. přenesená",$N$95,0)</f>
        <v>0</v>
      </c>
      <c r="BI95" s="114">
        <f>IF($U$95="nulová",$N$95,0)</f>
        <v>0</v>
      </c>
      <c r="BJ95" s="73" t="s">
        <v>22</v>
      </c>
      <c r="BK95" s="114">
        <f>ROUND($L$95*$K$95,2)</f>
        <v>0</v>
      </c>
      <c r="BL95" s="73" t="s">
        <v>121</v>
      </c>
      <c r="BM95" s="73" t="s">
        <v>27</v>
      </c>
    </row>
    <row r="96" spans="2:51" s="6" customFormat="1" ht="15.75" customHeight="1">
      <c r="B96" s="119"/>
      <c r="E96" s="120"/>
      <c r="F96" s="282" t="s">
        <v>238</v>
      </c>
      <c r="G96" s="283"/>
      <c r="H96" s="283"/>
      <c r="I96" s="283"/>
      <c r="K96" s="122">
        <v>405</v>
      </c>
      <c r="S96" s="119"/>
      <c r="T96" s="123"/>
      <c r="AA96" s="124"/>
      <c r="AT96" s="121" t="s">
        <v>213</v>
      </c>
      <c r="AU96" s="121" t="s">
        <v>83</v>
      </c>
      <c r="AV96" s="125" t="s">
        <v>83</v>
      </c>
      <c r="AW96" s="125" t="s">
        <v>102</v>
      </c>
      <c r="AX96" s="125" t="s">
        <v>75</v>
      </c>
      <c r="AY96" s="121" t="s">
        <v>122</v>
      </c>
    </row>
    <row r="97" spans="2:51" s="6" customFormat="1" ht="15.75" customHeight="1">
      <c r="B97" s="126"/>
      <c r="E97" s="127"/>
      <c r="F97" s="284" t="s">
        <v>214</v>
      </c>
      <c r="G97" s="285"/>
      <c r="H97" s="285"/>
      <c r="I97" s="285"/>
      <c r="K97" s="128">
        <v>405</v>
      </c>
      <c r="S97" s="126"/>
      <c r="T97" s="129"/>
      <c r="AA97" s="130"/>
      <c r="AT97" s="127" t="s">
        <v>213</v>
      </c>
      <c r="AU97" s="127" t="s">
        <v>83</v>
      </c>
      <c r="AV97" s="131" t="s">
        <v>121</v>
      </c>
      <c r="AW97" s="131" t="s">
        <v>102</v>
      </c>
      <c r="AX97" s="131" t="s">
        <v>22</v>
      </c>
      <c r="AY97" s="127" t="s">
        <v>122</v>
      </c>
    </row>
    <row r="98" spans="2:65" s="6" customFormat="1" ht="27" customHeight="1">
      <c r="B98" s="21"/>
      <c r="C98" s="105" t="s">
        <v>162</v>
      </c>
      <c r="D98" s="105" t="s">
        <v>123</v>
      </c>
      <c r="E98" s="106" t="s">
        <v>239</v>
      </c>
      <c r="F98" s="153" t="s">
        <v>240</v>
      </c>
      <c r="G98" s="154"/>
      <c r="H98" s="154"/>
      <c r="I98" s="154"/>
      <c r="J98" s="108" t="s">
        <v>169</v>
      </c>
      <c r="K98" s="109">
        <v>39</v>
      </c>
      <c r="L98" s="155"/>
      <c r="M98" s="154"/>
      <c r="N98" s="156">
        <f>ROUND($L$98*$K$98,2)</f>
        <v>0</v>
      </c>
      <c r="O98" s="154"/>
      <c r="P98" s="154"/>
      <c r="Q98" s="154"/>
      <c r="R98" s="107" t="s">
        <v>211</v>
      </c>
      <c r="S98" s="21"/>
      <c r="T98" s="110"/>
      <c r="U98" s="111" t="s">
        <v>45</v>
      </c>
      <c r="X98" s="112">
        <v>0</v>
      </c>
      <c r="Y98" s="112">
        <f>$X$98*$K$98</f>
        <v>0</v>
      </c>
      <c r="Z98" s="112">
        <v>0</v>
      </c>
      <c r="AA98" s="113">
        <f>$Z$98*$K$98</f>
        <v>0</v>
      </c>
      <c r="AR98" s="73" t="s">
        <v>121</v>
      </c>
      <c r="AT98" s="73" t="s">
        <v>123</v>
      </c>
      <c r="AU98" s="73" t="s">
        <v>83</v>
      </c>
      <c r="AY98" s="6" t="s">
        <v>122</v>
      </c>
      <c r="BE98" s="114">
        <f>IF($U$98="základní",$N$98,0)</f>
        <v>0</v>
      </c>
      <c r="BF98" s="114">
        <f>IF($U$98="snížená",$N$98,0)</f>
        <v>0</v>
      </c>
      <c r="BG98" s="114">
        <f>IF($U$98="zákl. přenesená",$N$98,0)</f>
        <v>0</v>
      </c>
      <c r="BH98" s="114">
        <f>IF($U$98="sníž. přenesená",$N$98,0)</f>
        <v>0</v>
      </c>
      <c r="BI98" s="114">
        <f>IF($U$98="nulová",$N$98,0)</f>
        <v>0</v>
      </c>
      <c r="BJ98" s="73" t="s">
        <v>22</v>
      </c>
      <c r="BK98" s="114">
        <f>ROUND($L$98*$K$98,2)</f>
        <v>0</v>
      </c>
      <c r="BL98" s="73" t="s">
        <v>121</v>
      </c>
      <c r="BM98" s="73" t="s">
        <v>162</v>
      </c>
    </row>
    <row r="99" spans="2:51" s="6" customFormat="1" ht="15.75" customHeight="1">
      <c r="B99" s="119"/>
      <c r="E99" s="120"/>
      <c r="F99" s="282" t="s">
        <v>241</v>
      </c>
      <c r="G99" s="283"/>
      <c r="H99" s="283"/>
      <c r="I99" s="283"/>
      <c r="K99" s="122">
        <v>39</v>
      </c>
      <c r="S99" s="119"/>
      <c r="T99" s="123"/>
      <c r="AA99" s="124"/>
      <c r="AT99" s="121" t="s">
        <v>213</v>
      </c>
      <c r="AU99" s="121" t="s">
        <v>83</v>
      </c>
      <c r="AV99" s="125" t="s">
        <v>83</v>
      </c>
      <c r="AW99" s="125" t="s">
        <v>102</v>
      </c>
      <c r="AX99" s="125" t="s">
        <v>75</v>
      </c>
      <c r="AY99" s="121" t="s">
        <v>122</v>
      </c>
    </row>
    <row r="100" spans="2:51" s="6" customFormat="1" ht="15.75" customHeight="1">
      <c r="B100" s="126"/>
      <c r="E100" s="127"/>
      <c r="F100" s="284" t="s">
        <v>214</v>
      </c>
      <c r="G100" s="285"/>
      <c r="H100" s="285"/>
      <c r="I100" s="285"/>
      <c r="K100" s="128">
        <v>39</v>
      </c>
      <c r="S100" s="126"/>
      <c r="T100" s="129"/>
      <c r="AA100" s="130"/>
      <c r="AT100" s="127" t="s">
        <v>213</v>
      </c>
      <c r="AU100" s="127" t="s">
        <v>83</v>
      </c>
      <c r="AV100" s="131" t="s">
        <v>121</v>
      </c>
      <c r="AW100" s="131" t="s">
        <v>102</v>
      </c>
      <c r="AX100" s="131" t="s">
        <v>22</v>
      </c>
      <c r="AY100" s="127" t="s">
        <v>122</v>
      </c>
    </row>
    <row r="101" spans="2:65" s="6" customFormat="1" ht="27" customHeight="1">
      <c r="B101" s="21"/>
      <c r="C101" s="105" t="s">
        <v>166</v>
      </c>
      <c r="D101" s="105" t="s">
        <v>123</v>
      </c>
      <c r="E101" s="106" t="s">
        <v>242</v>
      </c>
      <c r="F101" s="153" t="s">
        <v>243</v>
      </c>
      <c r="G101" s="154"/>
      <c r="H101" s="154"/>
      <c r="I101" s="154"/>
      <c r="J101" s="108" t="s">
        <v>169</v>
      </c>
      <c r="K101" s="109">
        <v>1135</v>
      </c>
      <c r="L101" s="155"/>
      <c r="M101" s="154"/>
      <c r="N101" s="156">
        <f>ROUND($L$101*$K$101,2)</f>
        <v>0</v>
      </c>
      <c r="O101" s="154"/>
      <c r="P101" s="154"/>
      <c r="Q101" s="154"/>
      <c r="R101" s="107" t="s">
        <v>211</v>
      </c>
      <c r="S101" s="21"/>
      <c r="T101" s="110"/>
      <c r="U101" s="111" t="s">
        <v>45</v>
      </c>
      <c r="X101" s="112">
        <v>0</v>
      </c>
      <c r="Y101" s="112">
        <f>$X$101*$K$101</f>
        <v>0</v>
      </c>
      <c r="Z101" s="112">
        <v>0</v>
      </c>
      <c r="AA101" s="113">
        <f>$Z$101*$K$101</f>
        <v>0</v>
      </c>
      <c r="AR101" s="73" t="s">
        <v>121</v>
      </c>
      <c r="AT101" s="73" t="s">
        <v>123</v>
      </c>
      <c r="AU101" s="73" t="s">
        <v>83</v>
      </c>
      <c r="AY101" s="6" t="s">
        <v>122</v>
      </c>
      <c r="BE101" s="114">
        <f>IF($U$101="základní",$N$101,0)</f>
        <v>0</v>
      </c>
      <c r="BF101" s="114">
        <f>IF($U$101="snížená",$N$101,0)</f>
        <v>0</v>
      </c>
      <c r="BG101" s="114">
        <f>IF($U$101="zákl. přenesená",$N$101,0)</f>
        <v>0</v>
      </c>
      <c r="BH101" s="114">
        <f>IF($U$101="sníž. přenesená",$N$101,0)</f>
        <v>0</v>
      </c>
      <c r="BI101" s="114">
        <f>IF($U$101="nulová",$N$101,0)</f>
        <v>0</v>
      </c>
      <c r="BJ101" s="73" t="s">
        <v>22</v>
      </c>
      <c r="BK101" s="114">
        <f>ROUND($L$101*$K$101,2)</f>
        <v>0</v>
      </c>
      <c r="BL101" s="73" t="s">
        <v>121</v>
      </c>
      <c r="BM101" s="73" t="s">
        <v>166</v>
      </c>
    </row>
    <row r="102" spans="2:51" s="6" customFormat="1" ht="15.75" customHeight="1">
      <c r="B102" s="119"/>
      <c r="E102" s="120"/>
      <c r="F102" s="282" t="s">
        <v>244</v>
      </c>
      <c r="G102" s="283"/>
      <c r="H102" s="283"/>
      <c r="I102" s="283"/>
      <c r="K102" s="122">
        <v>1135</v>
      </c>
      <c r="S102" s="119"/>
      <c r="T102" s="123"/>
      <c r="AA102" s="124"/>
      <c r="AT102" s="121" t="s">
        <v>213</v>
      </c>
      <c r="AU102" s="121" t="s">
        <v>83</v>
      </c>
      <c r="AV102" s="125" t="s">
        <v>83</v>
      </c>
      <c r="AW102" s="125" t="s">
        <v>102</v>
      </c>
      <c r="AX102" s="125" t="s">
        <v>75</v>
      </c>
      <c r="AY102" s="121" t="s">
        <v>122</v>
      </c>
    </row>
    <row r="103" spans="2:51" s="6" customFormat="1" ht="15.75" customHeight="1">
      <c r="B103" s="126"/>
      <c r="E103" s="127"/>
      <c r="F103" s="284" t="s">
        <v>214</v>
      </c>
      <c r="G103" s="285"/>
      <c r="H103" s="285"/>
      <c r="I103" s="285"/>
      <c r="K103" s="128">
        <v>1135</v>
      </c>
      <c r="S103" s="126"/>
      <c r="T103" s="129"/>
      <c r="AA103" s="130"/>
      <c r="AT103" s="127" t="s">
        <v>213</v>
      </c>
      <c r="AU103" s="127" t="s">
        <v>83</v>
      </c>
      <c r="AV103" s="131" t="s">
        <v>121</v>
      </c>
      <c r="AW103" s="131" t="s">
        <v>102</v>
      </c>
      <c r="AX103" s="131" t="s">
        <v>22</v>
      </c>
      <c r="AY103" s="127" t="s">
        <v>122</v>
      </c>
    </row>
    <row r="104" spans="2:65" s="6" customFormat="1" ht="27" customHeight="1">
      <c r="B104" s="21"/>
      <c r="C104" s="105" t="s">
        <v>175</v>
      </c>
      <c r="D104" s="105" t="s">
        <v>123</v>
      </c>
      <c r="E104" s="106" t="s">
        <v>245</v>
      </c>
      <c r="F104" s="153" t="s">
        <v>246</v>
      </c>
      <c r="G104" s="154"/>
      <c r="H104" s="154"/>
      <c r="I104" s="154"/>
      <c r="J104" s="108" t="s">
        <v>247</v>
      </c>
      <c r="K104" s="109">
        <v>133</v>
      </c>
      <c r="L104" s="155"/>
      <c r="M104" s="154"/>
      <c r="N104" s="156">
        <f>ROUND($L$104*$K$104,2)</f>
        <v>0</v>
      </c>
      <c r="O104" s="154"/>
      <c r="P104" s="154"/>
      <c r="Q104" s="154"/>
      <c r="R104" s="107"/>
      <c r="S104" s="21"/>
      <c r="T104" s="110"/>
      <c r="U104" s="111" t="s">
        <v>45</v>
      </c>
      <c r="X104" s="112">
        <v>8E-05</v>
      </c>
      <c r="Y104" s="112">
        <f>$X$104*$K$104</f>
        <v>0.01064</v>
      </c>
      <c r="Z104" s="112">
        <v>0</v>
      </c>
      <c r="AA104" s="113">
        <f>$Z$104*$K$104</f>
        <v>0</v>
      </c>
      <c r="AR104" s="73" t="s">
        <v>121</v>
      </c>
      <c r="AT104" s="73" t="s">
        <v>123</v>
      </c>
      <c r="AU104" s="73" t="s">
        <v>83</v>
      </c>
      <c r="AY104" s="6" t="s">
        <v>122</v>
      </c>
      <c r="BE104" s="114">
        <f>IF($U$104="základní",$N$104,0)</f>
        <v>0</v>
      </c>
      <c r="BF104" s="114">
        <f>IF($U$104="snížená",$N$104,0)</f>
        <v>0</v>
      </c>
      <c r="BG104" s="114">
        <f>IF($U$104="zákl. přenesená",$N$104,0)</f>
        <v>0</v>
      </c>
      <c r="BH104" s="114">
        <f>IF($U$104="sníž. přenesená",$N$104,0)</f>
        <v>0</v>
      </c>
      <c r="BI104" s="114">
        <f>IF($U$104="nulová",$N$104,0)</f>
        <v>0</v>
      </c>
      <c r="BJ104" s="73" t="s">
        <v>22</v>
      </c>
      <c r="BK104" s="114">
        <f>ROUND($L$104*$K$104,2)</f>
        <v>0</v>
      </c>
      <c r="BL104" s="73" t="s">
        <v>121</v>
      </c>
      <c r="BM104" s="73" t="s">
        <v>248</v>
      </c>
    </row>
    <row r="105" spans="2:51" s="6" customFormat="1" ht="15.75" customHeight="1">
      <c r="B105" s="119"/>
      <c r="E105" s="120"/>
      <c r="F105" s="282" t="s">
        <v>249</v>
      </c>
      <c r="G105" s="283"/>
      <c r="H105" s="283"/>
      <c r="I105" s="283"/>
      <c r="K105" s="122">
        <v>133</v>
      </c>
      <c r="S105" s="119"/>
      <c r="T105" s="132"/>
      <c r="U105" s="133"/>
      <c r="V105" s="133"/>
      <c r="W105" s="133"/>
      <c r="X105" s="133"/>
      <c r="Y105" s="133"/>
      <c r="Z105" s="133"/>
      <c r="AA105" s="134"/>
      <c r="AT105" s="121" t="s">
        <v>213</v>
      </c>
      <c r="AU105" s="121" t="s">
        <v>83</v>
      </c>
      <c r="AV105" s="125" t="s">
        <v>83</v>
      </c>
      <c r="AW105" s="125" t="s">
        <v>102</v>
      </c>
      <c r="AX105" s="125" t="s">
        <v>22</v>
      </c>
      <c r="AY105" s="121" t="s">
        <v>122</v>
      </c>
    </row>
    <row r="106" spans="2:19" s="6" customFormat="1" ht="7.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21"/>
    </row>
    <row r="107" s="2" customFormat="1" ht="14.25" customHeight="1"/>
  </sheetData>
  <mergeCells count="105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C60:R60"/>
    <mergeCell ref="F62:Q62"/>
    <mergeCell ref="F63:Q63"/>
    <mergeCell ref="M65:P65"/>
    <mergeCell ref="M67:Q67"/>
    <mergeCell ref="F70:I70"/>
    <mergeCell ref="L70:M70"/>
    <mergeCell ref="N70:Q70"/>
    <mergeCell ref="F74:I74"/>
    <mergeCell ref="L74:M74"/>
    <mergeCell ref="N74:Q74"/>
    <mergeCell ref="F75:I75"/>
    <mergeCell ref="F76:I76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80:I80"/>
    <mergeCell ref="F81:I81"/>
    <mergeCell ref="F82:I82"/>
    <mergeCell ref="L82:M82"/>
    <mergeCell ref="N82:Q82"/>
    <mergeCell ref="F83:I83"/>
    <mergeCell ref="L83:M83"/>
    <mergeCell ref="N83:Q83"/>
    <mergeCell ref="F84:I84"/>
    <mergeCell ref="F85:I85"/>
    <mergeCell ref="F86:I86"/>
    <mergeCell ref="L86:M86"/>
    <mergeCell ref="N86:Q86"/>
    <mergeCell ref="F87:I87"/>
    <mergeCell ref="F88:I88"/>
    <mergeCell ref="F89:I89"/>
    <mergeCell ref="L89:M89"/>
    <mergeCell ref="N89:Q89"/>
    <mergeCell ref="F90:I90"/>
    <mergeCell ref="F91:I91"/>
    <mergeCell ref="F92:I92"/>
    <mergeCell ref="L92:M92"/>
    <mergeCell ref="N92:Q92"/>
    <mergeCell ref="F93:I93"/>
    <mergeCell ref="F94:I94"/>
    <mergeCell ref="F95:I95"/>
    <mergeCell ref="L95:M95"/>
    <mergeCell ref="N95:Q95"/>
    <mergeCell ref="F96:I96"/>
    <mergeCell ref="F97:I97"/>
    <mergeCell ref="F98:I98"/>
    <mergeCell ref="L98:M98"/>
    <mergeCell ref="L104:M104"/>
    <mergeCell ref="N98:Q98"/>
    <mergeCell ref="F99:I99"/>
    <mergeCell ref="F100:I100"/>
    <mergeCell ref="F101:I101"/>
    <mergeCell ref="L101:M101"/>
    <mergeCell ref="N101:Q101"/>
    <mergeCell ref="H1:K1"/>
    <mergeCell ref="S2:AC2"/>
    <mergeCell ref="N104:Q104"/>
    <mergeCell ref="F105:I105"/>
    <mergeCell ref="N71:Q71"/>
    <mergeCell ref="N72:Q72"/>
    <mergeCell ref="N73:Q73"/>
    <mergeCell ref="F102:I102"/>
    <mergeCell ref="F103:I103"/>
    <mergeCell ref="F104:I104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0"/>
  <sheetViews>
    <sheetView showGridLines="0" workbookViewId="0" topLeftCell="A1">
      <pane ySplit="1" topLeftCell="BM2" activePane="bottomLeft" state="frozen"/>
      <selection pane="topLeft" activeCell="AE13" sqref="AE13"/>
      <selection pane="bottomLeft" activeCell="AE13" sqref="AE1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7"/>
      <c r="B1" s="164"/>
      <c r="C1" s="164"/>
      <c r="D1" s="165" t="s">
        <v>1</v>
      </c>
      <c r="E1" s="164"/>
      <c r="F1" s="166" t="s">
        <v>731</v>
      </c>
      <c r="G1" s="166"/>
      <c r="H1" s="152" t="s">
        <v>732</v>
      </c>
      <c r="I1" s="152"/>
      <c r="J1" s="152"/>
      <c r="K1" s="152"/>
      <c r="L1" s="166" t="s">
        <v>733</v>
      </c>
      <c r="M1" s="166"/>
      <c r="N1" s="164"/>
      <c r="O1" s="165" t="s">
        <v>93</v>
      </c>
      <c r="P1" s="164"/>
      <c r="Q1" s="164"/>
      <c r="R1" s="164"/>
      <c r="S1" s="166" t="s">
        <v>734</v>
      </c>
      <c r="T1" s="166"/>
      <c r="U1" s="167"/>
      <c r="V1" s="16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4" t="s">
        <v>5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4" t="s">
        <v>6</v>
      </c>
      <c r="T2" s="255"/>
      <c r="U2" s="255"/>
      <c r="V2" s="255"/>
      <c r="W2" s="255"/>
      <c r="X2" s="255"/>
      <c r="Y2" s="255"/>
      <c r="Z2" s="255"/>
      <c r="AA2" s="255"/>
      <c r="AB2" s="255"/>
      <c r="AC2" s="255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64" t="s">
        <v>94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12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150" t="str">
        <f>'Rekapitulace stavby'!$K$6</f>
        <v>II-611 Nehvizdy - Mochov, rekonstrukce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11"/>
    </row>
    <row r="7" spans="2:18" s="6" customFormat="1" ht="37.5" customHeight="1">
      <c r="B7" s="21"/>
      <c r="D7" s="41" t="s">
        <v>95</v>
      </c>
      <c r="F7" s="266" t="s">
        <v>250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145" t="str">
        <f>'Rekapitulace stavby'!$AN$8</f>
        <v>05.12.2013</v>
      </c>
      <c r="P10" s="265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67" t="s">
        <v>31</v>
      </c>
      <c r="P12" s="265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67"/>
      <c r="P13" s="265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67"/>
      <c r="P15" s="265"/>
      <c r="R15" s="24"/>
    </row>
    <row r="16" spans="2:18" s="6" customFormat="1" ht="18.75" customHeight="1">
      <c r="B16" s="21"/>
      <c r="E16" s="15" t="s">
        <v>97</v>
      </c>
      <c r="M16" s="17" t="s">
        <v>33</v>
      </c>
      <c r="O16" s="267"/>
      <c r="P16" s="265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67" t="s">
        <v>37</v>
      </c>
      <c r="P18" s="265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67" t="s">
        <v>39</v>
      </c>
      <c r="P19" s="265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73" customFormat="1" ht="79.5" customHeight="1">
      <c r="B22" s="74"/>
      <c r="E22" s="180" t="s">
        <v>42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R22" s="75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6" t="s">
        <v>43</v>
      </c>
      <c r="M25" s="252">
        <f>ROUNDUP($N$76,2)</f>
        <v>0</v>
      </c>
      <c r="N25" s="265"/>
      <c r="O25" s="265"/>
      <c r="P25" s="265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7" t="s">
        <v>44</v>
      </c>
      <c r="E27" s="27" t="s">
        <v>45</v>
      </c>
      <c r="F27" s="77">
        <v>0.21</v>
      </c>
      <c r="G27" s="78" t="s">
        <v>46</v>
      </c>
      <c r="H27" s="279">
        <f>SUM($BE$76:$BE$229)</f>
        <v>0</v>
      </c>
      <c r="I27" s="265"/>
      <c r="J27" s="265"/>
      <c r="M27" s="279">
        <f>SUM($BE$76:$BE$229)*$F$27</f>
        <v>0</v>
      </c>
      <c r="N27" s="265"/>
      <c r="O27" s="265"/>
      <c r="P27" s="265"/>
      <c r="R27" s="24"/>
    </row>
    <row r="28" spans="2:18" s="6" customFormat="1" ht="15" customHeight="1">
      <c r="B28" s="21"/>
      <c r="E28" s="27" t="s">
        <v>47</v>
      </c>
      <c r="F28" s="77">
        <v>0.15</v>
      </c>
      <c r="G28" s="78" t="s">
        <v>46</v>
      </c>
      <c r="H28" s="279">
        <f>SUM($BF$76:$BF$229)</f>
        <v>0</v>
      </c>
      <c r="I28" s="265"/>
      <c r="J28" s="265"/>
      <c r="M28" s="279">
        <f>SUM($BF$76:$BF$229)*$F$28</f>
        <v>0</v>
      </c>
      <c r="N28" s="265"/>
      <c r="O28" s="265"/>
      <c r="P28" s="265"/>
      <c r="R28" s="24"/>
    </row>
    <row r="29" spans="2:18" s="6" customFormat="1" ht="15" customHeight="1" hidden="1">
      <c r="B29" s="21"/>
      <c r="E29" s="27" t="s">
        <v>48</v>
      </c>
      <c r="F29" s="77">
        <v>0.21</v>
      </c>
      <c r="G29" s="78" t="s">
        <v>46</v>
      </c>
      <c r="H29" s="279">
        <f>SUM($BG$76:$BG$229)</f>
        <v>0</v>
      </c>
      <c r="I29" s="265"/>
      <c r="J29" s="265"/>
      <c r="M29" s="279">
        <v>0</v>
      </c>
      <c r="N29" s="265"/>
      <c r="O29" s="265"/>
      <c r="P29" s="265"/>
      <c r="R29" s="24"/>
    </row>
    <row r="30" spans="2:18" s="6" customFormat="1" ht="15" customHeight="1" hidden="1">
      <c r="B30" s="21"/>
      <c r="E30" s="27" t="s">
        <v>49</v>
      </c>
      <c r="F30" s="77">
        <v>0.15</v>
      </c>
      <c r="G30" s="78" t="s">
        <v>46</v>
      </c>
      <c r="H30" s="279">
        <f>SUM($BH$76:$BH$229)</f>
        <v>0</v>
      </c>
      <c r="I30" s="265"/>
      <c r="J30" s="265"/>
      <c r="M30" s="279">
        <v>0</v>
      </c>
      <c r="N30" s="265"/>
      <c r="O30" s="265"/>
      <c r="P30" s="265"/>
      <c r="R30" s="24"/>
    </row>
    <row r="31" spans="2:18" s="6" customFormat="1" ht="15" customHeight="1" hidden="1">
      <c r="B31" s="21"/>
      <c r="E31" s="27" t="s">
        <v>50</v>
      </c>
      <c r="F31" s="77">
        <v>0</v>
      </c>
      <c r="G31" s="78" t="s">
        <v>46</v>
      </c>
      <c r="H31" s="279">
        <f>SUM($BI$76:$BI$229)</f>
        <v>0</v>
      </c>
      <c r="I31" s="265"/>
      <c r="J31" s="265"/>
      <c r="M31" s="279">
        <v>0</v>
      </c>
      <c r="N31" s="265"/>
      <c r="O31" s="265"/>
      <c r="P31" s="265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79" t="s">
        <v>52</v>
      </c>
      <c r="H33" s="33" t="s">
        <v>53</v>
      </c>
      <c r="I33" s="32"/>
      <c r="J33" s="32"/>
      <c r="K33" s="32"/>
      <c r="L33" s="275">
        <f>ROUNDUP(SUM($M$25:$M$31),2)</f>
        <v>0</v>
      </c>
      <c r="M33" s="261"/>
      <c r="N33" s="261"/>
      <c r="O33" s="261"/>
      <c r="P33" s="276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0"/>
    </row>
    <row r="39" spans="2:18" s="6" customFormat="1" ht="37.5" customHeight="1">
      <c r="B39" s="21"/>
      <c r="C39" s="264" t="s">
        <v>98</v>
      </c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80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150" t="str">
        <f>$F$6</f>
        <v>II-611 Nehvizdy - Mochov, rekonstrukce</v>
      </c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4"/>
    </row>
    <row r="42" spans="2:18" s="6" customFormat="1" ht="37.5" customHeight="1">
      <c r="B42" s="21"/>
      <c r="C42" s="41" t="s">
        <v>95</v>
      </c>
      <c r="F42" s="266" t="str">
        <f>$F$7</f>
        <v>SO.120 - SO.120 - Okružní křižovatka</v>
      </c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Mochov</v>
      </c>
      <c r="K44" s="17" t="s">
        <v>25</v>
      </c>
      <c r="M44" s="145" t="str">
        <f>IF($O$10="","",$O$10)</f>
        <v>05.12.2013</v>
      </c>
      <c r="N44" s="265"/>
      <c r="O44" s="265"/>
      <c r="P44" s="265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67" t="str">
        <f>$E$19</f>
        <v>CR Project s.r.o.</v>
      </c>
      <c r="N46" s="265"/>
      <c r="O46" s="265"/>
      <c r="P46" s="265"/>
      <c r="Q46" s="265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-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151" t="s">
        <v>99</v>
      </c>
      <c r="D49" s="277"/>
      <c r="E49" s="277"/>
      <c r="F49" s="277"/>
      <c r="G49" s="277"/>
      <c r="H49" s="30"/>
      <c r="I49" s="30"/>
      <c r="J49" s="30"/>
      <c r="K49" s="30"/>
      <c r="L49" s="30"/>
      <c r="M49" s="30"/>
      <c r="N49" s="151" t="s">
        <v>100</v>
      </c>
      <c r="O49" s="277"/>
      <c r="P49" s="277"/>
      <c r="Q49" s="277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101</v>
      </c>
      <c r="N51" s="252">
        <f>ROUNDUP($N$76,2)</f>
        <v>0</v>
      </c>
      <c r="O51" s="265"/>
      <c r="P51" s="265"/>
      <c r="Q51" s="265"/>
      <c r="R51" s="24"/>
      <c r="AU51" s="6" t="s">
        <v>102</v>
      </c>
    </row>
    <row r="52" spans="2:18" s="60" customFormat="1" ht="25.5" customHeight="1">
      <c r="B52" s="81"/>
      <c r="D52" s="82" t="s">
        <v>207</v>
      </c>
      <c r="N52" s="278">
        <f>ROUNDUP($N$77,2)</f>
        <v>0</v>
      </c>
      <c r="O52" s="149"/>
      <c r="P52" s="149"/>
      <c r="Q52" s="149"/>
      <c r="R52" s="83"/>
    </row>
    <row r="53" spans="2:18" s="84" customFormat="1" ht="21" customHeight="1">
      <c r="B53" s="85"/>
      <c r="D53" s="86" t="s">
        <v>251</v>
      </c>
      <c r="N53" s="148">
        <f>ROUNDUP($N$78,2)</f>
        <v>0</v>
      </c>
      <c r="O53" s="149"/>
      <c r="P53" s="149"/>
      <c r="Q53" s="149"/>
      <c r="R53" s="87"/>
    </row>
    <row r="54" spans="2:18" s="84" customFormat="1" ht="21" customHeight="1">
      <c r="B54" s="85"/>
      <c r="D54" s="86" t="s">
        <v>252</v>
      </c>
      <c r="N54" s="148">
        <f>ROUNDUP($N$123,2)</f>
        <v>0</v>
      </c>
      <c r="O54" s="149"/>
      <c r="P54" s="149"/>
      <c r="Q54" s="149"/>
      <c r="R54" s="87"/>
    </row>
    <row r="55" spans="2:18" s="84" customFormat="1" ht="21" customHeight="1">
      <c r="B55" s="85"/>
      <c r="D55" s="86" t="s">
        <v>253</v>
      </c>
      <c r="N55" s="148">
        <f>ROUNDUP($N$134,2)</f>
        <v>0</v>
      </c>
      <c r="O55" s="149"/>
      <c r="P55" s="149"/>
      <c r="Q55" s="149"/>
      <c r="R55" s="87"/>
    </row>
    <row r="56" spans="2:18" s="84" customFormat="1" ht="21" customHeight="1">
      <c r="B56" s="85"/>
      <c r="D56" s="86" t="s">
        <v>254</v>
      </c>
      <c r="N56" s="148">
        <f>ROUNDUP($N$171,2)</f>
        <v>0</v>
      </c>
      <c r="O56" s="149"/>
      <c r="P56" s="149"/>
      <c r="Q56" s="149"/>
      <c r="R56" s="87"/>
    </row>
    <row r="57" spans="2:18" s="84" customFormat="1" ht="21" customHeight="1">
      <c r="B57" s="85"/>
      <c r="D57" s="86" t="s">
        <v>208</v>
      </c>
      <c r="N57" s="148">
        <f>ROUNDUP($N$173,2)</f>
        <v>0</v>
      </c>
      <c r="O57" s="149"/>
      <c r="P57" s="149"/>
      <c r="Q57" s="149"/>
      <c r="R57" s="87"/>
    </row>
    <row r="58" spans="2:18" s="84" customFormat="1" ht="15.75" customHeight="1">
      <c r="B58" s="85"/>
      <c r="D58" s="86" t="s">
        <v>255</v>
      </c>
      <c r="N58" s="148">
        <f>ROUNDUP($N$221,2)</f>
        <v>0</v>
      </c>
      <c r="O58" s="149"/>
      <c r="P58" s="149"/>
      <c r="Q58" s="149"/>
      <c r="R58" s="87"/>
    </row>
    <row r="59" spans="2:18" s="6" customFormat="1" ht="22.5" customHeight="1">
      <c r="B59" s="21"/>
      <c r="R59" s="24"/>
    </row>
    <row r="60" spans="2:18" s="6" customFormat="1" ht="7.5" customHeigh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</row>
    <row r="64" spans="2:19" s="6" customFormat="1" ht="7.5" customHeight="1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21"/>
    </row>
    <row r="65" spans="2:19" s="6" customFormat="1" ht="37.5" customHeight="1">
      <c r="B65" s="21"/>
      <c r="C65" s="264" t="s">
        <v>106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1"/>
    </row>
    <row r="66" spans="2:19" s="6" customFormat="1" ht="7.5" customHeight="1">
      <c r="B66" s="21"/>
      <c r="S66" s="21"/>
    </row>
    <row r="67" spans="2:19" s="6" customFormat="1" ht="30.75" customHeight="1">
      <c r="B67" s="21"/>
      <c r="C67" s="17" t="s">
        <v>17</v>
      </c>
      <c r="F67" s="150" t="str">
        <f>$F$6</f>
        <v>II-611 Nehvizdy - Mochov, rekonstrukce</v>
      </c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S67" s="21"/>
    </row>
    <row r="68" spans="2:19" s="6" customFormat="1" ht="37.5" customHeight="1">
      <c r="B68" s="21"/>
      <c r="C68" s="41" t="s">
        <v>95</v>
      </c>
      <c r="F68" s="266" t="str">
        <f>$F$7</f>
        <v>SO.120 - SO.120 - Okružní křižovatka</v>
      </c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S68" s="21"/>
    </row>
    <row r="69" spans="2:19" s="6" customFormat="1" ht="7.5" customHeight="1">
      <c r="B69" s="21"/>
      <c r="S69" s="21"/>
    </row>
    <row r="70" spans="2:19" s="6" customFormat="1" ht="18.75" customHeight="1">
      <c r="B70" s="21"/>
      <c r="C70" s="17" t="s">
        <v>23</v>
      </c>
      <c r="F70" s="15" t="str">
        <f>$F$10</f>
        <v>Mochov</v>
      </c>
      <c r="K70" s="17" t="s">
        <v>25</v>
      </c>
      <c r="M70" s="145" t="str">
        <f>IF($O$10="","",$O$10)</f>
        <v>05.12.2013</v>
      </c>
      <c r="N70" s="265"/>
      <c r="O70" s="265"/>
      <c r="P70" s="265"/>
      <c r="S70" s="21"/>
    </row>
    <row r="71" spans="2:19" s="6" customFormat="1" ht="7.5" customHeight="1">
      <c r="B71" s="21"/>
      <c r="S71" s="21"/>
    </row>
    <row r="72" spans="2:19" s="6" customFormat="1" ht="15.75" customHeight="1">
      <c r="B72" s="21"/>
      <c r="C72" s="17" t="s">
        <v>29</v>
      </c>
      <c r="F72" s="15" t="str">
        <f>$E$13</f>
        <v>Středočeský kraj</v>
      </c>
      <c r="K72" s="17" t="s">
        <v>36</v>
      </c>
      <c r="M72" s="267" t="str">
        <f>$E$19</f>
        <v>CR Project s.r.o.</v>
      </c>
      <c r="N72" s="265"/>
      <c r="O72" s="265"/>
      <c r="P72" s="265"/>
      <c r="Q72" s="265"/>
      <c r="S72" s="21"/>
    </row>
    <row r="73" spans="2:19" s="6" customFormat="1" ht="15" customHeight="1">
      <c r="B73" s="21"/>
      <c r="C73" s="17" t="s">
        <v>34</v>
      </c>
      <c r="F73" s="15" t="str">
        <f>IF($E$16="","",$E$16)</f>
        <v>-</v>
      </c>
      <c r="S73" s="21"/>
    </row>
    <row r="74" spans="2:19" s="6" customFormat="1" ht="11.25" customHeight="1">
      <c r="B74" s="21"/>
      <c r="S74" s="21"/>
    </row>
    <row r="75" spans="2:27" s="88" customFormat="1" ht="30" customHeight="1">
      <c r="B75" s="89"/>
      <c r="C75" s="90" t="s">
        <v>107</v>
      </c>
      <c r="D75" s="91" t="s">
        <v>60</v>
      </c>
      <c r="E75" s="91" t="s">
        <v>56</v>
      </c>
      <c r="F75" s="146" t="s">
        <v>108</v>
      </c>
      <c r="G75" s="147"/>
      <c r="H75" s="147"/>
      <c r="I75" s="147"/>
      <c r="J75" s="91" t="s">
        <v>109</v>
      </c>
      <c r="K75" s="91" t="s">
        <v>110</v>
      </c>
      <c r="L75" s="146" t="s">
        <v>111</v>
      </c>
      <c r="M75" s="147"/>
      <c r="N75" s="146" t="s">
        <v>112</v>
      </c>
      <c r="O75" s="147"/>
      <c r="P75" s="147"/>
      <c r="Q75" s="147"/>
      <c r="R75" s="92" t="s">
        <v>113</v>
      </c>
      <c r="S75" s="89"/>
      <c r="T75" s="49" t="s">
        <v>114</v>
      </c>
      <c r="U75" s="50" t="s">
        <v>44</v>
      </c>
      <c r="V75" s="50" t="s">
        <v>115</v>
      </c>
      <c r="W75" s="50" t="s">
        <v>116</v>
      </c>
      <c r="X75" s="50" t="s">
        <v>117</v>
      </c>
      <c r="Y75" s="50" t="s">
        <v>118</v>
      </c>
      <c r="Z75" s="50" t="s">
        <v>119</v>
      </c>
      <c r="AA75" s="51" t="s">
        <v>120</v>
      </c>
    </row>
    <row r="76" spans="2:63" s="6" customFormat="1" ht="30" customHeight="1">
      <c r="B76" s="21"/>
      <c r="C76" s="54" t="s">
        <v>101</v>
      </c>
      <c r="N76" s="157">
        <f>$BK$76</f>
        <v>0</v>
      </c>
      <c r="O76" s="265"/>
      <c r="P76" s="265"/>
      <c r="Q76" s="265"/>
      <c r="S76" s="21"/>
      <c r="T76" s="53"/>
      <c r="U76" s="45"/>
      <c r="V76" s="45"/>
      <c r="W76" s="93">
        <f>$W$77</f>
        <v>0</v>
      </c>
      <c r="X76" s="45"/>
      <c r="Y76" s="93">
        <f>$Y$77</f>
        <v>2229.3805365000003</v>
      </c>
      <c r="Z76" s="45"/>
      <c r="AA76" s="94">
        <f>$AA$77</f>
        <v>1411.1512</v>
      </c>
      <c r="AT76" s="6" t="s">
        <v>74</v>
      </c>
      <c r="AU76" s="6" t="s">
        <v>102</v>
      </c>
      <c r="BK76" s="95">
        <f>$BK$77</f>
        <v>0</v>
      </c>
    </row>
    <row r="77" spans="2:63" s="96" customFormat="1" ht="37.5" customHeight="1">
      <c r="B77" s="97"/>
      <c r="D77" s="98" t="s">
        <v>207</v>
      </c>
      <c r="N77" s="158">
        <f>$BK$77</f>
        <v>0</v>
      </c>
      <c r="O77" s="159"/>
      <c r="P77" s="159"/>
      <c r="Q77" s="159"/>
      <c r="S77" s="97"/>
      <c r="T77" s="100"/>
      <c r="W77" s="101">
        <f>$W$78+$W$123+$W$134+$W$171+$W$173</f>
        <v>0</v>
      </c>
      <c r="Y77" s="101">
        <f>$Y$78+$Y$123+$Y$134+$Y$171+$Y$173</f>
        <v>2229.3805365000003</v>
      </c>
      <c r="AA77" s="102">
        <f>$AA$78+$AA$123+$AA$134+$AA$171+$AA$173</f>
        <v>1411.1512</v>
      </c>
      <c r="AR77" s="99" t="s">
        <v>22</v>
      </c>
      <c r="AT77" s="99" t="s">
        <v>74</v>
      </c>
      <c r="AU77" s="99" t="s">
        <v>75</v>
      </c>
      <c r="AY77" s="99" t="s">
        <v>122</v>
      </c>
      <c r="BK77" s="103">
        <f>$BK$78+$BK$123+$BK$134+$BK$171+$BK$173</f>
        <v>0</v>
      </c>
    </row>
    <row r="78" spans="2:63" s="96" customFormat="1" ht="21" customHeight="1">
      <c r="B78" s="97"/>
      <c r="D78" s="104" t="s">
        <v>251</v>
      </c>
      <c r="N78" s="160">
        <f>$BK$78</f>
        <v>0</v>
      </c>
      <c r="O78" s="159"/>
      <c r="P78" s="159"/>
      <c r="Q78" s="159"/>
      <c r="S78" s="97"/>
      <c r="T78" s="100"/>
      <c r="W78" s="101">
        <f>SUM($W$79:$W$122)</f>
        <v>0</v>
      </c>
      <c r="Y78" s="101">
        <f>SUM($Y$79:$Y$122)</f>
        <v>789.6632050000002</v>
      </c>
      <c r="AA78" s="102">
        <f>SUM($AA$79:$AA$122)</f>
        <v>1410.3312</v>
      </c>
      <c r="AR78" s="99" t="s">
        <v>22</v>
      </c>
      <c r="AT78" s="99" t="s">
        <v>74</v>
      </c>
      <c r="AU78" s="99" t="s">
        <v>22</v>
      </c>
      <c r="AY78" s="99" t="s">
        <v>122</v>
      </c>
      <c r="BK78" s="103">
        <f>SUM($BK$79:$BK$122)</f>
        <v>0</v>
      </c>
    </row>
    <row r="79" spans="2:65" s="6" customFormat="1" ht="27" customHeight="1">
      <c r="B79" s="21"/>
      <c r="C79" s="105" t="s">
        <v>22</v>
      </c>
      <c r="D79" s="105" t="s">
        <v>123</v>
      </c>
      <c r="E79" s="106" t="s">
        <v>256</v>
      </c>
      <c r="F79" s="153" t="s">
        <v>257</v>
      </c>
      <c r="G79" s="154"/>
      <c r="H79" s="154"/>
      <c r="I79" s="154"/>
      <c r="J79" s="108" t="s">
        <v>258</v>
      </c>
      <c r="K79" s="109">
        <v>627.6</v>
      </c>
      <c r="L79" s="155"/>
      <c r="M79" s="154"/>
      <c r="N79" s="156">
        <f>ROUND($L$79*$K$79,2)</f>
        <v>0</v>
      </c>
      <c r="O79" s="154"/>
      <c r="P79" s="154"/>
      <c r="Q79" s="154"/>
      <c r="R79" s="107" t="s">
        <v>211</v>
      </c>
      <c r="S79" s="21"/>
      <c r="T79" s="110"/>
      <c r="U79" s="111" t="s">
        <v>45</v>
      </c>
      <c r="X79" s="112">
        <v>0</v>
      </c>
      <c r="Y79" s="112">
        <f>$X$79*$K$79</f>
        <v>0</v>
      </c>
      <c r="Z79" s="112">
        <v>0.4</v>
      </c>
      <c r="AA79" s="113">
        <f>$Z$79*$K$79</f>
        <v>251.04000000000002</v>
      </c>
      <c r="AR79" s="73" t="s">
        <v>121</v>
      </c>
      <c r="AT79" s="73" t="s">
        <v>123</v>
      </c>
      <c r="AU79" s="73" t="s">
        <v>83</v>
      </c>
      <c r="AY79" s="6" t="s">
        <v>122</v>
      </c>
      <c r="BE79" s="114">
        <f>IF($U$79="základní",$N$79,0)</f>
        <v>0</v>
      </c>
      <c r="BF79" s="114">
        <f>IF($U$79="snížená",$N$79,0)</f>
        <v>0</v>
      </c>
      <c r="BG79" s="114">
        <f>IF($U$79="zákl. přenesená",$N$79,0)</f>
        <v>0</v>
      </c>
      <c r="BH79" s="114">
        <f>IF($U$79="sníž. přenesená",$N$79,0)</f>
        <v>0</v>
      </c>
      <c r="BI79" s="114">
        <f>IF($U$79="nulová",$N$79,0)</f>
        <v>0</v>
      </c>
      <c r="BJ79" s="73" t="s">
        <v>22</v>
      </c>
      <c r="BK79" s="114">
        <f>ROUND($L$79*$K$79,2)</f>
        <v>0</v>
      </c>
      <c r="BL79" s="73" t="s">
        <v>121</v>
      </c>
      <c r="BM79" s="73" t="s">
        <v>22</v>
      </c>
    </row>
    <row r="80" spans="2:65" s="6" customFormat="1" ht="27" customHeight="1">
      <c r="B80" s="21"/>
      <c r="C80" s="108" t="s">
        <v>83</v>
      </c>
      <c r="D80" s="108" t="s">
        <v>123</v>
      </c>
      <c r="E80" s="106" t="s">
        <v>259</v>
      </c>
      <c r="F80" s="153" t="s">
        <v>260</v>
      </c>
      <c r="G80" s="154"/>
      <c r="H80" s="154"/>
      <c r="I80" s="154"/>
      <c r="J80" s="108" t="s">
        <v>258</v>
      </c>
      <c r="K80" s="109">
        <v>627.6</v>
      </c>
      <c r="L80" s="155"/>
      <c r="M80" s="154"/>
      <c r="N80" s="156">
        <f>ROUND($L$80*$K$80,2)</f>
        <v>0</v>
      </c>
      <c r="O80" s="154"/>
      <c r="P80" s="154"/>
      <c r="Q80" s="154"/>
      <c r="R80" s="107" t="s">
        <v>211</v>
      </c>
      <c r="S80" s="21"/>
      <c r="T80" s="110"/>
      <c r="U80" s="111" t="s">
        <v>45</v>
      </c>
      <c r="X80" s="112">
        <v>0</v>
      </c>
      <c r="Y80" s="112">
        <f>$X$80*$K$80</f>
        <v>0</v>
      </c>
      <c r="Z80" s="112">
        <v>0.5</v>
      </c>
      <c r="AA80" s="113">
        <f>$Z$80*$K$80</f>
        <v>313.8</v>
      </c>
      <c r="AR80" s="73" t="s">
        <v>121</v>
      </c>
      <c r="AT80" s="73" t="s">
        <v>123</v>
      </c>
      <c r="AU80" s="73" t="s">
        <v>83</v>
      </c>
      <c r="AY80" s="73" t="s">
        <v>122</v>
      </c>
      <c r="BE80" s="114">
        <f>IF($U$80="základní",$N$80,0)</f>
        <v>0</v>
      </c>
      <c r="BF80" s="114">
        <f>IF($U$80="snížená",$N$80,0)</f>
        <v>0</v>
      </c>
      <c r="BG80" s="114">
        <f>IF($U$80="zákl. přenesená",$N$80,0)</f>
        <v>0</v>
      </c>
      <c r="BH80" s="114">
        <f>IF($U$80="sníž. přenesená",$N$80,0)</f>
        <v>0</v>
      </c>
      <c r="BI80" s="114">
        <f>IF($U$80="nulová",$N$80,0)</f>
        <v>0</v>
      </c>
      <c r="BJ80" s="73" t="s">
        <v>22</v>
      </c>
      <c r="BK80" s="114">
        <f>ROUND($L$80*$K$80,2)</f>
        <v>0</v>
      </c>
      <c r="BL80" s="73" t="s">
        <v>121</v>
      </c>
      <c r="BM80" s="73" t="s">
        <v>83</v>
      </c>
    </row>
    <row r="81" spans="2:51" s="6" customFormat="1" ht="15.75" customHeight="1">
      <c r="B81" s="119"/>
      <c r="E81" s="120"/>
      <c r="F81" s="282" t="s">
        <v>261</v>
      </c>
      <c r="G81" s="283"/>
      <c r="H81" s="283"/>
      <c r="I81" s="283"/>
      <c r="K81" s="122">
        <v>627.6</v>
      </c>
      <c r="S81" s="119"/>
      <c r="T81" s="123"/>
      <c r="AA81" s="124"/>
      <c r="AT81" s="121" t="s">
        <v>213</v>
      </c>
      <c r="AU81" s="121" t="s">
        <v>83</v>
      </c>
      <c r="AV81" s="125" t="s">
        <v>83</v>
      </c>
      <c r="AW81" s="125" t="s">
        <v>102</v>
      </c>
      <c r="AX81" s="125" t="s">
        <v>22</v>
      </c>
      <c r="AY81" s="121" t="s">
        <v>122</v>
      </c>
    </row>
    <row r="82" spans="2:65" s="6" customFormat="1" ht="27" customHeight="1">
      <c r="B82" s="21"/>
      <c r="C82" s="105" t="s">
        <v>132</v>
      </c>
      <c r="D82" s="105" t="s">
        <v>123</v>
      </c>
      <c r="E82" s="106" t="s">
        <v>262</v>
      </c>
      <c r="F82" s="153" t="s">
        <v>263</v>
      </c>
      <c r="G82" s="154"/>
      <c r="H82" s="154"/>
      <c r="I82" s="154"/>
      <c r="J82" s="108" t="s">
        <v>258</v>
      </c>
      <c r="K82" s="109">
        <v>2575</v>
      </c>
      <c r="L82" s="155"/>
      <c r="M82" s="154"/>
      <c r="N82" s="156">
        <f>ROUND($L$82*$K$82,2)</f>
        <v>0</v>
      </c>
      <c r="O82" s="154"/>
      <c r="P82" s="154"/>
      <c r="Q82" s="154"/>
      <c r="R82" s="107" t="s">
        <v>211</v>
      </c>
      <c r="S82" s="21"/>
      <c r="T82" s="110"/>
      <c r="U82" s="111" t="s">
        <v>45</v>
      </c>
      <c r="X82" s="112">
        <v>9E-05</v>
      </c>
      <c r="Y82" s="112">
        <f>$X$82*$K$82</f>
        <v>0.23175</v>
      </c>
      <c r="Z82" s="112">
        <v>0.128</v>
      </c>
      <c r="AA82" s="113">
        <f>$Z$82*$K$82</f>
        <v>329.6</v>
      </c>
      <c r="AR82" s="73" t="s">
        <v>121</v>
      </c>
      <c r="AT82" s="73" t="s">
        <v>123</v>
      </c>
      <c r="AU82" s="73" t="s">
        <v>83</v>
      </c>
      <c r="AY82" s="6" t="s">
        <v>122</v>
      </c>
      <c r="BE82" s="114">
        <f>IF($U$82="základní",$N$82,0)</f>
        <v>0</v>
      </c>
      <c r="BF82" s="114">
        <f>IF($U$82="snížená",$N$82,0)</f>
        <v>0</v>
      </c>
      <c r="BG82" s="114">
        <f>IF($U$82="zákl. přenesená",$N$82,0)</f>
        <v>0</v>
      </c>
      <c r="BH82" s="114">
        <f>IF($U$82="sníž. přenesená",$N$82,0)</f>
        <v>0</v>
      </c>
      <c r="BI82" s="114">
        <f>IF($U$82="nulová",$N$82,0)</f>
        <v>0</v>
      </c>
      <c r="BJ82" s="73" t="s">
        <v>22</v>
      </c>
      <c r="BK82" s="114">
        <f>ROUND($L$82*$K$82,2)</f>
        <v>0</v>
      </c>
      <c r="BL82" s="73" t="s">
        <v>121</v>
      </c>
      <c r="BM82" s="73" t="s">
        <v>132</v>
      </c>
    </row>
    <row r="83" spans="2:51" s="6" customFormat="1" ht="15.75" customHeight="1">
      <c r="B83" s="119"/>
      <c r="E83" s="120"/>
      <c r="F83" s="282" t="s">
        <v>264</v>
      </c>
      <c r="G83" s="283"/>
      <c r="H83" s="283"/>
      <c r="I83" s="283"/>
      <c r="K83" s="122">
        <v>2575</v>
      </c>
      <c r="S83" s="119"/>
      <c r="T83" s="123"/>
      <c r="AA83" s="124"/>
      <c r="AT83" s="121" t="s">
        <v>213</v>
      </c>
      <c r="AU83" s="121" t="s">
        <v>83</v>
      </c>
      <c r="AV83" s="125" t="s">
        <v>83</v>
      </c>
      <c r="AW83" s="125" t="s">
        <v>102</v>
      </c>
      <c r="AX83" s="125" t="s">
        <v>22</v>
      </c>
      <c r="AY83" s="121" t="s">
        <v>122</v>
      </c>
    </row>
    <row r="84" spans="2:65" s="6" customFormat="1" ht="27" customHeight="1">
      <c r="B84" s="21"/>
      <c r="C84" s="105" t="s">
        <v>121</v>
      </c>
      <c r="D84" s="105" t="s">
        <v>123</v>
      </c>
      <c r="E84" s="106" t="s">
        <v>265</v>
      </c>
      <c r="F84" s="153" t="s">
        <v>266</v>
      </c>
      <c r="G84" s="154"/>
      <c r="H84" s="154"/>
      <c r="I84" s="154"/>
      <c r="J84" s="108" t="s">
        <v>258</v>
      </c>
      <c r="K84" s="109">
        <v>1007.6</v>
      </c>
      <c r="L84" s="155"/>
      <c r="M84" s="154"/>
      <c r="N84" s="156">
        <f>ROUND($L$84*$K$84,2)</f>
        <v>0</v>
      </c>
      <c r="O84" s="154"/>
      <c r="P84" s="154"/>
      <c r="Q84" s="154"/>
      <c r="R84" s="107" t="s">
        <v>211</v>
      </c>
      <c r="S84" s="21"/>
      <c r="T84" s="110"/>
      <c r="U84" s="111" t="s">
        <v>45</v>
      </c>
      <c r="X84" s="112">
        <v>0.0003</v>
      </c>
      <c r="Y84" s="112">
        <f>$X$84*$K$84</f>
        <v>0.30228</v>
      </c>
      <c r="Z84" s="112">
        <v>0.512</v>
      </c>
      <c r="AA84" s="113">
        <f>$Z$84*$K$84</f>
        <v>515.8912</v>
      </c>
      <c r="AR84" s="73" t="s">
        <v>121</v>
      </c>
      <c r="AT84" s="73" t="s">
        <v>123</v>
      </c>
      <c r="AU84" s="73" t="s">
        <v>83</v>
      </c>
      <c r="AY84" s="6" t="s">
        <v>122</v>
      </c>
      <c r="BE84" s="114">
        <f>IF($U$84="základní",$N$84,0)</f>
        <v>0</v>
      </c>
      <c r="BF84" s="114">
        <f>IF($U$84="snížená",$N$84,0)</f>
        <v>0</v>
      </c>
      <c r="BG84" s="114">
        <f>IF($U$84="zákl. přenesená",$N$84,0)</f>
        <v>0</v>
      </c>
      <c r="BH84" s="114">
        <f>IF($U$84="sníž. přenesená",$N$84,0)</f>
        <v>0</v>
      </c>
      <c r="BI84" s="114">
        <f>IF($U$84="nulová",$N$84,0)</f>
        <v>0</v>
      </c>
      <c r="BJ84" s="73" t="s">
        <v>22</v>
      </c>
      <c r="BK84" s="114">
        <f>ROUND($L$84*$K$84,2)</f>
        <v>0</v>
      </c>
      <c r="BL84" s="73" t="s">
        <v>121</v>
      </c>
      <c r="BM84" s="73" t="s">
        <v>121</v>
      </c>
    </row>
    <row r="85" spans="2:51" s="6" customFormat="1" ht="15.75" customHeight="1">
      <c r="B85" s="119"/>
      <c r="E85" s="120"/>
      <c r="F85" s="282" t="s">
        <v>267</v>
      </c>
      <c r="G85" s="283"/>
      <c r="H85" s="283"/>
      <c r="I85" s="283"/>
      <c r="K85" s="122">
        <v>1007.6</v>
      </c>
      <c r="S85" s="119"/>
      <c r="T85" s="123"/>
      <c r="AA85" s="124"/>
      <c r="AT85" s="121" t="s">
        <v>213</v>
      </c>
      <c r="AU85" s="121" t="s">
        <v>83</v>
      </c>
      <c r="AV85" s="125" t="s">
        <v>83</v>
      </c>
      <c r="AW85" s="125" t="s">
        <v>102</v>
      </c>
      <c r="AX85" s="125" t="s">
        <v>22</v>
      </c>
      <c r="AY85" s="121" t="s">
        <v>122</v>
      </c>
    </row>
    <row r="86" spans="2:65" s="6" customFormat="1" ht="27" customHeight="1">
      <c r="B86" s="21"/>
      <c r="C86" s="105" t="s">
        <v>139</v>
      </c>
      <c r="D86" s="105" t="s">
        <v>123</v>
      </c>
      <c r="E86" s="106" t="s">
        <v>268</v>
      </c>
      <c r="F86" s="153" t="s">
        <v>269</v>
      </c>
      <c r="G86" s="154"/>
      <c r="H86" s="154"/>
      <c r="I86" s="154"/>
      <c r="J86" s="108" t="s">
        <v>270</v>
      </c>
      <c r="K86" s="109">
        <v>159.6</v>
      </c>
      <c r="L86" s="155"/>
      <c r="M86" s="154"/>
      <c r="N86" s="156">
        <f>ROUND($L$86*$K$86,2)</f>
        <v>0</v>
      </c>
      <c r="O86" s="154"/>
      <c r="P86" s="154"/>
      <c r="Q86" s="154"/>
      <c r="R86" s="107" t="s">
        <v>211</v>
      </c>
      <c r="S86" s="21"/>
      <c r="T86" s="110"/>
      <c r="U86" s="111" t="s">
        <v>45</v>
      </c>
      <c r="X86" s="112">
        <v>0</v>
      </c>
      <c r="Y86" s="112">
        <f>$X$86*$K$86</f>
        <v>0</v>
      </c>
      <c r="Z86" s="112">
        <v>0</v>
      </c>
      <c r="AA86" s="113">
        <f>$Z$86*$K$86</f>
        <v>0</v>
      </c>
      <c r="AR86" s="73" t="s">
        <v>121</v>
      </c>
      <c r="AT86" s="73" t="s">
        <v>123</v>
      </c>
      <c r="AU86" s="73" t="s">
        <v>83</v>
      </c>
      <c r="AY86" s="6" t="s">
        <v>122</v>
      </c>
      <c r="BE86" s="114">
        <f>IF($U$86="základní",$N$86,0)</f>
        <v>0</v>
      </c>
      <c r="BF86" s="114">
        <f>IF($U$86="snížená",$N$86,0)</f>
        <v>0</v>
      </c>
      <c r="BG86" s="114">
        <f>IF($U$86="zákl. přenesená",$N$86,0)</f>
        <v>0</v>
      </c>
      <c r="BH86" s="114">
        <f>IF($U$86="sníž. přenesená",$N$86,0)</f>
        <v>0</v>
      </c>
      <c r="BI86" s="114">
        <f>IF($U$86="nulová",$N$86,0)</f>
        <v>0</v>
      </c>
      <c r="BJ86" s="73" t="s">
        <v>22</v>
      </c>
      <c r="BK86" s="114">
        <f>ROUND($L$86*$K$86,2)</f>
        <v>0</v>
      </c>
      <c r="BL86" s="73" t="s">
        <v>121</v>
      </c>
      <c r="BM86" s="73" t="s">
        <v>139</v>
      </c>
    </row>
    <row r="87" spans="2:51" s="6" customFormat="1" ht="15.75" customHeight="1">
      <c r="B87" s="119"/>
      <c r="E87" s="120"/>
      <c r="F87" s="282" t="s">
        <v>271</v>
      </c>
      <c r="G87" s="283"/>
      <c r="H87" s="283"/>
      <c r="I87" s="283"/>
      <c r="K87" s="122">
        <v>159.6</v>
      </c>
      <c r="S87" s="119"/>
      <c r="T87" s="123"/>
      <c r="AA87" s="124"/>
      <c r="AT87" s="121" t="s">
        <v>213</v>
      </c>
      <c r="AU87" s="121" t="s">
        <v>83</v>
      </c>
      <c r="AV87" s="125" t="s">
        <v>83</v>
      </c>
      <c r="AW87" s="125" t="s">
        <v>102</v>
      </c>
      <c r="AX87" s="125" t="s">
        <v>75</v>
      </c>
      <c r="AY87" s="121" t="s">
        <v>122</v>
      </c>
    </row>
    <row r="88" spans="2:51" s="6" customFormat="1" ht="15.75" customHeight="1">
      <c r="B88" s="126"/>
      <c r="E88" s="127"/>
      <c r="F88" s="284" t="s">
        <v>214</v>
      </c>
      <c r="G88" s="285"/>
      <c r="H88" s="285"/>
      <c r="I88" s="285"/>
      <c r="K88" s="128">
        <v>159.6</v>
      </c>
      <c r="S88" s="126"/>
      <c r="T88" s="129"/>
      <c r="AA88" s="130"/>
      <c r="AT88" s="127" t="s">
        <v>213</v>
      </c>
      <c r="AU88" s="127" t="s">
        <v>83</v>
      </c>
      <c r="AV88" s="131" t="s">
        <v>121</v>
      </c>
      <c r="AW88" s="131" t="s">
        <v>102</v>
      </c>
      <c r="AX88" s="131" t="s">
        <v>22</v>
      </c>
      <c r="AY88" s="127" t="s">
        <v>122</v>
      </c>
    </row>
    <row r="89" spans="2:65" s="6" customFormat="1" ht="27" customHeight="1">
      <c r="B89" s="21"/>
      <c r="C89" s="105" t="s">
        <v>143</v>
      </c>
      <c r="D89" s="105" t="s">
        <v>123</v>
      </c>
      <c r="E89" s="106" t="s">
        <v>272</v>
      </c>
      <c r="F89" s="153" t="s">
        <v>273</v>
      </c>
      <c r="G89" s="154"/>
      <c r="H89" s="154"/>
      <c r="I89" s="154"/>
      <c r="J89" s="108" t="s">
        <v>270</v>
      </c>
      <c r="K89" s="109">
        <v>79.8</v>
      </c>
      <c r="L89" s="155"/>
      <c r="M89" s="154"/>
      <c r="N89" s="156">
        <f>ROUND($L$89*$K$89,2)</f>
        <v>0</v>
      </c>
      <c r="O89" s="154"/>
      <c r="P89" s="154"/>
      <c r="Q89" s="154"/>
      <c r="R89" s="107" t="s">
        <v>211</v>
      </c>
      <c r="S89" s="21"/>
      <c r="T89" s="110"/>
      <c r="U89" s="111" t="s">
        <v>45</v>
      </c>
      <c r="X89" s="112">
        <v>0</v>
      </c>
      <c r="Y89" s="112">
        <f>$X$89*$K$89</f>
        <v>0</v>
      </c>
      <c r="Z89" s="112">
        <v>0</v>
      </c>
      <c r="AA89" s="113">
        <f>$Z$89*$K$89</f>
        <v>0</v>
      </c>
      <c r="AR89" s="73" t="s">
        <v>121</v>
      </c>
      <c r="AT89" s="73" t="s">
        <v>123</v>
      </c>
      <c r="AU89" s="73" t="s">
        <v>83</v>
      </c>
      <c r="AY89" s="6" t="s">
        <v>122</v>
      </c>
      <c r="BE89" s="114">
        <f>IF($U$89="základní",$N$89,0)</f>
        <v>0</v>
      </c>
      <c r="BF89" s="114">
        <f>IF($U$89="snížená",$N$89,0)</f>
        <v>0</v>
      </c>
      <c r="BG89" s="114">
        <f>IF($U$89="zákl. přenesená",$N$89,0)</f>
        <v>0</v>
      </c>
      <c r="BH89" s="114">
        <f>IF($U$89="sníž. přenesená",$N$89,0)</f>
        <v>0</v>
      </c>
      <c r="BI89" s="114">
        <f>IF($U$89="nulová",$N$89,0)</f>
        <v>0</v>
      </c>
      <c r="BJ89" s="73" t="s">
        <v>22</v>
      </c>
      <c r="BK89" s="114">
        <f>ROUND($L$89*$K$89,2)</f>
        <v>0</v>
      </c>
      <c r="BL89" s="73" t="s">
        <v>121</v>
      </c>
      <c r="BM89" s="73" t="s">
        <v>143</v>
      </c>
    </row>
    <row r="90" spans="2:51" s="6" customFormat="1" ht="15.75" customHeight="1">
      <c r="B90" s="119"/>
      <c r="E90" s="120"/>
      <c r="F90" s="282" t="s">
        <v>274</v>
      </c>
      <c r="G90" s="283"/>
      <c r="H90" s="283"/>
      <c r="I90" s="283"/>
      <c r="K90" s="122">
        <v>79.8</v>
      </c>
      <c r="S90" s="119"/>
      <c r="T90" s="123"/>
      <c r="AA90" s="124"/>
      <c r="AT90" s="121" t="s">
        <v>213</v>
      </c>
      <c r="AU90" s="121" t="s">
        <v>83</v>
      </c>
      <c r="AV90" s="125" t="s">
        <v>83</v>
      </c>
      <c r="AW90" s="125" t="s">
        <v>102</v>
      </c>
      <c r="AX90" s="125" t="s">
        <v>75</v>
      </c>
      <c r="AY90" s="121" t="s">
        <v>122</v>
      </c>
    </row>
    <row r="91" spans="2:51" s="6" customFormat="1" ht="15.75" customHeight="1">
      <c r="B91" s="126"/>
      <c r="E91" s="127"/>
      <c r="F91" s="284" t="s">
        <v>214</v>
      </c>
      <c r="G91" s="285"/>
      <c r="H91" s="285"/>
      <c r="I91" s="285"/>
      <c r="K91" s="128">
        <v>79.8</v>
      </c>
      <c r="S91" s="126"/>
      <c r="T91" s="129"/>
      <c r="AA91" s="130"/>
      <c r="AT91" s="127" t="s">
        <v>213</v>
      </c>
      <c r="AU91" s="127" t="s">
        <v>83</v>
      </c>
      <c r="AV91" s="131" t="s">
        <v>121</v>
      </c>
      <c r="AW91" s="131" t="s">
        <v>102</v>
      </c>
      <c r="AX91" s="131" t="s">
        <v>22</v>
      </c>
      <c r="AY91" s="127" t="s">
        <v>122</v>
      </c>
    </row>
    <row r="92" spans="2:65" s="6" customFormat="1" ht="27" customHeight="1">
      <c r="B92" s="21"/>
      <c r="C92" s="105" t="s">
        <v>147</v>
      </c>
      <c r="D92" s="105" t="s">
        <v>123</v>
      </c>
      <c r="E92" s="106" t="s">
        <v>275</v>
      </c>
      <c r="F92" s="153" t="s">
        <v>276</v>
      </c>
      <c r="G92" s="154"/>
      <c r="H92" s="154"/>
      <c r="I92" s="154"/>
      <c r="J92" s="108" t="s">
        <v>270</v>
      </c>
      <c r="K92" s="109">
        <v>56.239</v>
      </c>
      <c r="L92" s="155"/>
      <c r="M92" s="154"/>
      <c r="N92" s="156">
        <f>ROUND($L$92*$K$92,2)</f>
        <v>0</v>
      </c>
      <c r="O92" s="154"/>
      <c r="P92" s="154"/>
      <c r="Q92" s="154"/>
      <c r="R92" s="107" t="s">
        <v>211</v>
      </c>
      <c r="S92" s="21"/>
      <c r="T92" s="110"/>
      <c r="U92" s="111" t="s">
        <v>45</v>
      </c>
      <c r="X92" s="112">
        <v>0</v>
      </c>
      <c r="Y92" s="112">
        <f>$X$92*$K$92</f>
        <v>0</v>
      </c>
      <c r="Z92" s="112">
        <v>0</v>
      </c>
      <c r="AA92" s="113">
        <f>$Z$92*$K$92</f>
        <v>0</v>
      </c>
      <c r="AR92" s="73" t="s">
        <v>121</v>
      </c>
      <c r="AT92" s="73" t="s">
        <v>123</v>
      </c>
      <c r="AU92" s="73" t="s">
        <v>83</v>
      </c>
      <c r="AY92" s="6" t="s">
        <v>122</v>
      </c>
      <c r="BE92" s="114">
        <f>IF($U$92="základní",$N$92,0)</f>
        <v>0</v>
      </c>
      <c r="BF92" s="114">
        <f>IF($U$92="snížená",$N$92,0)</f>
        <v>0</v>
      </c>
      <c r="BG92" s="114">
        <f>IF($U$92="zákl. přenesená",$N$92,0)</f>
        <v>0</v>
      </c>
      <c r="BH92" s="114">
        <f>IF($U$92="sníž. přenesená",$N$92,0)</f>
        <v>0</v>
      </c>
      <c r="BI92" s="114">
        <f>IF($U$92="nulová",$N$92,0)</f>
        <v>0</v>
      </c>
      <c r="BJ92" s="73" t="s">
        <v>22</v>
      </c>
      <c r="BK92" s="114">
        <f>ROUND($L$92*$K$92,2)</f>
        <v>0</v>
      </c>
      <c r="BL92" s="73" t="s">
        <v>121</v>
      </c>
      <c r="BM92" s="73" t="s">
        <v>147</v>
      </c>
    </row>
    <row r="93" spans="2:51" s="6" customFormat="1" ht="15.75" customHeight="1">
      <c r="B93" s="119"/>
      <c r="E93" s="120"/>
      <c r="F93" s="282" t="s">
        <v>277</v>
      </c>
      <c r="G93" s="283"/>
      <c r="H93" s="283"/>
      <c r="I93" s="283"/>
      <c r="K93" s="122">
        <v>56.239</v>
      </c>
      <c r="S93" s="119"/>
      <c r="T93" s="123"/>
      <c r="AA93" s="124"/>
      <c r="AT93" s="121" t="s">
        <v>213</v>
      </c>
      <c r="AU93" s="121" t="s">
        <v>83</v>
      </c>
      <c r="AV93" s="125" t="s">
        <v>83</v>
      </c>
      <c r="AW93" s="125" t="s">
        <v>102</v>
      </c>
      <c r="AX93" s="125" t="s">
        <v>75</v>
      </c>
      <c r="AY93" s="121" t="s">
        <v>122</v>
      </c>
    </row>
    <row r="94" spans="2:51" s="6" customFormat="1" ht="15.75" customHeight="1">
      <c r="B94" s="126"/>
      <c r="E94" s="127"/>
      <c r="F94" s="284" t="s">
        <v>214</v>
      </c>
      <c r="G94" s="285"/>
      <c r="H94" s="285"/>
      <c r="I94" s="285"/>
      <c r="K94" s="128">
        <v>56.239</v>
      </c>
      <c r="S94" s="126"/>
      <c r="T94" s="129"/>
      <c r="AA94" s="130"/>
      <c r="AT94" s="127" t="s">
        <v>213</v>
      </c>
      <c r="AU94" s="127" t="s">
        <v>83</v>
      </c>
      <c r="AV94" s="131" t="s">
        <v>121</v>
      </c>
      <c r="AW94" s="131" t="s">
        <v>102</v>
      </c>
      <c r="AX94" s="131" t="s">
        <v>22</v>
      </c>
      <c r="AY94" s="127" t="s">
        <v>122</v>
      </c>
    </row>
    <row r="95" spans="2:65" s="6" customFormat="1" ht="27" customHeight="1">
      <c r="B95" s="21"/>
      <c r="C95" s="105" t="s">
        <v>151</v>
      </c>
      <c r="D95" s="105" t="s">
        <v>123</v>
      </c>
      <c r="E95" s="106" t="s">
        <v>278</v>
      </c>
      <c r="F95" s="153" t="s">
        <v>279</v>
      </c>
      <c r="G95" s="154"/>
      <c r="H95" s="154"/>
      <c r="I95" s="154"/>
      <c r="J95" s="108" t="s">
        <v>270</v>
      </c>
      <c r="K95" s="109">
        <v>215.839</v>
      </c>
      <c r="L95" s="155"/>
      <c r="M95" s="154"/>
      <c r="N95" s="156">
        <f>ROUND($L$95*$K$95,2)</f>
        <v>0</v>
      </c>
      <c r="O95" s="154"/>
      <c r="P95" s="154"/>
      <c r="Q95" s="154"/>
      <c r="R95" s="107" t="s">
        <v>211</v>
      </c>
      <c r="S95" s="21"/>
      <c r="T95" s="110"/>
      <c r="U95" s="111" t="s">
        <v>45</v>
      </c>
      <c r="X95" s="112">
        <v>0</v>
      </c>
      <c r="Y95" s="112">
        <f>$X$95*$K$95</f>
        <v>0</v>
      </c>
      <c r="Z95" s="112">
        <v>0</v>
      </c>
      <c r="AA95" s="113">
        <f>$Z$95*$K$95</f>
        <v>0</v>
      </c>
      <c r="AR95" s="73" t="s">
        <v>121</v>
      </c>
      <c r="AT95" s="73" t="s">
        <v>123</v>
      </c>
      <c r="AU95" s="73" t="s">
        <v>83</v>
      </c>
      <c r="AY95" s="6" t="s">
        <v>122</v>
      </c>
      <c r="BE95" s="114">
        <f>IF($U$95="základní",$N$95,0)</f>
        <v>0</v>
      </c>
      <c r="BF95" s="114">
        <f>IF($U$95="snížená",$N$95,0)</f>
        <v>0</v>
      </c>
      <c r="BG95" s="114">
        <f>IF($U$95="zákl. přenesená",$N$95,0)</f>
        <v>0</v>
      </c>
      <c r="BH95" s="114">
        <f>IF($U$95="sníž. přenesená",$N$95,0)</f>
        <v>0</v>
      </c>
      <c r="BI95" s="114">
        <f>IF($U$95="nulová",$N$95,0)</f>
        <v>0</v>
      </c>
      <c r="BJ95" s="73" t="s">
        <v>22</v>
      </c>
      <c r="BK95" s="114">
        <f>ROUND($L$95*$K$95,2)</f>
        <v>0</v>
      </c>
      <c r="BL95" s="73" t="s">
        <v>121</v>
      </c>
      <c r="BM95" s="73" t="s">
        <v>151</v>
      </c>
    </row>
    <row r="96" spans="2:51" s="6" customFormat="1" ht="15.75" customHeight="1">
      <c r="B96" s="119"/>
      <c r="E96" s="120"/>
      <c r="F96" s="282" t="s">
        <v>280</v>
      </c>
      <c r="G96" s="283"/>
      <c r="H96" s="283"/>
      <c r="I96" s="283"/>
      <c r="K96" s="122">
        <v>215.839</v>
      </c>
      <c r="S96" s="119"/>
      <c r="T96" s="123"/>
      <c r="AA96" s="124"/>
      <c r="AT96" s="121" t="s">
        <v>213</v>
      </c>
      <c r="AU96" s="121" t="s">
        <v>83</v>
      </c>
      <c r="AV96" s="125" t="s">
        <v>83</v>
      </c>
      <c r="AW96" s="125" t="s">
        <v>102</v>
      </c>
      <c r="AX96" s="125" t="s">
        <v>75</v>
      </c>
      <c r="AY96" s="121" t="s">
        <v>122</v>
      </c>
    </row>
    <row r="97" spans="2:51" s="6" customFormat="1" ht="15.75" customHeight="1">
      <c r="B97" s="126"/>
      <c r="E97" s="127"/>
      <c r="F97" s="284" t="s">
        <v>214</v>
      </c>
      <c r="G97" s="285"/>
      <c r="H97" s="285"/>
      <c r="I97" s="285"/>
      <c r="K97" s="128">
        <v>215.839</v>
      </c>
      <c r="S97" s="126"/>
      <c r="T97" s="129"/>
      <c r="AA97" s="130"/>
      <c r="AT97" s="127" t="s">
        <v>213</v>
      </c>
      <c r="AU97" s="127" t="s">
        <v>83</v>
      </c>
      <c r="AV97" s="131" t="s">
        <v>121</v>
      </c>
      <c r="AW97" s="131" t="s">
        <v>102</v>
      </c>
      <c r="AX97" s="131" t="s">
        <v>22</v>
      </c>
      <c r="AY97" s="127" t="s">
        <v>122</v>
      </c>
    </row>
    <row r="98" spans="2:65" s="6" customFormat="1" ht="15.75" customHeight="1">
      <c r="B98" s="21"/>
      <c r="C98" s="105" t="s">
        <v>155</v>
      </c>
      <c r="D98" s="105" t="s">
        <v>123</v>
      </c>
      <c r="E98" s="106" t="s">
        <v>281</v>
      </c>
      <c r="F98" s="153" t="s">
        <v>282</v>
      </c>
      <c r="G98" s="154"/>
      <c r="H98" s="154"/>
      <c r="I98" s="154"/>
      <c r="J98" s="108" t="s">
        <v>270</v>
      </c>
      <c r="K98" s="109">
        <v>215.839</v>
      </c>
      <c r="L98" s="155"/>
      <c r="M98" s="154"/>
      <c r="N98" s="156">
        <f>ROUND($L$98*$K$98,2)</f>
        <v>0</v>
      </c>
      <c r="O98" s="154"/>
      <c r="P98" s="154"/>
      <c r="Q98" s="154"/>
      <c r="R98" s="107" t="s">
        <v>211</v>
      </c>
      <c r="S98" s="21"/>
      <c r="T98" s="110"/>
      <c r="U98" s="111" t="s">
        <v>45</v>
      </c>
      <c r="X98" s="112">
        <v>0</v>
      </c>
      <c r="Y98" s="112">
        <f>$X$98*$K$98</f>
        <v>0</v>
      </c>
      <c r="Z98" s="112">
        <v>0</v>
      </c>
      <c r="AA98" s="113">
        <f>$Z$98*$K$98</f>
        <v>0</v>
      </c>
      <c r="AR98" s="73" t="s">
        <v>121</v>
      </c>
      <c r="AT98" s="73" t="s">
        <v>123</v>
      </c>
      <c r="AU98" s="73" t="s">
        <v>83</v>
      </c>
      <c r="AY98" s="6" t="s">
        <v>122</v>
      </c>
      <c r="BE98" s="114">
        <f>IF($U$98="základní",$N$98,0)</f>
        <v>0</v>
      </c>
      <c r="BF98" s="114">
        <f>IF($U$98="snížená",$N$98,0)</f>
        <v>0</v>
      </c>
      <c r="BG98" s="114">
        <f>IF($U$98="zákl. přenesená",$N$98,0)</f>
        <v>0</v>
      </c>
      <c r="BH98" s="114">
        <f>IF($U$98="sníž. přenesená",$N$98,0)</f>
        <v>0</v>
      </c>
      <c r="BI98" s="114">
        <f>IF($U$98="nulová",$N$98,0)</f>
        <v>0</v>
      </c>
      <c r="BJ98" s="73" t="s">
        <v>22</v>
      </c>
      <c r="BK98" s="114">
        <f>ROUND($L$98*$K$98,2)</f>
        <v>0</v>
      </c>
      <c r="BL98" s="73" t="s">
        <v>121</v>
      </c>
      <c r="BM98" s="73" t="s">
        <v>155</v>
      </c>
    </row>
    <row r="99" spans="2:51" s="6" customFormat="1" ht="15.75" customHeight="1">
      <c r="B99" s="119"/>
      <c r="E99" s="120"/>
      <c r="F99" s="282" t="s">
        <v>283</v>
      </c>
      <c r="G99" s="283"/>
      <c r="H99" s="283"/>
      <c r="I99" s="283"/>
      <c r="K99" s="122">
        <v>215.839</v>
      </c>
      <c r="S99" s="119"/>
      <c r="T99" s="123"/>
      <c r="AA99" s="124"/>
      <c r="AT99" s="121" t="s">
        <v>213</v>
      </c>
      <c r="AU99" s="121" t="s">
        <v>83</v>
      </c>
      <c r="AV99" s="125" t="s">
        <v>83</v>
      </c>
      <c r="AW99" s="125" t="s">
        <v>102</v>
      </c>
      <c r="AX99" s="125" t="s">
        <v>75</v>
      </c>
      <c r="AY99" s="121" t="s">
        <v>122</v>
      </c>
    </row>
    <row r="100" spans="2:51" s="6" customFormat="1" ht="15.75" customHeight="1">
      <c r="B100" s="126"/>
      <c r="E100" s="127"/>
      <c r="F100" s="284" t="s">
        <v>214</v>
      </c>
      <c r="G100" s="285"/>
      <c r="H100" s="285"/>
      <c r="I100" s="285"/>
      <c r="K100" s="128">
        <v>215.839</v>
      </c>
      <c r="S100" s="126"/>
      <c r="T100" s="129"/>
      <c r="AA100" s="130"/>
      <c r="AT100" s="127" t="s">
        <v>213</v>
      </c>
      <c r="AU100" s="127" t="s">
        <v>83</v>
      </c>
      <c r="AV100" s="131" t="s">
        <v>121</v>
      </c>
      <c r="AW100" s="131" t="s">
        <v>102</v>
      </c>
      <c r="AX100" s="131" t="s">
        <v>22</v>
      </c>
      <c r="AY100" s="127" t="s">
        <v>122</v>
      </c>
    </row>
    <row r="101" spans="2:65" s="6" customFormat="1" ht="27" customHeight="1">
      <c r="B101" s="21"/>
      <c r="C101" s="105" t="s">
        <v>27</v>
      </c>
      <c r="D101" s="105" t="s">
        <v>123</v>
      </c>
      <c r="E101" s="106" t="s">
        <v>284</v>
      </c>
      <c r="F101" s="153" t="s">
        <v>285</v>
      </c>
      <c r="G101" s="154"/>
      <c r="H101" s="154"/>
      <c r="I101" s="154"/>
      <c r="J101" s="108" t="s">
        <v>270</v>
      </c>
      <c r="K101" s="109">
        <v>215.839</v>
      </c>
      <c r="L101" s="155"/>
      <c r="M101" s="154"/>
      <c r="N101" s="156">
        <f>ROUND($L$101*$K$101,2)</f>
        <v>0</v>
      </c>
      <c r="O101" s="154"/>
      <c r="P101" s="154"/>
      <c r="Q101" s="154"/>
      <c r="R101" s="107" t="s">
        <v>211</v>
      </c>
      <c r="S101" s="21"/>
      <c r="T101" s="110"/>
      <c r="U101" s="111" t="s">
        <v>45</v>
      </c>
      <c r="X101" s="112">
        <v>0</v>
      </c>
      <c r="Y101" s="112">
        <f>$X$101*$K$101</f>
        <v>0</v>
      </c>
      <c r="Z101" s="112">
        <v>0</v>
      </c>
      <c r="AA101" s="113">
        <f>$Z$101*$K$101</f>
        <v>0</v>
      </c>
      <c r="AR101" s="73" t="s">
        <v>121</v>
      </c>
      <c r="AT101" s="73" t="s">
        <v>123</v>
      </c>
      <c r="AU101" s="73" t="s">
        <v>83</v>
      </c>
      <c r="AY101" s="6" t="s">
        <v>122</v>
      </c>
      <c r="BE101" s="114">
        <f>IF($U$101="základní",$N$101,0)</f>
        <v>0</v>
      </c>
      <c r="BF101" s="114">
        <f>IF($U$101="snížená",$N$101,0)</f>
        <v>0</v>
      </c>
      <c r="BG101" s="114">
        <f>IF($U$101="zákl. přenesená",$N$101,0)</f>
        <v>0</v>
      </c>
      <c r="BH101" s="114">
        <f>IF($U$101="sníž. přenesená",$N$101,0)</f>
        <v>0</v>
      </c>
      <c r="BI101" s="114">
        <f>IF($U$101="nulová",$N$101,0)</f>
        <v>0</v>
      </c>
      <c r="BJ101" s="73" t="s">
        <v>22</v>
      </c>
      <c r="BK101" s="114">
        <f>ROUND($L$101*$K$101,2)</f>
        <v>0</v>
      </c>
      <c r="BL101" s="73" t="s">
        <v>121</v>
      </c>
      <c r="BM101" s="73" t="s">
        <v>27</v>
      </c>
    </row>
    <row r="102" spans="2:51" s="6" customFormat="1" ht="15.75" customHeight="1">
      <c r="B102" s="119"/>
      <c r="E102" s="120"/>
      <c r="F102" s="282" t="s">
        <v>283</v>
      </c>
      <c r="G102" s="283"/>
      <c r="H102" s="283"/>
      <c r="I102" s="283"/>
      <c r="K102" s="122">
        <v>215.839</v>
      </c>
      <c r="S102" s="119"/>
      <c r="T102" s="123"/>
      <c r="AA102" s="124"/>
      <c r="AT102" s="121" t="s">
        <v>213</v>
      </c>
      <c r="AU102" s="121" t="s">
        <v>83</v>
      </c>
      <c r="AV102" s="125" t="s">
        <v>83</v>
      </c>
      <c r="AW102" s="125" t="s">
        <v>102</v>
      </c>
      <c r="AX102" s="125" t="s">
        <v>75</v>
      </c>
      <c r="AY102" s="121" t="s">
        <v>122</v>
      </c>
    </row>
    <row r="103" spans="2:51" s="6" customFormat="1" ht="15.75" customHeight="1">
      <c r="B103" s="126"/>
      <c r="E103" s="127"/>
      <c r="F103" s="284" t="s">
        <v>214</v>
      </c>
      <c r="G103" s="285"/>
      <c r="H103" s="285"/>
      <c r="I103" s="285"/>
      <c r="K103" s="128">
        <v>215.839</v>
      </c>
      <c r="S103" s="126"/>
      <c r="T103" s="129"/>
      <c r="AA103" s="130"/>
      <c r="AT103" s="127" t="s">
        <v>213</v>
      </c>
      <c r="AU103" s="127" t="s">
        <v>83</v>
      </c>
      <c r="AV103" s="131" t="s">
        <v>121</v>
      </c>
      <c r="AW103" s="131" t="s">
        <v>102</v>
      </c>
      <c r="AX103" s="131" t="s">
        <v>22</v>
      </c>
      <c r="AY103" s="127" t="s">
        <v>122</v>
      </c>
    </row>
    <row r="104" spans="2:65" s="6" customFormat="1" ht="27" customHeight="1">
      <c r="B104" s="21"/>
      <c r="C104" s="105" t="s">
        <v>162</v>
      </c>
      <c r="D104" s="105" t="s">
        <v>123</v>
      </c>
      <c r="E104" s="106" t="s">
        <v>286</v>
      </c>
      <c r="F104" s="153" t="s">
        <v>287</v>
      </c>
      <c r="G104" s="154"/>
      <c r="H104" s="154"/>
      <c r="I104" s="154"/>
      <c r="J104" s="108" t="s">
        <v>270</v>
      </c>
      <c r="K104" s="109">
        <v>215.839</v>
      </c>
      <c r="L104" s="155"/>
      <c r="M104" s="154"/>
      <c r="N104" s="156">
        <f>ROUND($L$104*$K$104,2)</f>
        <v>0</v>
      </c>
      <c r="O104" s="154"/>
      <c r="P104" s="154"/>
      <c r="Q104" s="154"/>
      <c r="R104" s="107" t="s">
        <v>211</v>
      </c>
      <c r="S104" s="21"/>
      <c r="T104" s="110"/>
      <c r="U104" s="111" t="s">
        <v>45</v>
      </c>
      <c r="X104" s="112">
        <v>0</v>
      </c>
      <c r="Y104" s="112">
        <f>$X$104*$K$104</f>
        <v>0</v>
      </c>
      <c r="Z104" s="112">
        <v>0</v>
      </c>
      <c r="AA104" s="113">
        <f>$Z$104*$K$104</f>
        <v>0</v>
      </c>
      <c r="AR104" s="73" t="s">
        <v>121</v>
      </c>
      <c r="AT104" s="73" t="s">
        <v>123</v>
      </c>
      <c r="AU104" s="73" t="s">
        <v>83</v>
      </c>
      <c r="AY104" s="6" t="s">
        <v>122</v>
      </c>
      <c r="BE104" s="114">
        <f>IF($U$104="základní",$N$104,0)</f>
        <v>0</v>
      </c>
      <c r="BF104" s="114">
        <f>IF($U$104="snížená",$N$104,0)</f>
        <v>0</v>
      </c>
      <c r="BG104" s="114">
        <f>IF($U$104="zákl. přenesená",$N$104,0)</f>
        <v>0</v>
      </c>
      <c r="BH104" s="114">
        <f>IF($U$104="sníž. přenesená",$N$104,0)</f>
        <v>0</v>
      </c>
      <c r="BI104" s="114">
        <f>IF($U$104="nulová",$N$104,0)</f>
        <v>0</v>
      </c>
      <c r="BJ104" s="73" t="s">
        <v>22</v>
      </c>
      <c r="BK104" s="114">
        <f>ROUND($L$104*$K$104,2)</f>
        <v>0</v>
      </c>
      <c r="BL104" s="73" t="s">
        <v>121</v>
      </c>
      <c r="BM104" s="73" t="s">
        <v>162</v>
      </c>
    </row>
    <row r="105" spans="2:51" s="6" customFormat="1" ht="15.75" customHeight="1">
      <c r="B105" s="119"/>
      <c r="E105" s="120"/>
      <c r="F105" s="282" t="s">
        <v>283</v>
      </c>
      <c r="G105" s="283"/>
      <c r="H105" s="283"/>
      <c r="I105" s="283"/>
      <c r="K105" s="122">
        <v>215.839</v>
      </c>
      <c r="S105" s="119"/>
      <c r="T105" s="123"/>
      <c r="AA105" s="124"/>
      <c r="AT105" s="121" t="s">
        <v>213</v>
      </c>
      <c r="AU105" s="121" t="s">
        <v>83</v>
      </c>
      <c r="AV105" s="125" t="s">
        <v>83</v>
      </c>
      <c r="AW105" s="125" t="s">
        <v>102</v>
      </c>
      <c r="AX105" s="125" t="s">
        <v>75</v>
      </c>
      <c r="AY105" s="121" t="s">
        <v>122</v>
      </c>
    </row>
    <row r="106" spans="2:51" s="6" customFormat="1" ht="15.75" customHeight="1">
      <c r="B106" s="126"/>
      <c r="E106" s="127"/>
      <c r="F106" s="284" t="s">
        <v>214</v>
      </c>
      <c r="G106" s="285"/>
      <c r="H106" s="285"/>
      <c r="I106" s="285"/>
      <c r="K106" s="128">
        <v>215.839</v>
      </c>
      <c r="S106" s="126"/>
      <c r="T106" s="129"/>
      <c r="AA106" s="130"/>
      <c r="AT106" s="127" t="s">
        <v>213</v>
      </c>
      <c r="AU106" s="127" t="s">
        <v>83</v>
      </c>
      <c r="AV106" s="131" t="s">
        <v>121</v>
      </c>
      <c r="AW106" s="131" t="s">
        <v>102</v>
      </c>
      <c r="AX106" s="131" t="s">
        <v>22</v>
      </c>
      <c r="AY106" s="127" t="s">
        <v>122</v>
      </c>
    </row>
    <row r="107" spans="2:65" s="6" customFormat="1" ht="27" customHeight="1">
      <c r="B107" s="21"/>
      <c r="C107" s="105" t="s">
        <v>166</v>
      </c>
      <c r="D107" s="105" t="s">
        <v>123</v>
      </c>
      <c r="E107" s="106" t="s">
        <v>288</v>
      </c>
      <c r="F107" s="153" t="s">
        <v>289</v>
      </c>
      <c r="G107" s="154"/>
      <c r="H107" s="154"/>
      <c r="I107" s="154"/>
      <c r="J107" s="108" t="s">
        <v>270</v>
      </c>
      <c r="K107" s="109">
        <v>513.8</v>
      </c>
      <c r="L107" s="155"/>
      <c r="M107" s="154"/>
      <c r="N107" s="156">
        <f>ROUND($L$107*$K$107,2)</f>
        <v>0</v>
      </c>
      <c r="O107" s="154"/>
      <c r="P107" s="154"/>
      <c r="Q107" s="154"/>
      <c r="R107" s="107" t="s">
        <v>211</v>
      </c>
      <c r="S107" s="21"/>
      <c r="T107" s="110"/>
      <c r="U107" s="111" t="s">
        <v>45</v>
      </c>
      <c r="X107" s="112">
        <v>0</v>
      </c>
      <c r="Y107" s="112">
        <f>$X$107*$K$107</f>
        <v>0</v>
      </c>
      <c r="Z107" s="112">
        <v>0</v>
      </c>
      <c r="AA107" s="113">
        <f>$Z$107*$K$107</f>
        <v>0</v>
      </c>
      <c r="AR107" s="73" t="s">
        <v>121</v>
      </c>
      <c r="AT107" s="73" t="s">
        <v>123</v>
      </c>
      <c r="AU107" s="73" t="s">
        <v>83</v>
      </c>
      <c r="AY107" s="6" t="s">
        <v>122</v>
      </c>
      <c r="BE107" s="114">
        <f>IF($U$107="základní",$N$107,0)</f>
        <v>0</v>
      </c>
      <c r="BF107" s="114">
        <f>IF($U$107="snížená",$N$107,0)</f>
        <v>0</v>
      </c>
      <c r="BG107" s="114">
        <f>IF($U$107="zákl. přenesená",$N$107,0)</f>
        <v>0</v>
      </c>
      <c r="BH107" s="114">
        <f>IF($U$107="sníž. přenesená",$N$107,0)</f>
        <v>0</v>
      </c>
      <c r="BI107" s="114">
        <f>IF($U$107="nulová",$N$107,0)</f>
        <v>0</v>
      </c>
      <c r="BJ107" s="73" t="s">
        <v>22</v>
      </c>
      <c r="BK107" s="114">
        <f>ROUND($L$107*$K$107,2)</f>
        <v>0</v>
      </c>
      <c r="BL107" s="73" t="s">
        <v>121</v>
      </c>
      <c r="BM107" s="73" t="s">
        <v>166</v>
      </c>
    </row>
    <row r="108" spans="2:51" s="6" customFormat="1" ht="15.75" customHeight="1">
      <c r="B108" s="119"/>
      <c r="E108" s="120"/>
      <c r="F108" s="282" t="s">
        <v>290</v>
      </c>
      <c r="G108" s="283"/>
      <c r="H108" s="283"/>
      <c r="I108" s="283"/>
      <c r="K108" s="122">
        <v>513.8</v>
      </c>
      <c r="S108" s="119"/>
      <c r="T108" s="123"/>
      <c r="AA108" s="124"/>
      <c r="AT108" s="121" t="s">
        <v>213</v>
      </c>
      <c r="AU108" s="121" t="s">
        <v>83</v>
      </c>
      <c r="AV108" s="125" t="s">
        <v>83</v>
      </c>
      <c r="AW108" s="125" t="s">
        <v>102</v>
      </c>
      <c r="AX108" s="125" t="s">
        <v>22</v>
      </c>
      <c r="AY108" s="121" t="s">
        <v>122</v>
      </c>
    </row>
    <row r="109" spans="2:65" s="6" customFormat="1" ht="15.75" customHeight="1">
      <c r="B109" s="21"/>
      <c r="C109" s="135" t="s">
        <v>171</v>
      </c>
      <c r="D109" s="135" t="s">
        <v>291</v>
      </c>
      <c r="E109" s="136" t="s">
        <v>292</v>
      </c>
      <c r="F109" s="286" t="s">
        <v>293</v>
      </c>
      <c r="G109" s="287"/>
      <c r="H109" s="287"/>
      <c r="I109" s="287"/>
      <c r="J109" s="137" t="s">
        <v>294</v>
      </c>
      <c r="K109" s="138">
        <v>521.432</v>
      </c>
      <c r="L109" s="288"/>
      <c r="M109" s="287"/>
      <c r="N109" s="289">
        <f>ROUND($L$109*$K$109,2)</f>
        <v>0</v>
      </c>
      <c r="O109" s="154"/>
      <c r="P109" s="154"/>
      <c r="Q109" s="154"/>
      <c r="R109" s="107" t="s">
        <v>211</v>
      </c>
      <c r="S109" s="21"/>
      <c r="T109" s="110"/>
      <c r="U109" s="111" t="s">
        <v>45</v>
      </c>
      <c r="X109" s="112">
        <v>1</v>
      </c>
      <c r="Y109" s="112">
        <f>$X$109*$K$109</f>
        <v>521.432</v>
      </c>
      <c r="Z109" s="112">
        <v>0</v>
      </c>
      <c r="AA109" s="113">
        <f>$Z$109*$K$109</f>
        <v>0</v>
      </c>
      <c r="AR109" s="73" t="s">
        <v>151</v>
      </c>
      <c r="AT109" s="73" t="s">
        <v>291</v>
      </c>
      <c r="AU109" s="73" t="s">
        <v>83</v>
      </c>
      <c r="AY109" s="6" t="s">
        <v>122</v>
      </c>
      <c r="BE109" s="114">
        <f>IF($U$109="základní",$N$109,0)</f>
        <v>0</v>
      </c>
      <c r="BF109" s="114">
        <f>IF($U$109="snížená",$N$109,0)</f>
        <v>0</v>
      </c>
      <c r="BG109" s="114">
        <f>IF($U$109="zákl. přenesená",$N$109,0)</f>
        <v>0</v>
      </c>
      <c r="BH109" s="114">
        <f>IF($U$109="sníž. přenesená",$N$109,0)</f>
        <v>0</v>
      </c>
      <c r="BI109" s="114">
        <f>IF($U$109="nulová",$N$109,0)</f>
        <v>0</v>
      </c>
      <c r="BJ109" s="73" t="s">
        <v>22</v>
      </c>
      <c r="BK109" s="114">
        <f>ROUND($L$109*$K$109,2)</f>
        <v>0</v>
      </c>
      <c r="BL109" s="73" t="s">
        <v>121</v>
      </c>
      <c r="BM109" s="73" t="s">
        <v>171</v>
      </c>
    </row>
    <row r="110" spans="2:51" s="6" customFormat="1" ht="15.75" customHeight="1">
      <c r="B110" s="119"/>
      <c r="E110" s="120"/>
      <c r="F110" s="282" t="s">
        <v>295</v>
      </c>
      <c r="G110" s="283"/>
      <c r="H110" s="283"/>
      <c r="I110" s="283"/>
      <c r="K110" s="122">
        <v>521.432</v>
      </c>
      <c r="S110" s="119"/>
      <c r="T110" s="123"/>
      <c r="AA110" s="124"/>
      <c r="AT110" s="121" t="s">
        <v>213</v>
      </c>
      <c r="AU110" s="121" t="s">
        <v>83</v>
      </c>
      <c r="AV110" s="125" t="s">
        <v>83</v>
      </c>
      <c r="AW110" s="125" t="s">
        <v>102</v>
      </c>
      <c r="AX110" s="125" t="s">
        <v>22</v>
      </c>
      <c r="AY110" s="121" t="s">
        <v>122</v>
      </c>
    </row>
    <row r="111" spans="2:65" s="6" customFormat="1" ht="27" customHeight="1">
      <c r="B111" s="21"/>
      <c r="C111" s="105" t="s">
        <v>175</v>
      </c>
      <c r="D111" s="105" t="s">
        <v>123</v>
      </c>
      <c r="E111" s="106" t="s">
        <v>296</v>
      </c>
      <c r="F111" s="153" t="s">
        <v>297</v>
      </c>
      <c r="G111" s="154"/>
      <c r="H111" s="154"/>
      <c r="I111" s="154"/>
      <c r="J111" s="108" t="s">
        <v>258</v>
      </c>
      <c r="K111" s="109">
        <v>1487</v>
      </c>
      <c r="L111" s="155"/>
      <c r="M111" s="154"/>
      <c r="N111" s="156">
        <f>ROUND($L$111*$K$111,2)</f>
        <v>0</v>
      </c>
      <c r="O111" s="154"/>
      <c r="P111" s="154"/>
      <c r="Q111" s="154"/>
      <c r="R111" s="107" t="s">
        <v>211</v>
      </c>
      <c r="S111" s="21"/>
      <c r="T111" s="110"/>
      <c r="U111" s="111" t="s">
        <v>45</v>
      </c>
      <c r="X111" s="112">
        <v>0</v>
      </c>
      <c r="Y111" s="112">
        <f>$X$111*$K$111</f>
        <v>0</v>
      </c>
      <c r="Z111" s="112">
        <v>0</v>
      </c>
      <c r="AA111" s="113">
        <f>$Z$111*$K$111</f>
        <v>0</v>
      </c>
      <c r="AR111" s="73" t="s">
        <v>121</v>
      </c>
      <c r="AT111" s="73" t="s">
        <v>123</v>
      </c>
      <c r="AU111" s="73" t="s">
        <v>83</v>
      </c>
      <c r="AY111" s="6" t="s">
        <v>122</v>
      </c>
      <c r="BE111" s="114">
        <f>IF($U$111="základní",$N$111,0)</f>
        <v>0</v>
      </c>
      <c r="BF111" s="114">
        <f>IF($U$111="snížená",$N$111,0)</f>
        <v>0</v>
      </c>
      <c r="BG111" s="114">
        <f>IF($U$111="zákl. přenesená",$N$111,0)</f>
        <v>0</v>
      </c>
      <c r="BH111" s="114">
        <f>IF($U$111="sníž. přenesená",$N$111,0)</f>
        <v>0</v>
      </c>
      <c r="BI111" s="114">
        <f>IF($U$111="nulová",$N$111,0)</f>
        <v>0</v>
      </c>
      <c r="BJ111" s="73" t="s">
        <v>22</v>
      </c>
      <c r="BK111" s="114">
        <f>ROUND($L$111*$K$111,2)</f>
        <v>0</v>
      </c>
      <c r="BL111" s="73" t="s">
        <v>121</v>
      </c>
      <c r="BM111" s="73" t="s">
        <v>175</v>
      </c>
    </row>
    <row r="112" spans="2:51" s="6" customFormat="1" ht="15.75" customHeight="1">
      <c r="B112" s="119"/>
      <c r="E112" s="120"/>
      <c r="F112" s="282" t="s">
        <v>298</v>
      </c>
      <c r="G112" s="283"/>
      <c r="H112" s="283"/>
      <c r="I112" s="283"/>
      <c r="K112" s="122">
        <v>1487</v>
      </c>
      <c r="S112" s="119"/>
      <c r="T112" s="123"/>
      <c r="AA112" s="124"/>
      <c r="AT112" s="121" t="s">
        <v>213</v>
      </c>
      <c r="AU112" s="121" t="s">
        <v>83</v>
      </c>
      <c r="AV112" s="125" t="s">
        <v>83</v>
      </c>
      <c r="AW112" s="125" t="s">
        <v>102</v>
      </c>
      <c r="AX112" s="125" t="s">
        <v>22</v>
      </c>
      <c r="AY112" s="121" t="s">
        <v>122</v>
      </c>
    </row>
    <row r="113" spans="2:65" s="6" customFormat="1" ht="15.75" customHeight="1">
      <c r="B113" s="21"/>
      <c r="C113" s="135" t="s">
        <v>9</v>
      </c>
      <c r="D113" s="135" t="s">
        <v>291</v>
      </c>
      <c r="E113" s="136" t="s">
        <v>299</v>
      </c>
      <c r="F113" s="286" t="s">
        <v>300</v>
      </c>
      <c r="G113" s="287"/>
      <c r="H113" s="287"/>
      <c r="I113" s="287"/>
      <c r="J113" s="137" t="s">
        <v>294</v>
      </c>
      <c r="K113" s="138">
        <v>267.66</v>
      </c>
      <c r="L113" s="288"/>
      <c r="M113" s="287"/>
      <c r="N113" s="289">
        <f>ROUND($L$113*$K$113,2)</f>
        <v>0</v>
      </c>
      <c r="O113" s="154"/>
      <c r="P113" s="154"/>
      <c r="Q113" s="154"/>
      <c r="R113" s="107"/>
      <c r="S113" s="21"/>
      <c r="T113" s="110"/>
      <c r="U113" s="111" t="s">
        <v>45</v>
      </c>
      <c r="X113" s="112">
        <v>1</v>
      </c>
      <c r="Y113" s="112">
        <f>$X$113*$K$113</f>
        <v>267.66</v>
      </c>
      <c r="Z113" s="112">
        <v>0</v>
      </c>
      <c r="AA113" s="113">
        <f>$Z$113*$K$113</f>
        <v>0</v>
      </c>
      <c r="AR113" s="73" t="s">
        <v>151</v>
      </c>
      <c r="AT113" s="73" t="s">
        <v>291</v>
      </c>
      <c r="AU113" s="73" t="s">
        <v>83</v>
      </c>
      <c r="AY113" s="6" t="s">
        <v>122</v>
      </c>
      <c r="BE113" s="114">
        <f>IF($U$113="základní",$N$113,0)</f>
        <v>0</v>
      </c>
      <c r="BF113" s="114">
        <f>IF($U$113="snížená",$N$113,0)</f>
        <v>0</v>
      </c>
      <c r="BG113" s="114">
        <f>IF($U$113="zákl. přenesená",$N$113,0)</f>
        <v>0</v>
      </c>
      <c r="BH113" s="114">
        <f>IF($U$113="sníž. přenesená",$N$113,0)</f>
        <v>0</v>
      </c>
      <c r="BI113" s="114">
        <f>IF($U$113="nulová",$N$113,0)</f>
        <v>0</v>
      </c>
      <c r="BJ113" s="73" t="s">
        <v>22</v>
      </c>
      <c r="BK113" s="114">
        <f>ROUND($L$113*$K$113,2)</f>
        <v>0</v>
      </c>
      <c r="BL113" s="73" t="s">
        <v>121</v>
      </c>
      <c r="BM113" s="73" t="s">
        <v>301</v>
      </c>
    </row>
    <row r="114" spans="2:51" s="6" customFormat="1" ht="15.75" customHeight="1">
      <c r="B114" s="119"/>
      <c r="E114" s="120"/>
      <c r="F114" s="282" t="s">
        <v>302</v>
      </c>
      <c r="G114" s="283"/>
      <c r="H114" s="283"/>
      <c r="I114" s="283"/>
      <c r="K114" s="122">
        <v>267.66</v>
      </c>
      <c r="S114" s="119"/>
      <c r="T114" s="123"/>
      <c r="AA114" s="124"/>
      <c r="AT114" s="121" t="s">
        <v>213</v>
      </c>
      <c r="AU114" s="121" t="s">
        <v>83</v>
      </c>
      <c r="AV114" s="125" t="s">
        <v>83</v>
      </c>
      <c r="AW114" s="125" t="s">
        <v>102</v>
      </c>
      <c r="AX114" s="125" t="s">
        <v>22</v>
      </c>
      <c r="AY114" s="121" t="s">
        <v>122</v>
      </c>
    </row>
    <row r="115" spans="2:65" s="6" customFormat="1" ht="27" customHeight="1">
      <c r="B115" s="21"/>
      <c r="C115" s="105" t="s">
        <v>183</v>
      </c>
      <c r="D115" s="105" t="s">
        <v>123</v>
      </c>
      <c r="E115" s="106" t="s">
        <v>303</v>
      </c>
      <c r="F115" s="153" t="s">
        <v>304</v>
      </c>
      <c r="G115" s="154"/>
      <c r="H115" s="154"/>
      <c r="I115" s="154"/>
      <c r="J115" s="108" t="s">
        <v>258</v>
      </c>
      <c r="K115" s="109">
        <v>1487</v>
      </c>
      <c r="L115" s="155"/>
      <c r="M115" s="154"/>
      <c r="N115" s="156">
        <f>ROUND($L$115*$K$115,2)</f>
        <v>0</v>
      </c>
      <c r="O115" s="154"/>
      <c r="P115" s="154"/>
      <c r="Q115" s="154"/>
      <c r="R115" s="107" t="s">
        <v>211</v>
      </c>
      <c r="S115" s="21"/>
      <c r="T115" s="110"/>
      <c r="U115" s="111" t="s">
        <v>45</v>
      </c>
      <c r="X115" s="112">
        <v>0</v>
      </c>
      <c r="Y115" s="112">
        <f>$X$115*$K$115</f>
        <v>0</v>
      </c>
      <c r="Z115" s="112">
        <v>0</v>
      </c>
      <c r="AA115" s="113">
        <f>$Z$115*$K$115</f>
        <v>0</v>
      </c>
      <c r="AR115" s="73" t="s">
        <v>121</v>
      </c>
      <c r="AT115" s="73" t="s">
        <v>123</v>
      </c>
      <c r="AU115" s="73" t="s">
        <v>83</v>
      </c>
      <c r="AY115" s="6" t="s">
        <v>122</v>
      </c>
      <c r="BE115" s="114">
        <f>IF($U$115="základní",$N$115,0)</f>
        <v>0</v>
      </c>
      <c r="BF115" s="114">
        <f>IF($U$115="snížená",$N$115,0)</f>
        <v>0</v>
      </c>
      <c r="BG115" s="114">
        <f>IF($U$115="zákl. přenesená",$N$115,0)</f>
        <v>0</v>
      </c>
      <c r="BH115" s="114">
        <f>IF($U$115="sníž. přenesená",$N$115,0)</f>
        <v>0</v>
      </c>
      <c r="BI115" s="114">
        <f>IF($U$115="nulová",$N$115,0)</f>
        <v>0</v>
      </c>
      <c r="BJ115" s="73" t="s">
        <v>22</v>
      </c>
      <c r="BK115" s="114">
        <f>ROUND($L$115*$K$115,2)</f>
        <v>0</v>
      </c>
      <c r="BL115" s="73" t="s">
        <v>121</v>
      </c>
      <c r="BM115" s="73" t="s">
        <v>9</v>
      </c>
    </row>
    <row r="116" spans="2:51" s="6" customFormat="1" ht="15.75" customHeight="1">
      <c r="B116" s="119"/>
      <c r="E116" s="120"/>
      <c r="F116" s="282" t="s">
        <v>298</v>
      </c>
      <c r="G116" s="283"/>
      <c r="H116" s="283"/>
      <c r="I116" s="283"/>
      <c r="K116" s="122">
        <v>1487</v>
      </c>
      <c r="S116" s="119"/>
      <c r="T116" s="123"/>
      <c r="AA116" s="124"/>
      <c r="AT116" s="121" t="s">
        <v>213</v>
      </c>
      <c r="AU116" s="121" t="s">
        <v>83</v>
      </c>
      <c r="AV116" s="125" t="s">
        <v>83</v>
      </c>
      <c r="AW116" s="125" t="s">
        <v>102</v>
      </c>
      <c r="AX116" s="125" t="s">
        <v>22</v>
      </c>
      <c r="AY116" s="121" t="s">
        <v>122</v>
      </c>
    </row>
    <row r="117" spans="2:65" s="6" customFormat="1" ht="15.75" customHeight="1">
      <c r="B117" s="21"/>
      <c r="C117" s="135" t="s">
        <v>187</v>
      </c>
      <c r="D117" s="135" t="s">
        <v>291</v>
      </c>
      <c r="E117" s="136" t="s">
        <v>305</v>
      </c>
      <c r="F117" s="286" t="s">
        <v>306</v>
      </c>
      <c r="G117" s="287"/>
      <c r="H117" s="287"/>
      <c r="I117" s="287"/>
      <c r="J117" s="137" t="s">
        <v>307</v>
      </c>
      <c r="K117" s="138">
        <v>37.175</v>
      </c>
      <c r="L117" s="288"/>
      <c r="M117" s="287"/>
      <c r="N117" s="289">
        <f>ROUND($L$117*$K$117,2)</f>
        <v>0</v>
      </c>
      <c r="O117" s="154"/>
      <c r="P117" s="154"/>
      <c r="Q117" s="154"/>
      <c r="R117" s="107" t="s">
        <v>211</v>
      </c>
      <c r="S117" s="21"/>
      <c r="T117" s="110"/>
      <c r="U117" s="111" t="s">
        <v>45</v>
      </c>
      <c r="X117" s="112">
        <v>0.001</v>
      </c>
      <c r="Y117" s="112">
        <f>$X$117*$K$117</f>
        <v>0.037175</v>
      </c>
      <c r="Z117" s="112">
        <v>0</v>
      </c>
      <c r="AA117" s="113">
        <f>$Z$117*$K$117</f>
        <v>0</v>
      </c>
      <c r="AR117" s="73" t="s">
        <v>151</v>
      </c>
      <c r="AT117" s="73" t="s">
        <v>291</v>
      </c>
      <c r="AU117" s="73" t="s">
        <v>83</v>
      </c>
      <c r="AY117" s="6" t="s">
        <v>122</v>
      </c>
      <c r="BE117" s="114">
        <f>IF($U$117="základní",$N$117,0)</f>
        <v>0</v>
      </c>
      <c r="BF117" s="114">
        <f>IF($U$117="snížená",$N$117,0)</f>
        <v>0</v>
      </c>
      <c r="BG117" s="114">
        <f>IF($U$117="zákl. přenesená",$N$117,0)</f>
        <v>0</v>
      </c>
      <c r="BH117" s="114">
        <f>IF($U$117="sníž. přenesená",$N$117,0)</f>
        <v>0</v>
      </c>
      <c r="BI117" s="114">
        <f>IF($U$117="nulová",$N$117,0)</f>
        <v>0</v>
      </c>
      <c r="BJ117" s="73" t="s">
        <v>22</v>
      </c>
      <c r="BK117" s="114">
        <f>ROUND($L$117*$K$117,2)</f>
        <v>0</v>
      </c>
      <c r="BL117" s="73" t="s">
        <v>121</v>
      </c>
      <c r="BM117" s="73" t="s">
        <v>183</v>
      </c>
    </row>
    <row r="118" spans="2:65" s="6" customFormat="1" ht="15.75" customHeight="1">
      <c r="B118" s="21"/>
      <c r="C118" s="108" t="s">
        <v>191</v>
      </c>
      <c r="D118" s="108" t="s">
        <v>123</v>
      </c>
      <c r="E118" s="106" t="s">
        <v>308</v>
      </c>
      <c r="F118" s="153" t="s">
        <v>309</v>
      </c>
      <c r="G118" s="154"/>
      <c r="H118" s="154"/>
      <c r="I118" s="154"/>
      <c r="J118" s="108" t="s">
        <v>258</v>
      </c>
      <c r="K118" s="109">
        <v>1403.54</v>
      </c>
      <c r="L118" s="155"/>
      <c r="M118" s="154"/>
      <c r="N118" s="156">
        <f>ROUND($L$118*$K$118,2)</f>
        <v>0</v>
      </c>
      <c r="O118" s="154"/>
      <c r="P118" s="154"/>
      <c r="Q118" s="154"/>
      <c r="R118" s="107" t="s">
        <v>211</v>
      </c>
      <c r="S118" s="21"/>
      <c r="T118" s="110"/>
      <c r="U118" s="111" t="s">
        <v>45</v>
      </c>
      <c r="X118" s="112">
        <v>0</v>
      </c>
      <c r="Y118" s="112">
        <f>$X$118*$K$118</f>
        <v>0</v>
      </c>
      <c r="Z118" s="112">
        <v>0</v>
      </c>
      <c r="AA118" s="113">
        <f>$Z$118*$K$118</f>
        <v>0</v>
      </c>
      <c r="AR118" s="73" t="s">
        <v>121</v>
      </c>
      <c r="AT118" s="73" t="s">
        <v>123</v>
      </c>
      <c r="AU118" s="73" t="s">
        <v>83</v>
      </c>
      <c r="AY118" s="73" t="s">
        <v>122</v>
      </c>
      <c r="BE118" s="114">
        <f>IF($U$118="základní",$N$118,0)</f>
        <v>0</v>
      </c>
      <c r="BF118" s="114">
        <f>IF($U$118="snížená",$N$118,0)</f>
        <v>0</v>
      </c>
      <c r="BG118" s="114">
        <f>IF($U$118="zákl. přenesená",$N$118,0)</f>
        <v>0</v>
      </c>
      <c r="BH118" s="114">
        <f>IF($U$118="sníž. přenesená",$N$118,0)</f>
        <v>0</v>
      </c>
      <c r="BI118" s="114">
        <f>IF($U$118="nulová",$N$118,0)</f>
        <v>0</v>
      </c>
      <c r="BJ118" s="73" t="s">
        <v>22</v>
      </c>
      <c r="BK118" s="114">
        <f>ROUND($L$118*$K$118,2)</f>
        <v>0</v>
      </c>
      <c r="BL118" s="73" t="s">
        <v>121</v>
      </c>
      <c r="BM118" s="73" t="s">
        <v>187</v>
      </c>
    </row>
    <row r="119" spans="2:51" s="6" customFormat="1" ht="15.75" customHeight="1">
      <c r="B119" s="119"/>
      <c r="E119" s="120"/>
      <c r="F119" s="282" t="s">
        <v>310</v>
      </c>
      <c r="G119" s="283"/>
      <c r="H119" s="283"/>
      <c r="I119" s="283"/>
      <c r="K119" s="122">
        <v>1403.54</v>
      </c>
      <c r="S119" s="119"/>
      <c r="T119" s="123"/>
      <c r="AA119" s="124"/>
      <c r="AT119" s="121" t="s">
        <v>213</v>
      </c>
      <c r="AU119" s="121" t="s">
        <v>83</v>
      </c>
      <c r="AV119" s="125" t="s">
        <v>83</v>
      </c>
      <c r="AW119" s="125" t="s">
        <v>102</v>
      </c>
      <c r="AX119" s="125" t="s">
        <v>75</v>
      </c>
      <c r="AY119" s="121" t="s">
        <v>122</v>
      </c>
    </row>
    <row r="120" spans="2:51" s="6" customFormat="1" ht="15.75" customHeight="1">
      <c r="B120" s="126"/>
      <c r="E120" s="127"/>
      <c r="F120" s="284" t="s">
        <v>214</v>
      </c>
      <c r="G120" s="285"/>
      <c r="H120" s="285"/>
      <c r="I120" s="285"/>
      <c r="K120" s="128">
        <v>1403.54</v>
      </c>
      <c r="S120" s="126"/>
      <c r="T120" s="129"/>
      <c r="AA120" s="130"/>
      <c r="AT120" s="127" t="s">
        <v>213</v>
      </c>
      <c r="AU120" s="127" t="s">
        <v>83</v>
      </c>
      <c r="AV120" s="131" t="s">
        <v>121</v>
      </c>
      <c r="AW120" s="131" t="s">
        <v>102</v>
      </c>
      <c r="AX120" s="131" t="s">
        <v>22</v>
      </c>
      <c r="AY120" s="127" t="s">
        <v>122</v>
      </c>
    </row>
    <row r="121" spans="2:65" s="6" customFormat="1" ht="15.75" customHeight="1">
      <c r="B121" s="21"/>
      <c r="C121" s="105" t="s">
        <v>195</v>
      </c>
      <c r="D121" s="105" t="s">
        <v>123</v>
      </c>
      <c r="E121" s="106" t="s">
        <v>311</v>
      </c>
      <c r="F121" s="153" t="s">
        <v>312</v>
      </c>
      <c r="G121" s="154"/>
      <c r="H121" s="154"/>
      <c r="I121" s="154"/>
      <c r="J121" s="108" t="s">
        <v>258</v>
      </c>
      <c r="K121" s="109">
        <v>1487</v>
      </c>
      <c r="L121" s="155"/>
      <c r="M121" s="154"/>
      <c r="N121" s="156">
        <f>ROUND($L$121*$K$121,2)</f>
        <v>0</v>
      </c>
      <c r="O121" s="154"/>
      <c r="P121" s="154"/>
      <c r="Q121" s="154"/>
      <c r="R121" s="107" t="s">
        <v>211</v>
      </c>
      <c r="S121" s="21"/>
      <c r="T121" s="110"/>
      <c r="U121" s="111" t="s">
        <v>45</v>
      </c>
      <c r="X121" s="112">
        <v>0</v>
      </c>
      <c r="Y121" s="112">
        <f>$X$121*$K$121</f>
        <v>0</v>
      </c>
      <c r="Z121" s="112">
        <v>0</v>
      </c>
      <c r="AA121" s="113">
        <f>$Z$121*$K$121</f>
        <v>0</v>
      </c>
      <c r="AR121" s="73" t="s">
        <v>121</v>
      </c>
      <c r="AT121" s="73" t="s">
        <v>123</v>
      </c>
      <c r="AU121" s="73" t="s">
        <v>83</v>
      </c>
      <c r="AY121" s="6" t="s">
        <v>122</v>
      </c>
      <c r="BE121" s="114">
        <f>IF($U$121="základní",$N$121,0)</f>
        <v>0</v>
      </c>
      <c r="BF121" s="114">
        <f>IF($U$121="snížená",$N$121,0)</f>
        <v>0</v>
      </c>
      <c r="BG121" s="114">
        <f>IF($U$121="zákl. přenesená",$N$121,0)</f>
        <v>0</v>
      </c>
      <c r="BH121" s="114">
        <f>IF($U$121="sníž. přenesená",$N$121,0)</f>
        <v>0</v>
      </c>
      <c r="BI121" s="114">
        <f>IF($U$121="nulová",$N$121,0)</f>
        <v>0</v>
      </c>
      <c r="BJ121" s="73" t="s">
        <v>22</v>
      </c>
      <c r="BK121" s="114">
        <f>ROUND($L$121*$K$121,2)</f>
        <v>0</v>
      </c>
      <c r="BL121" s="73" t="s">
        <v>121</v>
      </c>
      <c r="BM121" s="73" t="s">
        <v>191</v>
      </c>
    </row>
    <row r="122" spans="2:51" s="6" customFormat="1" ht="15.75" customHeight="1">
      <c r="B122" s="119"/>
      <c r="E122" s="120"/>
      <c r="F122" s="282" t="s">
        <v>298</v>
      </c>
      <c r="G122" s="283"/>
      <c r="H122" s="283"/>
      <c r="I122" s="283"/>
      <c r="K122" s="122">
        <v>1487</v>
      </c>
      <c r="S122" s="119"/>
      <c r="T122" s="123"/>
      <c r="AA122" s="124"/>
      <c r="AT122" s="121" t="s">
        <v>213</v>
      </c>
      <c r="AU122" s="121" t="s">
        <v>83</v>
      </c>
      <c r="AV122" s="125" t="s">
        <v>83</v>
      </c>
      <c r="AW122" s="125" t="s">
        <v>102</v>
      </c>
      <c r="AX122" s="125" t="s">
        <v>22</v>
      </c>
      <c r="AY122" s="121" t="s">
        <v>122</v>
      </c>
    </row>
    <row r="123" spans="2:63" s="96" customFormat="1" ht="30.75" customHeight="1">
      <c r="B123" s="97"/>
      <c r="D123" s="104" t="s">
        <v>252</v>
      </c>
      <c r="N123" s="160">
        <f>$BK$123</f>
        <v>0</v>
      </c>
      <c r="O123" s="159"/>
      <c r="P123" s="159"/>
      <c r="Q123" s="159"/>
      <c r="S123" s="97"/>
      <c r="T123" s="100"/>
      <c r="W123" s="101">
        <f>SUM($W$124:$W$133)</f>
        <v>0</v>
      </c>
      <c r="Y123" s="101">
        <f>SUM($Y$124:$Y$133)</f>
        <v>143.41075949999998</v>
      </c>
      <c r="AA123" s="102">
        <f>SUM($AA$124:$AA$133)</f>
        <v>0</v>
      </c>
      <c r="AR123" s="99" t="s">
        <v>22</v>
      </c>
      <c r="AT123" s="99" t="s">
        <v>74</v>
      </c>
      <c r="AU123" s="99" t="s">
        <v>22</v>
      </c>
      <c r="AY123" s="99" t="s">
        <v>122</v>
      </c>
      <c r="BK123" s="103">
        <f>SUM($BK$124:$BK$133)</f>
        <v>0</v>
      </c>
    </row>
    <row r="124" spans="2:65" s="6" customFormat="1" ht="27" customHeight="1">
      <c r="B124" s="21"/>
      <c r="C124" s="105" t="s">
        <v>199</v>
      </c>
      <c r="D124" s="105" t="s">
        <v>123</v>
      </c>
      <c r="E124" s="106" t="s">
        <v>313</v>
      </c>
      <c r="F124" s="153" t="s">
        <v>314</v>
      </c>
      <c r="G124" s="154"/>
      <c r="H124" s="154"/>
      <c r="I124" s="154"/>
      <c r="J124" s="108" t="s">
        <v>258</v>
      </c>
      <c r="K124" s="109">
        <v>267.15</v>
      </c>
      <c r="L124" s="155"/>
      <c r="M124" s="154"/>
      <c r="N124" s="156">
        <f>ROUND($L$124*$K$124,2)</f>
        <v>0</v>
      </c>
      <c r="O124" s="154"/>
      <c r="P124" s="154"/>
      <c r="Q124" s="154"/>
      <c r="R124" s="107" t="s">
        <v>211</v>
      </c>
      <c r="S124" s="21"/>
      <c r="T124" s="110"/>
      <c r="U124" s="111" t="s">
        <v>45</v>
      </c>
      <c r="X124" s="112">
        <v>0.00031</v>
      </c>
      <c r="Y124" s="112">
        <f>$X$124*$K$124</f>
        <v>0.08281649999999999</v>
      </c>
      <c r="Z124" s="112">
        <v>0</v>
      </c>
      <c r="AA124" s="113">
        <f>$Z$124*$K$124</f>
        <v>0</v>
      </c>
      <c r="AR124" s="73" t="s">
        <v>121</v>
      </c>
      <c r="AT124" s="73" t="s">
        <v>123</v>
      </c>
      <c r="AU124" s="73" t="s">
        <v>83</v>
      </c>
      <c r="AY124" s="6" t="s">
        <v>122</v>
      </c>
      <c r="BE124" s="114">
        <f>IF($U$124="základní",$N$124,0)</f>
        <v>0</v>
      </c>
      <c r="BF124" s="114">
        <f>IF($U$124="snížená",$N$124,0)</f>
        <v>0</v>
      </c>
      <c r="BG124" s="114">
        <f>IF($U$124="zákl. přenesená",$N$124,0)</f>
        <v>0</v>
      </c>
      <c r="BH124" s="114">
        <f>IF($U$124="sníž. přenesená",$N$124,0)</f>
        <v>0</v>
      </c>
      <c r="BI124" s="114">
        <f>IF($U$124="nulová",$N$124,0)</f>
        <v>0</v>
      </c>
      <c r="BJ124" s="73" t="s">
        <v>22</v>
      </c>
      <c r="BK124" s="114">
        <f>ROUND($L$124*$K$124,2)</f>
        <v>0</v>
      </c>
      <c r="BL124" s="73" t="s">
        <v>121</v>
      </c>
      <c r="BM124" s="73" t="s">
        <v>195</v>
      </c>
    </row>
    <row r="125" spans="2:51" s="6" customFormat="1" ht="15.75" customHeight="1">
      <c r="B125" s="119"/>
      <c r="E125" s="120"/>
      <c r="F125" s="282" t="s">
        <v>315</v>
      </c>
      <c r="G125" s="283"/>
      <c r="H125" s="283"/>
      <c r="I125" s="283"/>
      <c r="K125" s="122">
        <v>267.15</v>
      </c>
      <c r="S125" s="119"/>
      <c r="T125" s="123"/>
      <c r="AA125" s="124"/>
      <c r="AT125" s="121" t="s">
        <v>213</v>
      </c>
      <c r="AU125" s="121" t="s">
        <v>83</v>
      </c>
      <c r="AV125" s="125" t="s">
        <v>83</v>
      </c>
      <c r="AW125" s="125" t="s">
        <v>102</v>
      </c>
      <c r="AX125" s="125" t="s">
        <v>22</v>
      </c>
      <c r="AY125" s="121" t="s">
        <v>122</v>
      </c>
    </row>
    <row r="126" spans="2:65" s="6" customFormat="1" ht="15.75" customHeight="1">
      <c r="B126" s="21"/>
      <c r="C126" s="135" t="s">
        <v>8</v>
      </c>
      <c r="D126" s="135" t="s">
        <v>291</v>
      </c>
      <c r="E126" s="136" t="s">
        <v>316</v>
      </c>
      <c r="F126" s="286" t="s">
        <v>317</v>
      </c>
      <c r="G126" s="287"/>
      <c r="H126" s="287"/>
      <c r="I126" s="287"/>
      <c r="J126" s="137" t="s">
        <v>258</v>
      </c>
      <c r="K126" s="138">
        <v>294.49</v>
      </c>
      <c r="L126" s="288"/>
      <c r="M126" s="287"/>
      <c r="N126" s="289">
        <f>ROUND($L$126*$K$126,2)</f>
        <v>0</v>
      </c>
      <c r="O126" s="154"/>
      <c r="P126" s="154"/>
      <c r="Q126" s="154"/>
      <c r="R126" s="107" t="s">
        <v>211</v>
      </c>
      <c r="S126" s="21"/>
      <c r="T126" s="110"/>
      <c r="U126" s="111" t="s">
        <v>45</v>
      </c>
      <c r="X126" s="112">
        <v>0.0006</v>
      </c>
      <c r="Y126" s="112">
        <f>$X$126*$K$126</f>
        <v>0.176694</v>
      </c>
      <c r="Z126" s="112">
        <v>0</v>
      </c>
      <c r="AA126" s="113">
        <f>$Z$126*$K$126</f>
        <v>0</v>
      </c>
      <c r="AR126" s="73" t="s">
        <v>151</v>
      </c>
      <c r="AT126" s="73" t="s">
        <v>291</v>
      </c>
      <c r="AU126" s="73" t="s">
        <v>83</v>
      </c>
      <c r="AY126" s="6" t="s">
        <v>122</v>
      </c>
      <c r="BE126" s="114">
        <f>IF($U$126="základní",$N$126,0)</f>
        <v>0</v>
      </c>
      <c r="BF126" s="114">
        <f>IF($U$126="snížená",$N$126,0)</f>
        <v>0</v>
      </c>
      <c r="BG126" s="114">
        <f>IF($U$126="zákl. přenesená",$N$126,0)</f>
        <v>0</v>
      </c>
      <c r="BH126" s="114">
        <f>IF($U$126="sníž. přenesená",$N$126,0)</f>
        <v>0</v>
      </c>
      <c r="BI126" s="114">
        <f>IF($U$126="nulová",$N$126,0)</f>
        <v>0</v>
      </c>
      <c r="BJ126" s="73" t="s">
        <v>22</v>
      </c>
      <c r="BK126" s="114">
        <f>ROUND($L$126*$K$126,2)</f>
        <v>0</v>
      </c>
      <c r="BL126" s="73" t="s">
        <v>121</v>
      </c>
      <c r="BM126" s="73" t="s">
        <v>199</v>
      </c>
    </row>
    <row r="127" spans="2:51" s="6" customFormat="1" ht="15.75" customHeight="1">
      <c r="B127" s="119"/>
      <c r="E127" s="120"/>
      <c r="F127" s="282" t="s">
        <v>318</v>
      </c>
      <c r="G127" s="283"/>
      <c r="H127" s="283"/>
      <c r="I127" s="283"/>
      <c r="K127" s="122">
        <v>294.49</v>
      </c>
      <c r="S127" s="119"/>
      <c r="T127" s="123"/>
      <c r="AA127" s="124"/>
      <c r="AT127" s="121" t="s">
        <v>213</v>
      </c>
      <c r="AU127" s="121" t="s">
        <v>83</v>
      </c>
      <c r="AV127" s="125" t="s">
        <v>83</v>
      </c>
      <c r="AW127" s="125" t="s">
        <v>102</v>
      </c>
      <c r="AX127" s="125" t="s">
        <v>22</v>
      </c>
      <c r="AY127" s="121" t="s">
        <v>122</v>
      </c>
    </row>
    <row r="128" spans="2:65" s="6" customFormat="1" ht="27" customHeight="1">
      <c r="B128" s="21"/>
      <c r="C128" s="105" t="s">
        <v>319</v>
      </c>
      <c r="D128" s="105" t="s">
        <v>123</v>
      </c>
      <c r="E128" s="106" t="s">
        <v>320</v>
      </c>
      <c r="F128" s="153" t="s">
        <v>321</v>
      </c>
      <c r="G128" s="154"/>
      <c r="H128" s="154"/>
      <c r="I128" s="154"/>
      <c r="J128" s="108" t="s">
        <v>270</v>
      </c>
      <c r="K128" s="109">
        <v>59.568</v>
      </c>
      <c r="L128" s="155"/>
      <c r="M128" s="154"/>
      <c r="N128" s="156">
        <f>ROUND($L$128*$K$128,2)</f>
        <v>0</v>
      </c>
      <c r="O128" s="154"/>
      <c r="P128" s="154"/>
      <c r="Q128" s="154"/>
      <c r="R128" s="107" t="s">
        <v>211</v>
      </c>
      <c r="S128" s="21"/>
      <c r="T128" s="110"/>
      <c r="U128" s="111" t="s">
        <v>45</v>
      </c>
      <c r="X128" s="112">
        <v>1.63</v>
      </c>
      <c r="Y128" s="112">
        <f>$X$128*$K$128</f>
        <v>97.09584</v>
      </c>
      <c r="Z128" s="112">
        <v>0</v>
      </c>
      <c r="AA128" s="113">
        <f>$Z$128*$K$128</f>
        <v>0</v>
      </c>
      <c r="AR128" s="73" t="s">
        <v>121</v>
      </c>
      <c r="AT128" s="73" t="s">
        <v>123</v>
      </c>
      <c r="AU128" s="73" t="s">
        <v>83</v>
      </c>
      <c r="AY128" s="6" t="s">
        <v>122</v>
      </c>
      <c r="BE128" s="114">
        <f>IF($U$128="základní",$N$128,0)</f>
        <v>0</v>
      </c>
      <c r="BF128" s="114">
        <f>IF($U$128="snížená",$N$128,0)</f>
        <v>0</v>
      </c>
      <c r="BG128" s="114">
        <f>IF($U$128="zákl. přenesená",$N$128,0)</f>
        <v>0</v>
      </c>
      <c r="BH128" s="114">
        <f>IF($U$128="sníž. přenesená",$N$128,0)</f>
        <v>0</v>
      </c>
      <c r="BI128" s="114">
        <f>IF($U$128="nulová",$N$128,0)</f>
        <v>0</v>
      </c>
      <c r="BJ128" s="73" t="s">
        <v>22</v>
      </c>
      <c r="BK128" s="114">
        <f>ROUND($L$128*$K$128,2)</f>
        <v>0</v>
      </c>
      <c r="BL128" s="73" t="s">
        <v>121</v>
      </c>
      <c r="BM128" s="73" t="s">
        <v>8</v>
      </c>
    </row>
    <row r="129" spans="2:51" s="6" customFormat="1" ht="15.75" customHeight="1">
      <c r="B129" s="119"/>
      <c r="E129" s="120"/>
      <c r="F129" s="282" t="s">
        <v>322</v>
      </c>
      <c r="G129" s="283"/>
      <c r="H129" s="283"/>
      <c r="I129" s="283"/>
      <c r="K129" s="122">
        <v>59.568</v>
      </c>
      <c r="S129" s="119"/>
      <c r="T129" s="123"/>
      <c r="AA129" s="124"/>
      <c r="AT129" s="121" t="s">
        <v>213</v>
      </c>
      <c r="AU129" s="121" t="s">
        <v>83</v>
      </c>
      <c r="AV129" s="125" t="s">
        <v>83</v>
      </c>
      <c r="AW129" s="125" t="s">
        <v>102</v>
      </c>
      <c r="AX129" s="125" t="s">
        <v>22</v>
      </c>
      <c r="AY129" s="121" t="s">
        <v>122</v>
      </c>
    </row>
    <row r="130" spans="2:65" s="6" customFormat="1" ht="15.75" customHeight="1">
      <c r="B130" s="21"/>
      <c r="C130" s="105" t="s">
        <v>323</v>
      </c>
      <c r="D130" s="105" t="s">
        <v>123</v>
      </c>
      <c r="E130" s="106" t="s">
        <v>324</v>
      </c>
      <c r="F130" s="153" t="s">
        <v>325</v>
      </c>
      <c r="G130" s="154"/>
      <c r="H130" s="154"/>
      <c r="I130" s="154"/>
      <c r="J130" s="108" t="s">
        <v>270</v>
      </c>
      <c r="K130" s="109">
        <v>2.946</v>
      </c>
      <c r="L130" s="155"/>
      <c r="M130" s="154"/>
      <c r="N130" s="156">
        <f>ROUND($L$130*$K$130,2)</f>
        <v>0</v>
      </c>
      <c r="O130" s="154"/>
      <c r="P130" s="154"/>
      <c r="Q130" s="154"/>
      <c r="R130" s="107" t="s">
        <v>211</v>
      </c>
      <c r="S130" s="21"/>
      <c r="T130" s="110"/>
      <c r="U130" s="111" t="s">
        <v>45</v>
      </c>
      <c r="X130" s="112">
        <v>1.9205</v>
      </c>
      <c r="Y130" s="112">
        <f>$X$130*$K$130</f>
        <v>5.657793000000001</v>
      </c>
      <c r="Z130" s="112">
        <v>0</v>
      </c>
      <c r="AA130" s="113">
        <f>$Z$130*$K$130</f>
        <v>0</v>
      </c>
      <c r="AR130" s="73" t="s">
        <v>121</v>
      </c>
      <c r="AT130" s="73" t="s">
        <v>123</v>
      </c>
      <c r="AU130" s="73" t="s">
        <v>83</v>
      </c>
      <c r="AY130" s="6" t="s">
        <v>122</v>
      </c>
      <c r="BE130" s="114">
        <f>IF($U$130="základní",$N$130,0)</f>
        <v>0</v>
      </c>
      <c r="BF130" s="114">
        <f>IF($U$130="snížená",$N$130,0)</f>
        <v>0</v>
      </c>
      <c r="BG130" s="114">
        <f>IF($U$130="zákl. přenesená",$N$130,0)</f>
        <v>0</v>
      </c>
      <c r="BH130" s="114">
        <f>IF($U$130="sníž. přenesená",$N$130,0)</f>
        <v>0</v>
      </c>
      <c r="BI130" s="114">
        <f>IF($U$130="nulová",$N$130,0)</f>
        <v>0</v>
      </c>
      <c r="BJ130" s="73" t="s">
        <v>22</v>
      </c>
      <c r="BK130" s="114">
        <f>ROUND($L$130*$K$130,2)</f>
        <v>0</v>
      </c>
      <c r="BL130" s="73" t="s">
        <v>121</v>
      </c>
      <c r="BM130" s="73" t="s">
        <v>319</v>
      </c>
    </row>
    <row r="131" spans="2:51" s="6" customFormat="1" ht="15.75" customHeight="1">
      <c r="B131" s="119"/>
      <c r="E131" s="120"/>
      <c r="F131" s="282" t="s">
        <v>326</v>
      </c>
      <c r="G131" s="283"/>
      <c r="H131" s="283"/>
      <c r="I131" s="283"/>
      <c r="K131" s="122">
        <v>2.946</v>
      </c>
      <c r="S131" s="119"/>
      <c r="T131" s="123"/>
      <c r="AA131" s="124"/>
      <c r="AT131" s="121" t="s">
        <v>213</v>
      </c>
      <c r="AU131" s="121" t="s">
        <v>83</v>
      </c>
      <c r="AV131" s="125" t="s">
        <v>83</v>
      </c>
      <c r="AW131" s="125" t="s">
        <v>102</v>
      </c>
      <c r="AX131" s="125" t="s">
        <v>22</v>
      </c>
      <c r="AY131" s="121" t="s">
        <v>122</v>
      </c>
    </row>
    <row r="132" spans="2:65" s="6" customFormat="1" ht="39" customHeight="1">
      <c r="B132" s="21"/>
      <c r="C132" s="105" t="s">
        <v>327</v>
      </c>
      <c r="D132" s="105" t="s">
        <v>123</v>
      </c>
      <c r="E132" s="106" t="s">
        <v>328</v>
      </c>
      <c r="F132" s="153" t="s">
        <v>329</v>
      </c>
      <c r="G132" s="154"/>
      <c r="H132" s="154"/>
      <c r="I132" s="154"/>
      <c r="J132" s="108" t="s">
        <v>247</v>
      </c>
      <c r="K132" s="109">
        <v>175.2</v>
      </c>
      <c r="L132" s="155"/>
      <c r="M132" s="154"/>
      <c r="N132" s="156">
        <f>ROUND($L$132*$K$132,2)</f>
        <v>0</v>
      </c>
      <c r="O132" s="154"/>
      <c r="P132" s="154"/>
      <c r="Q132" s="154"/>
      <c r="R132" s="107" t="s">
        <v>211</v>
      </c>
      <c r="S132" s="21"/>
      <c r="T132" s="110"/>
      <c r="U132" s="111" t="s">
        <v>45</v>
      </c>
      <c r="X132" s="112">
        <v>0.23058</v>
      </c>
      <c r="Y132" s="112">
        <f>$X$132*$K$132</f>
        <v>40.397616</v>
      </c>
      <c r="Z132" s="112">
        <v>0</v>
      </c>
      <c r="AA132" s="113">
        <f>$Z$132*$K$132</f>
        <v>0</v>
      </c>
      <c r="AR132" s="73" t="s">
        <v>121</v>
      </c>
      <c r="AT132" s="73" t="s">
        <v>123</v>
      </c>
      <c r="AU132" s="73" t="s">
        <v>83</v>
      </c>
      <c r="AY132" s="6" t="s">
        <v>122</v>
      </c>
      <c r="BE132" s="114">
        <f>IF($U$132="základní",$N$132,0)</f>
        <v>0</v>
      </c>
      <c r="BF132" s="114">
        <f>IF($U$132="snížená",$N$132,0)</f>
        <v>0</v>
      </c>
      <c r="BG132" s="114">
        <f>IF($U$132="zákl. přenesená",$N$132,0)</f>
        <v>0</v>
      </c>
      <c r="BH132" s="114">
        <f>IF($U$132="sníž. přenesená",$N$132,0)</f>
        <v>0</v>
      </c>
      <c r="BI132" s="114">
        <f>IF($U$132="nulová",$N$132,0)</f>
        <v>0</v>
      </c>
      <c r="BJ132" s="73" t="s">
        <v>22</v>
      </c>
      <c r="BK132" s="114">
        <f>ROUND($L$132*$K$132,2)</f>
        <v>0</v>
      </c>
      <c r="BL132" s="73" t="s">
        <v>121</v>
      </c>
      <c r="BM132" s="73" t="s">
        <v>323</v>
      </c>
    </row>
    <row r="133" spans="2:51" s="6" customFormat="1" ht="15.75" customHeight="1">
      <c r="B133" s="119"/>
      <c r="E133" s="120"/>
      <c r="F133" s="282" t="s">
        <v>330</v>
      </c>
      <c r="G133" s="283"/>
      <c r="H133" s="283"/>
      <c r="I133" s="283"/>
      <c r="K133" s="122">
        <v>175.2</v>
      </c>
      <c r="S133" s="119"/>
      <c r="T133" s="123"/>
      <c r="AA133" s="124"/>
      <c r="AT133" s="121" t="s">
        <v>213</v>
      </c>
      <c r="AU133" s="121" t="s">
        <v>83</v>
      </c>
      <c r="AV133" s="125" t="s">
        <v>83</v>
      </c>
      <c r="AW133" s="125" t="s">
        <v>102</v>
      </c>
      <c r="AX133" s="125" t="s">
        <v>22</v>
      </c>
      <c r="AY133" s="121" t="s">
        <v>122</v>
      </c>
    </row>
    <row r="134" spans="2:63" s="96" customFormat="1" ht="30.75" customHeight="1">
      <c r="B134" s="97"/>
      <c r="D134" s="104" t="s">
        <v>253</v>
      </c>
      <c r="N134" s="160">
        <f>$BK$134</f>
        <v>0</v>
      </c>
      <c r="O134" s="159"/>
      <c r="P134" s="159"/>
      <c r="Q134" s="159"/>
      <c r="S134" s="97"/>
      <c r="T134" s="100"/>
      <c r="W134" s="101">
        <f>SUM($W$135:$W$170)</f>
        <v>0</v>
      </c>
      <c r="Y134" s="101">
        <f>SUM($Y$135:$Y$170)</f>
        <v>1210.6739699999998</v>
      </c>
      <c r="AA134" s="102">
        <f>SUM($AA$135:$AA$170)</f>
        <v>0</v>
      </c>
      <c r="AR134" s="99" t="s">
        <v>22</v>
      </c>
      <c r="AT134" s="99" t="s">
        <v>74</v>
      </c>
      <c r="AU134" s="99" t="s">
        <v>22</v>
      </c>
      <c r="AY134" s="99" t="s">
        <v>122</v>
      </c>
      <c r="BK134" s="103">
        <f>SUM($BK$135:$BK$170)</f>
        <v>0</v>
      </c>
    </row>
    <row r="135" spans="2:65" s="6" customFormat="1" ht="15.75" customHeight="1">
      <c r="B135" s="21"/>
      <c r="C135" s="105" t="s">
        <v>331</v>
      </c>
      <c r="D135" s="105" t="s">
        <v>123</v>
      </c>
      <c r="E135" s="106" t="s">
        <v>332</v>
      </c>
      <c r="F135" s="153" t="s">
        <v>333</v>
      </c>
      <c r="G135" s="154"/>
      <c r="H135" s="154"/>
      <c r="I135" s="154"/>
      <c r="J135" s="108" t="s">
        <v>258</v>
      </c>
      <c r="K135" s="109">
        <v>100.6</v>
      </c>
      <c r="L135" s="155"/>
      <c r="M135" s="154"/>
      <c r="N135" s="156">
        <f>ROUND($L$135*$K$135,2)</f>
        <v>0</v>
      </c>
      <c r="O135" s="154"/>
      <c r="P135" s="154"/>
      <c r="Q135" s="154"/>
      <c r="R135" s="107" t="s">
        <v>211</v>
      </c>
      <c r="S135" s="21"/>
      <c r="T135" s="110"/>
      <c r="U135" s="111" t="s">
        <v>45</v>
      </c>
      <c r="X135" s="112">
        <v>0.33446</v>
      </c>
      <c r="Y135" s="112">
        <f>$X$135*$K$135</f>
        <v>33.646676</v>
      </c>
      <c r="Z135" s="112">
        <v>0</v>
      </c>
      <c r="AA135" s="113">
        <f>$Z$135*$K$135</f>
        <v>0</v>
      </c>
      <c r="AR135" s="73" t="s">
        <v>121</v>
      </c>
      <c r="AT135" s="73" t="s">
        <v>123</v>
      </c>
      <c r="AU135" s="73" t="s">
        <v>83</v>
      </c>
      <c r="AY135" s="6" t="s">
        <v>122</v>
      </c>
      <c r="BE135" s="114">
        <f>IF($U$135="základní",$N$135,0)</f>
        <v>0</v>
      </c>
      <c r="BF135" s="114">
        <f>IF($U$135="snížená",$N$135,0)</f>
        <v>0</v>
      </c>
      <c r="BG135" s="114">
        <f>IF($U$135="zákl. přenesená",$N$135,0)</f>
        <v>0</v>
      </c>
      <c r="BH135" s="114">
        <f>IF($U$135="sníž. přenesená",$N$135,0)</f>
        <v>0</v>
      </c>
      <c r="BI135" s="114">
        <f>IF($U$135="nulová",$N$135,0)</f>
        <v>0</v>
      </c>
      <c r="BJ135" s="73" t="s">
        <v>22</v>
      </c>
      <c r="BK135" s="114">
        <f>ROUND($L$135*$K$135,2)</f>
        <v>0</v>
      </c>
      <c r="BL135" s="73" t="s">
        <v>121</v>
      </c>
      <c r="BM135" s="73" t="s">
        <v>327</v>
      </c>
    </row>
    <row r="136" spans="2:65" s="6" customFormat="1" ht="15.75" customHeight="1">
      <c r="B136" s="21"/>
      <c r="C136" s="108" t="s">
        <v>334</v>
      </c>
      <c r="D136" s="108" t="s">
        <v>123</v>
      </c>
      <c r="E136" s="106" t="s">
        <v>335</v>
      </c>
      <c r="F136" s="153" t="s">
        <v>336</v>
      </c>
      <c r="G136" s="154"/>
      <c r="H136" s="154"/>
      <c r="I136" s="154"/>
      <c r="J136" s="108" t="s">
        <v>258</v>
      </c>
      <c r="K136" s="109">
        <v>77.4</v>
      </c>
      <c r="L136" s="155"/>
      <c r="M136" s="154"/>
      <c r="N136" s="156">
        <f>ROUND($L$136*$K$136,2)</f>
        <v>0</v>
      </c>
      <c r="O136" s="154"/>
      <c r="P136" s="154"/>
      <c r="Q136" s="154"/>
      <c r="R136" s="107" t="s">
        <v>211</v>
      </c>
      <c r="S136" s="21"/>
      <c r="T136" s="110"/>
      <c r="U136" s="111" t="s">
        <v>45</v>
      </c>
      <c r="X136" s="112">
        <v>0.46166</v>
      </c>
      <c r="Y136" s="112">
        <f>$X$136*$K$136</f>
        <v>35.73248400000001</v>
      </c>
      <c r="Z136" s="112">
        <v>0</v>
      </c>
      <c r="AA136" s="113">
        <f>$Z$136*$K$136</f>
        <v>0</v>
      </c>
      <c r="AR136" s="73" t="s">
        <v>121</v>
      </c>
      <c r="AT136" s="73" t="s">
        <v>123</v>
      </c>
      <c r="AU136" s="73" t="s">
        <v>83</v>
      </c>
      <c r="AY136" s="73" t="s">
        <v>122</v>
      </c>
      <c r="BE136" s="114">
        <f>IF($U$136="základní",$N$136,0)</f>
        <v>0</v>
      </c>
      <c r="BF136" s="114">
        <f>IF($U$136="snížená",$N$136,0)</f>
        <v>0</v>
      </c>
      <c r="BG136" s="114">
        <f>IF($U$136="zákl. přenesená",$N$136,0)</f>
        <v>0</v>
      </c>
      <c r="BH136" s="114">
        <f>IF($U$136="sníž. přenesená",$N$136,0)</f>
        <v>0</v>
      </c>
      <c r="BI136" s="114">
        <f>IF($U$136="nulová",$N$136,0)</f>
        <v>0</v>
      </c>
      <c r="BJ136" s="73" t="s">
        <v>22</v>
      </c>
      <c r="BK136" s="114">
        <f>ROUND($L$136*$K$136,2)</f>
        <v>0</v>
      </c>
      <c r="BL136" s="73" t="s">
        <v>121</v>
      </c>
      <c r="BM136" s="73" t="s">
        <v>331</v>
      </c>
    </row>
    <row r="137" spans="2:51" s="6" customFormat="1" ht="15.75" customHeight="1">
      <c r="B137" s="119"/>
      <c r="E137" s="120"/>
      <c r="F137" s="282" t="s">
        <v>337</v>
      </c>
      <c r="G137" s="283"/>
      <c r="H137" s="283"/>
      <c r="I137" s="283"/>
      <c r="K137" s="122">
        <v>77.4</v>
      </c>
      <c r="S137" s="119"/>
      <c r="T137" s="123"/>
      <c r="AA137" s="124"/>
      <c r="AT137" s="121" t="s">
        <v>213</v>
      </c>
      <c r="AU137" s="121" t="s">
        <v>83</v>
      </c>
      <c r="AV137" s="125" t="s">
        <v>83</v>
      </c>
      <c r="AW137" s="125" t="s">
        <v>102</v>
      </c>
      <c r="AX137" s="125" t="s">
        <v>75</v>
      </c>
      <c r="AY137" s="121" t="s">
        <v>122</v>
      </c>
    </row>
    <row r="138" spans="2:51" s="6" customFormat="1" ht="15.75" customHeight="1">
      <c r="B138" s="126"/>
      <c r="E138" s="127"/>
      <c r="F138" s="284" t="s">
        <v>214</v>
      </c>
      <c r="G138" s="285"/>
      <c r="H138" s="285"/>
      <c r="I138" s="285"/>
      <c r="K138" s="128">
        <v>77.4</v>
      </c>
      <c r="S138" s="126"/>
      <c r="T138" s="129"/>
      <c r="AA138" s="130"/>
      <c r="AT138" s="127" t="s">
        <v>213</v>
      </c>
      <c r="AU138" s="127" t="s">
        <v>83</v>
      </c>
      <c r="AV138" s="131" t="s">
        <v>121</v>
      </c>
      <c r="AW138" s="131" t="s">
        <v>102</v>
      </c>
      <c r="AX138" s="131" t="s">
        <v>22</v>
      </c>
      <c r="AY138" s="127" t="s">
        <v>122</v>
      </c>
    </row>
    <row r="139" spans="2:65" s="6" customFormat="1" ht="27" customHeight="1">
      <c r="B139" s="21"/>
      <c r="C139" s="105" t="s">
        <v>338</v>
      </c>
      <c r="D139" s="105" t="s">
        <v>123</v>
      </c>
      <c r="E139" s="106" t="s">
        <v>339</v>
      </c>
      <c r="F139" s="153" t="s">
        <v>340</v>
      </c>
      <c r="G139" s="154"/>
      <c r="H139" s="154"/>
      <c r="I139" s="154"/>
      <c r="J139" s="108" t="s">
        <v>258</v>
      </c>
      <c r="K139" s="109">
        <v>18.4</v>
      </c>
      <c r="L139" s="155"/>
      <c r="M139" s="154"/>
      <c r="N139" s="156">
        <f>ROUND($L$139*$K$139,2)</f>
        <v>0</v>
      </c>
      <c r="O139" s="154"/>
      <c r="P139" s="154"/>
      <c r="Q139" s="154"/>
      <c r="R139" s="107" t="s">
        <v>211</v>
      </c>
      <c r="S139" s="21"/>
      <c r="T139" s="110"/>
      <c r="U139" s="111" t="s">
        <v>45</v>
      </c>
      <c r="X139" s="112">
        <v>0.13188</v>
      </c>
      <c r="Y139" s="112">
        <f>$X$139*$K$139</f>
        <v>2.426592</v>
      </c>
      <c r="Z139" s="112">
        <v>0</v>
      </c>
      <c r="AA139" s="113">
        <f>$Z$139*$K$139</f>
        <v>0</v>
      </c>
      <c r="AR139" s="73" t="s">
        <v>121</v>
      </c>
      <c r="AT139" s="73" t="s">
        <v>123</v>
      </c>
      <c r="AU139" s="73" t="s">
        <v>83</v>
      </c>
      <c r="AY139" s="6" t="s">
        <v>122</v>
      </c>
      <c r="BE139" s="114">
        <f>IF($U$139="základní",$N$139,0)</f>
        <v>0</v>
      </c>
      <c r="BF139" s="114">
        <f>IF($U$139="snížená",$N$139,0)</f>
        <v>0</v>
      </c>
      <c r="BG139" s="114">
        <f>IF($U$139="zákl. přenesená",$N$139,0)</f>
        <v>0</v>
      </c>
      <c r="BH139" s="114">
        <f>IF($U$139="sníž. přenesená",$N$139,0)</f>
        <v>0</v>
      </c>
      <c r="BI139" s="114">
        <f>IF($U$139="nulová",$N$139,0)</f>
        <v>0</v>
      </c>
      <c r="BJ139" s="73" t="s">
        <v>22</v>
      </c>
      <c r="BK139" s="114">
        <f>ROUND($L$139*$K$139,2)</f>
        <v>0</v>
      </c>
      <c r="BL139" s="73" t="s">
        <v>121</v>
      </c>
      <c r="BM139" s="73" t="s">
        <v>334</v>
      </c>
    </row>
    <row r="140" spans="2:51" s="6" customFormat="1" ht="15.75" customHeight="1">
      <c r="B140" s="119"/>
      <c r="E140" s="120"/>
      <c r="F140" s="282" t="s">
        <v>341</v>
      </c>
      <c r="G140" s="283"/>
      <c r="H140" s="283"/>
      <c r="I140" s="283"/>
      <c r="K140" s="122">
        <v>18.4</v>
      </c>
      <c r="S140" s="119"/>
      <c r="T140" s="123"/>
      <c r="AA140" s="124"/>
      <c r="AT140" s="121" t="s">
        <v>213</v>
      </c>
      <c r="AU140" s="121" t="s">
        <v>83</v>
      </c>
      <c r="AV140" s="125" t="s">
        <v>83</v>
      </c>
      <c r="AW140" s="125" t="s">
        <v>102</v>
      </c>
      <c r="AX140" s="125" t="s">
        <v>75</v>
      </c>
      <c r="AY140" s="121" t="s">
        <v>122</v>
      </c>
    </row>
    <row r="141" spans="2:51" s="6" customFormat="1" ht="15.75" customHeight="1">
      <c r="B141" s="126"/>
      <c r="E141" s="127"/>
      <c r="F141" s="284" t="s">
        <v>214</v>
      </c>
      <c r="G141" s="285"/>
      <c r="H141" s="285"/>
      <c r="I141" s="285"/>
      <c r="K141" s="128">
        <v>18.4</v>
      </c>
      <c r="S141" s="126"/>
      <c r="T141" s="129"/>
      <c r="AA141" s="130"/>
      <c r="AT141" s="127" t="s">
        <v>213</v>
      </c>
      <c r="AU141" s="127" t="s">
        <v>83</v>
      </c>
      <c r="AV141" s="131" t="s">
        <v>121</v>
      </c>
      <c r="AW141" s="131" t="s">
        <v>102</v>
      </c>
      <c r="AX141" s="131" t="s">
        <v>22</v>
      </c>
      <c r="AY141" s="127" t="s">
        <v>122</v>
      </c>
    </row>
    <row r="142" spans="2:65" s="6" customFormat="1" ht="27" customHeight="1">
      <c r="B142" s="21"/>
      <c r="C142" s="105" t="s">
        <v>342</v>
      </c>
      <c r="D142" s="105" t="s">
        <v>123</v>
      </c>
      <c r="E142" s="106" t="s">
        <v>343</v>
      </c>
      <c r="F142" s="153" t="s">
        <v>344</v>
      </c>
      <c r="G142" s="154"/>
      <c r="H142" s="154"/>
      <c r="I142" s="154"/>
      <c r="J142" s="108" t="s">
        <v>258</v>
      </c>
      <c r="K142" s="109">
        <v>59</v>
      </c>
      <c r="L142" s="155"/>
      <c r="M142" s="154"/>
      <c r="N142" s="156">
        <f>ROUND($L$142*$K$142,2)</f>
        <v>0</v>
      </c>
      <c r="O142" s="154"/>
      <c r="P142" s="154"/>
      <c r="Q142" s="154"/>
      <c r="R142" s="107" t="s">
        <v>211</v>
      </c>
      <c r="S142" s="21"/>
      <c r="T142" s="110"/>
      <c r="U142" s="111" t="s">
        <v>45</v>
      </c>
      <c r="X142" s="112">
        <v>0.15826</v>
      </c>
      <c r="Y142" s="112">
        <f>$X$142*$K$142</f>
        <v>9.337340000000001</v>
      </c>
      <c r="Z142" s="112">
        <v>0</v>
      </c>
      <c r="AA142" s="113">
        <f>$Z$142*$K$142</f>
        <v>0</v>
      </c>
      <c r="AR142" s="73" t="s">
        <v>121</v>
      </c>
      <c r="AT142" s="73" t="s">
        <v>123</v>
      </c>
      <c r="AU142" s="73" t="s">
        <v>83</v>
      </c>
      <c r="AY142" s="6" t="s">
        <v>122</v>
      </c>
      <c r="BE142" s="114">
        <f>IF($U$142="základní",$N$142,0)</f>
        <v>0</v>
      </c>
      <c r="BF142" s="114">
        <f>IF($U$142="snížená",$N$142,0)</f>
        <v>0</v>
      </c>
      <c r="BG142" s="114">
        <f>IF($U$142="zákl. přenesená",$N$142,0)</f>
        <v>0</v>
      </c>
      <c r="BH142" s="114">
        <f>IF($U$142="sníž. přenesená",$N$142,0)</f>
        <v>0</v>
      </c>
      <c r="BI142" s="114">
        <f>IF($U$142="nulová",$N$142,0)</f>
        <v>0</v>
      </c>
      <c r="BJ142" s="73" t="s">
        <v>22</v>
      </c>
      <c r="BK142" s="114">
        <f>ROUND($L$142*$K$142,2)</f>
        <v>0</v>
      </c>
      <c r="BL142" s="73" t="s">
        <v>121</v>
      </c>
      <c r="BM142" s="73" t="s">
        <v>338</v>
      </c>
    </row>
    <row r="143" spans="2:51" s="6" customFormat="1" ht="15.75" customHeight="1">
      <c r="B143" s="119"/>
      <c r="E143" s="120"/>
      <c r="F143" s="282" t="s">
        <v>345</v>
      </c>
      <c r="G143" s="283"/>
      <c r="H143" s="283"/>
      <c r="I143" s="283"/>
      <c r="K143" s="122">
        <v>59</v>
      </c>
      <c r="S143" s="119"/>
      <c r="T143" s="123"/>
      <c r="AA143" s="124"/>
      <c r="AT143" s="121" t="s">
        <v>213</v>
      </c>
      <c r="AU143" s="121" t="s">
        <v>83</v>
      </c>
      <c r="AV143" s="125" t="s">
        <v>83</v>
      </c>
      <c r="AW143" s="125" t="s">
        <v>102</v>
      </c>
      <c r="AX143" s="125" t="s">
        <v>75</v>
      </c>
      <c r="AY143" s="121" t="s">
        <v>122</v>
      </c>
    </row>
    <row r="144" spans="2:51" s="6" customFormat="1" ht="15.75" customHeight="1">
      <c r="B144" s="126"/>
      <c r="E144" s="127"/>
      <c r="F144" s="284" t="s">
        <v>214</v>
      </c>
      <c r="G144" s="285"/>
      <c r="H144" s="285"/>
      <c r="I144" s="285"/>
      <c r="K144" s="128">
        <v>59</v>
      </c>
      <c r="S144" s="126"/>
      <c r="T144" s="129"/>
      <c r="AA144" s="130"/>
      <c r="AT144" s="127" t="s">
        <v>213</v>
      </c>
      <c r="AU144" s="127" t="s">
        <v>83</v>
      </c>
      <c r="AV144" s="131" t="s">
        <v>121</v>
      </c>
      <c r="AW144" s="131" t="s">
        <v>102</v>
      </c>
      <c r="AX144" s="131" t="s">
        <v>22</v>
      </c>
      <c r="AY144" s="127" t="s">
        <v>122</v>
      </c>
    </row>
    <row r="145" spans="2:65" s="6" customFormat="1" ht="27" customHeight="1">
      <c r="B145" s="21"/>
      <c r="C145" s="105" t="s">
        <v>346</v>
      </c>
      <c r="D145" s="105" t="s">
        <v>123</v>
      </c>
      <c r="E145" s="106" t="s">
        <v>347</v>
      </c>
      <c r="F145" s="153" t="s">
        <v>348</v>
      </c>
      <c r="G145" s="154"/>
      <c r="H145" s="154"/>
      <c r="I145" s="154"/>
      <c r="J145" s="108" t="s">
        <v>258</v>
      </c>
      <c r="K145" s="109">
        <v>704</v>
      </c>
      <c r="L145" s="155"/>
      <c r="M145" s="154"/>
      <c r="N145" s="156">
        <f>ROUND($L$145*$K$145,2)</f>
        <v>0</v>
      </c>
      <c r="O145" s="154"/>
      <c r="P145" s="154"/>
      <c r="Q145" s="154"/>
      <c r="R145" s="107" t="s">
        <v>211</v>
      </c>
      <c r="S145" s="21"/>
      <c r="T145" s="110"/>
      <c r="U145" s="111" t="s">
        <v>45</v>
      </c>
      <c r="X145" s="112">
        <v>0.34287</v>
      </c>
      <c r="Y145" s="112">
        <f>$X$145*$K$145</f>
        <v>241.38048</v>
      </c>
      <c r="Z145" s="112">
        <v>0</v>
      </c>
      <c r="AA145" s="113">
        <f>$Z$145*$K$145</f>
        <v>0</v>
      </c>
      <c r="AR145" s="73" t="s">
        <v>121</v>
      </c>
      <c r="AT145" s="73" t="s">
        <v>123</v>
      </c>
      <c r="AU145" s="73" t="s">
        <v>83</v>
      </c>
      <c r="AY145" s="6" t="s">
        <v>122</v>
      </c>
      <c r="BE145" s="114">
        <f>IF($U$145="základní",$N$145,0)</f>
        <v>0</v>
      </c>
      <c r="BF145" s="114">
        <f>IF($U$145="snížená",$N$145,0)</f>
        <v>0</v>
      </c>
      <c r="BG145" s="114">
        <f>IF($U$145="zákl. přenesená",$N$145,0)</f>
        <v>0</v>
      </c>
      <c r="BH145" s="114">
        <f>IF($U$145="sníž. přenesená",$N$145,0)</f>
        <v>0</v>
      </c>
      <c r="BI145" s="114">
        <f>IF($U$145="nulová",$N$145,0)</f>
        <v>0</v>
      </c>
      <c r="BJ145" s="73" t="s">
        <v>22</v>
      </c>
      <c r="BK145" s="114">
        <f>ROUND($L$145*$K$145,2)</f>
        <v>0</v>
      </c>
      <c r="BL145" s="73" t="s">
        <v>121</v>
      </c>
      <c r="BM145" s="73" t="s">
        <v>342</v>
      </c>
    </row>
    <row r="146" spans="2:51" s="6" customFormat="1" ht="15.75" customHeight="1">
      <c r="B146" s="119"/>
      <c r="E146" s="120"/>
      <c r="F146" s="282" t="s">
        <v>349</v>
      </c>
      <c r="G146" s="283"/>
      <c r="H146" s="283"/>
      <c r="I146" s="283"/>
      <c r="K146" s="122">
        <v>704</v>
      </c>
      <c r="S146" s="119"/>
      <c r="T146" s="123"/>
      <c r="AA146" s="124"/>
      <c r="AT146" s="121" t="s">
        <v>213</v>
      </c>
      <c r="AU146" s="121" t="s">
        <v>83</v>
      </c>
      <c r="AV146" s="125" t="s">
        <v>83</v>
      </c>
      <c r="AW146" s="125" t="s">
        <v>102</v>
      </c>
      <c r="AX146" s="125" t="s">
        <v>75</v>
      </c>
      <c r="AY146" s="121" t="s">
        <v>122</v>
      </c>
    </row>
    <row r="147" spans="2:51" s="6" customFormat="1" ht="15.75" customHeight="1">
      <c r="B147" s="126"/>
      <c r="E147" s="127"/>
      <c r="F147" s="284" t="s">
        <v>214</v>
      </c>
      <c r="G147" s="285"/>
      <c r="H147" s="285"/>
      <c r="I147" s="285"/>
      <c r="K147" s="128">
        <v>704</v>
      </c>
      <c r="S147" s="126"/>
      <c r="T147" s="129"/>
      <c r="AA147" s="130"/>
      <c r="AT147" s="127" t="s">
        <v>213</v>
      </c>
      <c r="AU147" s="127" t="s">
        <v>83</v>
      </c>
      <c r="AV147" s="131" t="s">
        <v>121</v>
      </c>
      <c r="AW147" s="131" t="s">
        <v>102</v>
      </c>
      <c r="AX147" s="131" t="s">
        <v>22</v>
      </c>
      <c r="AY147" s="127" t="s">
        <v>122</v>
      </c>
    </row>
    <row r="148" spans="2:65" s="6" customFormat="1" ht="27" customHeight="1">
      <c r="B148" s="21"/>
      <c r="C148" s="105" t="s">
        <v>350</v>
      </c>
      <c r="D148" s="105" t="s">
        <v>123</v>
      </c>
      <c r="E148" s="106" t="s">
        <v>351</v>
      </c>
      <c r="F148" s="153" t="s">
        <v>352</v>
      </c>
      <c r="G148" s="154"/>
      <c r="H148" s="154"/>
      <c r="I148" s="154"/>
      <c r="J148" s="108" t="s">
        <v>258</v>
      </c>
      <c r="K148" s="109">
        <v>18.4</v>
      </c>
      <c r="L148" s="155"/>
      <c r="M148" s="154"/>
      <c r="N148" s="156">
        <f>ROUND($L$148*$K$148,2)</f>
        <v>0</v>
      </c>
      <c r="O148" s="154"/>
      <c r="P148" s="154"/>
      <c r="Q148" s="154"/>
      <c r="R148" s="107" t="s">
        <v>211</v>
      </c>
      <c r="S148" s="21"/>
      <c r="T148" s="110"/>
      <c r="U148" s="111" t="s">
        <v>45</v>
      </c>
      <c r="X148" s="112">
        <v>0.38314</v>
      </c>
      <c r="Y148" s="112">
        <f>$X$148*$K$148</f>
        <v>7.049775999999999</v>
      </c>
      <c r="Z148" s="112">
        <v>0</v>
      </c>
      <c r="AA148" s="113">
        <f>$Z$148*$K$148</f>
        <v>0</v>
      </c>
      <c r="AR148" s="73" t="s">
        <v>121</v>
      </c>
      <c r="AT148" s="73" t="s">
        <v>123</v>
      </c>
      <c r="AU148" s="73" t="s">
        <v>83</v>
      </c>
      <c r="AY148" s="6" t="s">
        <v>122</v>
      </c>
      <c r="BE148" s="114">
        <f>IF($U$148="základní",$N$148,0)</f>
        <v>0</v>
      </c>
      <c r="BF148" s="114">
        <f>IF($U$148="snížená",$N$148,0)</f>
        <v>0</v>
      </c>
      <c r="BG148" s="114">
        <f>IF($U$148="zákl. přenesená",$N$148,0)</f>
        <v>0</v>
      </c>
      <c r="BH148" s="114">
        <f>IF($U$148="sníž. přenesená",$N$148,0)</f>
        <v>0</v>
      </c>
      <c r="BI148" s="114">
        <f>IF($U$148="nulová",$N$148,0)</f>
        <v>0</v>
      </c>
      <c r="BJ148" s="73" t="s">
        <v>22</v>
      </c>
      <c r="BK148" s="114">
        <f>ROUND($L$148*$K$148,2)</f>
        <v>0</v>
      </c>
      <c r="BL148" s="73" t="s">
        <v>121</v>
      </c>
      <c r="BM148" s="73" t="s">
        <v>346</v>
      </c>
    </row>
    <row r="149" spans="2:65" s="6" customFormat="1" ht="27" customHeight="1">
      <c r="B149" s="21"/>
      <c r="C149" s="108" t="s">
        <v>353</v>
      </c>
      <c r="D149" s="108" t="s">
        <v>123</v>
      </c>
      <c r="E149" s="106" t="s">
        <v>354</v>
      </c>
      <c r="F149" s="153" t="s">
        <v>355</v>
      </c>
      <c r="G149" s="154"/>
      <c r="H149" s="154"/>
      <c r="I149" s="154"/>
      <c r="J149" s="108" t="s">
        <v>258</v>
      </c>
      <c r="K149" s="109">
        <v>59</v>
      </c>
      <c r="L149" s="155"/>
      <c r="M149" s="154"/>
      <c r="N149" s="156">
        <f>ROUND($L$149*$K$149,2)</f>
        <v>0</v>
      </c>
      <c r="O149" s="154"/>
      <c r="P149" s="154"/>
      <c r="Q149" s="154"/>
      <c r="R149" s="107" t="s">
        <v>211</v>
      </c>
      <c r="S149" s="21"/>
      <c r="T149" s="110"/>
      <c r="U149" s="111" t="s">
        <v>45</v>
      </c>
      <c r="X149" s="112">
        <v>0.43423</v>
      </c>
      <c r="Y149" s="112">
        <f>$X$149*$K$149</f>
        <v>25.61957</v>
      </c>
      <c r="Z149" s="112">
        <v>0</v>
      </c>
      <c r="AA149" s="113">
        <f>$Z$149*$K$149</f>
        <v>0</v>
      </c>
      <c r="AR149" s="73" t="s">
        <v>121</v>
      </c>
      <c r="AT149" s="73" t="s">
        <v>123</v>
      </c>
      <c r="AU149" s="73" t="s">
        <v>83</v>
      </c>
      <c r="AY149" s="73" t="s">
        <v>122</v>
      </c>
      <c r="BE149" s="114">
        <f>IF($U$149="základní",$N$149,0)</f>
        <v>0</v>
      </c>
      <c r="BF149" s="114">
        <f>IF($U$149="snížená",$N$149,0)</f>
        <v>0</v>
      </c>
      <c r="BG149" s="114">
        <f>IF($U$149="zákl. přenesená",$N$149,0)</f>
        <v>0</v>
      </c>
      <c r="BH149" s="114">
        <f>IF($U$149="sníž. přenesená",$N$149,0)</f>
        <v>0</v>
      </c>
      <c r="BI149" s="114">
        <f>IF($U$149="nulová",$N$149,0)</f>
        <v>0</v>
      </c>
      <c r="BJ149" s="73" t="s">
        <v>22</v>
      </c>
      <c r="BK149" s="114">
        <f>ROUND($L$149*$K$149,2)</f>
        <v>0</v>
      </c>
      <c r="BL149" s="73" t="s">
        <v>121</v>
      </c>
      <c r="BM149" s="73" t="s">
        <v>350</v>
      </c>
    </row>
    <row r="150" spans="2:51" s="6" customFormat="1" ht="15.75" customHeight="1">
      <c r="B150" s="119"/>
      <c r="E150" s="120"/>
      <c r="F150" s="282" t="s">
        <v>345</v>
      </c>
      <c r="G150" s="283"/>
      <c r="H150" s="283"/>
      <c r="I150" s="283"/>
      <c r="K150" s="122">
        <v>59</v>
      </c>
      <c r="S150" s="119"/>
      <c r="T150" s="123"/>
      <c r="AA150" s="124"/>
      <c r="AT150" s="121" t="s">
        <v>213</v>
      </c>
      <c r="AU150" s="121" t="s">
        <v>83</v>
      </c>
      <c r="AV150" s="125" t="s">
        <v>83</v>
      </c>
      <c r="AW150" s="125" t="s">
        <v>102</v>
      </c>
      <c r="AX150" s="125" t="s">
        <v>75</v>
      </c>
      <c r="AY150" s="121" t="s">
        <v>122</v>
      </c>
    </row>
    <row r="151" spans="2:51" s="6" customFormat="1" ht="15.75" customHeight="1">
      <c r="B151" s="126"/>
      <c r="E151" s="127"/>
      <c r="F151" s="284" t="s">
        <v>214</v>
      </c>
      <c r="G151" s="285"/>
      <c r="H151" s="285"/>
      <c r="I151" s="285"/>
      <c r="K151" s="128">
        <v>59</v>
      </c>
      <c r="S151" s="126"/>
      <c r="T151" s="129"/>
      <c r="AA151" s="130"/>
      <c r="AT151" s="127" t="s">
        <v>213</v>
      </c>
      <c r="AU151" s="127" t="s">
        <v>83</v>
      </c>
      <c r="AV151" s="131" t="s">
        <v>121</v>
      </c>
      <c r="AW151" s="131" t="s">
        <v>102</v>
      </c>
      <c r="AX151" s="131" t="s">
        <v>22</v>
      </c>
      <c r="AY151" s="127" t="s">
        <v>122</v>
      </c>
    </row>
    <row r="152" spans="2:65" s="6" customFormat="1" ht="27" customHeight="1">
      <c r="B152" s="21"/>
      <c r="C152" s="105" t="s">
        <v>356</v>
      </c>
      <c r="D152" s="105" t="s">
        <v>123</v>
      </c>
      <c r="E152" s="106" t="s">
        <v>357</v>
      </c>
      <c r="F152" s="153" t="s">
        <v>358</v>
      </c>
      <c r="G152" s="154"/>
      <c r="H152" s="154"/>
      <c r="I152" s="154"/>
      <c r="J152" s="108" t="s">
        <v>258</v>
      </c>
      <c r="K152" s="109">
        <v>100.6</v>
      </c>
      <c r="L152" s="155"/>
      <c r="M152" s="154"/>
      <c r="N152" s="156">
        <f>ROUND($L$152*$K$152,2)</f>
        <v>0</v>
      </c>
      <c r="O152" s="154"/>
      <c r="P152" s="154"/>
      <c r="Q152" s="154"/>
      <c r="R152" s="107" t="s">
        <v>211</v>
      </c>
      <c r="S152" s="21"/>
      <c r="T152" s="110"/>
      <c r="U152" s="111" t="s">
        <v>45</v>
      </c>
      <c r="X152" s="112">
        <v>0.45977</v>
      </c>
      <c r="Y152" s="112">
        <f>$X$152*$K$152</f>
        <v>46.252862</v>
      </c>
      <c r="Z152" s="112">
        <v>0</v>
      </c>
      <c r="AA152" s="113">
        <f>$Z$152*$K$152</f>
        <v>0</v>
      </c>
      <c r="AR152" s="73" t="s">
        <v>121</v>
      </c>
      <c r="AT152" s="73" t="s">
        <v>123</v>
      </c>
      <c r="AU152" s="73" t="s">
        <v>83</v>
      </c>
      <c r="AY152" s="6" t="s">
        <v>122</v>
      </c>
      <c r="BE152" s="114">
        <f>IF($U$152="základní",$N$152,0)</f>
        <v>0</v>
      </c>
      <c r="BF152" s="114">
        <f>IF($U$152="snížená",$N$152,0)</f>
        <v>0</v>
      </c>
      <c r="BG152" s="114">
        <f>IF($U$152="zákl. přenesená",$N$152,0)</f>
        <v>0</v>
      </c>
      <c r="BH152" s="114">
        <f>IF($U$152="sníž. přenesená",$N$152,0)</f>
        <v>0</v>
      </c>
      <c r="BI152" s="114">
        <f>IF($U$152="nulová",$N$152,0)</f>
        <v>0</v>
      </c>
      <c r="BJ152" s="73" t="s">
        <v>22</v>
      </c>
      <c r="BK152" s="114">
        <f>ROUND($L$152*$K$152,2)</f>
        <v>0</v>
      </c>
      <c r="BL152" s="73" t="s">
        <v>121</v>
      </c>
      <c r="BM152" s="73" t="s">
        <v>353</v>
      </c>
    </row>
    <row r="153" spans="2:65" s="6" customFormat="1" ht="15.75" customHeight="1">
      <c r="B153" s="21"/>
      <c r="C153" s="108" t="s">
        <v>359</v>
      </c>
      <c r="D153" s="108" t="s">
        <v>123</v>
      </c>
      <c r="E153" s="106" t="s">
        <v>360</v>
      </c>
      <c r="F153" s="153" t="s">
        <v>361</v>
      </c>
      <c r="G153" s="154"/>
      <c r="H153" s="154"/>
      <c r="I153" s="154"/>
      <c r="J153" s="108" t="s">
        <v>258</v>
      </c>
      <c r="K153" s="109">
        <v>268</v>
      </c>
      <c r="L153" s="155"/>
      <c r="M153" s="154"/>
      <c r="N153" s="156">
        <f>ROUND($L$153*$K$153,2)</f>
        <v>0</v>
      </c>
      <c r="O153" s="154"/>
      <c r="P153" s="154"/>
      <c r="Q153" s="154"/>
      <c r="R153" s="107" t="s">
        <v>211</v>
      </c>
      <c r="S153" s="21"/>
      <c r="T153" s="110"/>
      <c r="U153" s="111" t="s">
        <v>45</v>
      </c>
      <c r="X153" s="112">
        <v>0.27799</v>
      </c>
      <c r="Y153" s="112">
        <f>$X$153*$K$153</f>
        <v>74.50132</v>
      </c>
      <c r="Z153" s="112">
        <v>0</v>
      </c>
      <c r="AA153" s="113">
        <f>$Z$153*$K$153</f>
        <v>0</v>
      </c>
      <c r="AR153" s="73" t="s">
        <v>121</v>
      </c>
      <c r="AT153" s="73" t="s">
        <v>123</v>
      </c>
      <c r="AU153" s="73" t="s">
        <v>83</v>
      </c>
      <c r="AY153" s="73" t="s">
        <v>122</v>
      </c>
      <c r="BE153" s="114">
        <f>IF($U$153="základní",$N$153,0)</f>
        <v>0</v>
      </c>
      <c r="BF153" s="114">
        <f>IF($U$153="snížená",$N$153,0)</f>
        <v>0</v>
      </c>
      <c r="BG153" s="114">
        <f>IF($U$153="zákl. přenesená",$N$153,0)</f>
        <v>0</v>
      </c>
      <c r="BH153" s="114">
        <f>IF($U$153="sníž. přenesená",$N$153,0)</f>
        <v>0</v>
      </c>
      <c r="BI153" s="114">
        <f>IF($U$153="nulová",$N$153,0)</f>
        <v>0</v>
      </c>
      <c r="BJ153" s="73" t="s">
        <v>22</v>
      </c>
      <c r="BK153" s="114">
        <f>ROUND($L$153*$K$153,2)</f>
        <v>0</v>
      </c>
      <c r="BL153" s="73" t="s">
        <v>121</v>
      </c>
      <c r="BM153" s="73" t="s">
        <v>356</v>
      </c>
    </row>
    <row r="154" spans="2:65" s="6" customFormat="1" ht="27" customHeight="1">
      <c r="B154" s="21"/>
      <c r="C154" s="108" t="s">
        <v>362</v>
      </c>
      <c r="D154" s="108" t="s">
        <v>123</v>
      </c>
      <c r="E154" s="106" t="s">
        <v>363</v>
      </c>
      <c r="F154" s="153" t="s">
        <v>364</v>
      </c>
      <c r="G154" s="154"/>
      <c r="H154" s="154"/>
      <c r="I154" s="154"/>
      <c r="J154" s="108" t="s">
        <v>258</v>
      </c>
      <c r="K154" s="109">
        <v>77.4</v>
      </c>
      <c r="L154" s="155"/>
      <c r="M154" s="154"/>
      <c r="N154" s="156">
        <f>ROUND($L$154*$K$154,2)</f>
        <v>0</v>
      </c>
      <c r="O154" s="154"/>
      <c r="P154" s="154"/>
      <c r="Q154" s="154"/>
      <c r="R154" s="107" t="s">
        <v>211</v>
      </c>
      <c r="S154" s="21"/>
      <c r="T154" s="110"/>
      <c r="U154" s="111" t="s">
        <v>45</v>
      </c>
      <c r="X154" s="112">
        <v>0.00601</v>
      </c>
      <c r="Y154" s="112">
        <f>$X$154*$K$154</f>
        <v>0.46517400000000003</v>
      </c>
      <c r="Z154" s="112">
        <v>0</v>
      </c>
      <c r="AA154" s="113">
        <f>$Z$154*$K$154</f>
        <v>0</v>
      </c>
      <c r="AR154" s="73" t="s">
        <v>121</v>
      </c>
      <c r="AT154" s="73" t="s">
        <v>123</v>
      </c>
      <c r="AU154" s="73" t="s">
        <v>83</v>
      </c>
      <c r="AY154" s="73" t="s">
        <v>122</v>
      </c>
      <c r="BE154" s="114">
        <f>IF($U$154="základní",$N$154,0)</f>
        <v>0</v>
      </c>
      <c r="BF154" s="114">
        <f>IF($U$154="snížená",$N$154,0)</f>
        <v>0</v>
      </c>
      <c r="BG154" s="114">
        <f>IF($U$154="zákl. přenesená",$N$154,0)</f>
        <v>0</v>
      </c>
      <c r="BH154" s="114">
        <f>IF($U$154="sníž. přenesená",$N$154,0)</f>
        <v>0</v>
      </c>
      <c r="BI154" s="114">
        <f>IF($U$154="nulová",$N$154,0)</f>
        <v>0</v>
      </c>
      <c r="BJ154" s="73" t="s">
        <v>22</v>
      </c>
      <c r="BK154" s="114">
        <f>ROUND($L$154*$K$154,2)</f>
        <v>0</v>
      </c>
      <c r="BL154" s="73" t="s">
        <v>121</v>
      </c>
      <c r="BM154" s="73" t="s">
        <v>359</v>
      </c>
    </row>
    <row r="155" spans="2:51" s="6" customFormat="1" ht="15.75" customHeight="1">
      <c r="B155" s="119"/>
      <c r="E155" s="120"/>
      <c r="F155" s="282" t="s">
        <v>337</v>
      </c>
      <c r="G155" s="283"/>
      <c r="H155" s="283"/>
      <c r="I155" s="283"/>
      <c r="K155" s="122">
        <v>77.4</v>
      </c>
      <c r="S155" s="119"/>
      <c r="T155" s="123"/>
      <c r="AA155" s="124"/>
      <c r="AT155" s="121" t="s">
        <v>213</v>
      </c>
      <c r="AU155" s="121" t="s">
        <v>83</v>
      </c>
      <c r="AV155" s="125" t="s">
        <v>83</v>
      </c>
      <c r="AW155" s="125" t="s">
        <v>102</v>
      </c>
      <c r="AX155" s="125" t="s">
        <v>22</v>
      </c>
      <c r="AY155" s="121" t="s">
        <v>122</v>
      </c>
    </row>
    <row r="156" spans="2:65" s="6" customFormat="1" ht="27" customHeight="1">
      <c r="B156" s="21"/>
      <c r="C156" s="105" t="s">
        <v>365</v>
      </c>
      <c r="D156" s="105" t="s">
        <v>123</v>
      </c>
      <c r="E156" s="106" t="s">
        <v>366</v>
      </c>
      <c r="F156" s="153" t="s">
        <v>367</v>
      </c>
      <c r="G156" s="154"/>
      <c r="H156" s="154"/>
      <c r="I156" s="154"/>
      <c r="J156" s="108" t="s">
        <v>258</v>
      </c>
      <c r="K156" s="109">
        <v>6010.8</v>
      </c>
      <c r="L156" s="155"/>
      <c r="M156" s="154"/>
      <c r="N156" s="156">
        <f>ROUND($L$156*$K$156,2)</f>
        <v>0</v>
      </c>
      <c r="O156" s="154"/>
      <c r="P156" s="154"/>
      <c r="Q156" s="154"/>
      <c r="R156" s="107" t="s">
        <v>211</v>
      </c>
      <c r="S156" s="21"/>
      <c r="T156" s="110"/>
      <c r="U156" s="111" t="s">
        <v>45</v>
      </c>
      <c r="X156" s="112">
        <v>0.00071</v>
      </c>
      <c r="Y156" s="112">
        <f>$X$156*$K$156</f>
        <v>4.2676680000000005</v>
      </c>
      <c r="Z156" s="112">
        <v>0</v>
      </c>
      <c r="AA156" s="113">
        <f>$Z$156*$K$156</f>
        <v>0</v>
      </c>
      <c r="AR156" s="73" t="s">
        <v>121</v>
      </c>
      <c r="AT156" s="73" t="s">
        <v>123</v>
      </c>
      <c r="AU156" s="73" t="s">
        <v>83</v>
      </c>
      <c r="AY156" s="6" t="s">
        <v>122</v>
      </c>
      <c r="BE156" s="114">
        <f>IF($U$156="základní",$N$156,0)</f>
        <v>0</v>
      </c>
      <c r="BF156" s="114">
        <f>IF($U$156="snížená",$N$156,0)</f>
        <v>0</v>
      </c>
      <c r="BG156" s="114">
        <f>IF($U$156="zákl. přenesená",$N$156,0)</f>
        <v>0</v>
      </c>
      <c r="BH156" s="114">
        <f>IF($U$156="sníž. přenesená",$N$156,0)</f>
        <v>0</v>
      </c>
      <c r="BI156" s="114">
        <f>IF($U$156="nulová",$N$156,0)</f>
        <v>0</v>
      </c>
      <c r="BJ156" s="73" t="s">
        <v>22</v>
      </c>
      <c r="BK156" s="114">
        <f>ROUND($L$156*$K$156,2)</f>
        <v>0</v>
      </c>
      <c r="BL156" s="73" t="s">
        <v>121</v>
      </c>
      <c r="BM156" s="73" t="s">
        <v>362</v>
      </c>
    </row>
    <row r="157" spans="2:51" s="6" customFormat="1" ht="15.75" customHeight="1">
      <c r="B157" s="119"/>
      <c r="E157" s="120"/>
      <c r="F157" s="282" t="s">
        <v>368</v>
      </c>
      <c r="G157" s="283"/>
      <c r="H157" s="283"/>
      <c r="I157" s="283"/>
      <c r="K157" s="122">
        <v>6010.8</v>
      </c>
      <c r="S157" s="119"/>
      <c r="T157" s="123"/>
      <c r="AA157" s="124"/>
      <c r="AT157" s="121" t="s">
        <v>213</v>
      </c>
      <c r="AU157" s="121" t="s">
        <v>83</v>
      </c>
      <c r="AV157" s="125" t="s">
        <v>83</v>
      </c>
      <c r="AW157" s="125" t="s">
        <v>102</v>
      </c>
      <c r="AX157" s="125" t="s">
        <v>75</v>
      </c>
      <c r="AY157" s="121" t="s">
        <v>122</v>
      </c>
    </row>
    <row r="158" spans="2:51" s="6" customFormat="1" ht="15.75" customHeight="1">
      <c r="B158" s="126"/>
      <c r="E158" s="127"/>
      <c r="F158" s="284" t="s">
        <v>214</v>
      </c>
      <c r="G158" s="285"/>
      <c r="H158" s="285"/>
      <c r="I158" s="285"/>
      <c r="K158" s="128">
        <v>6010.8</v>
      </c>
      <c r="S158" s="126"/>
      <c r="T158" s="129"/>
      <c r="AA158" s="130"/>
      <c r="AT158" s="127" t="s">
        <v>213</v>
      </c>
      <c r="AU158" s="127" t="s">
        <v>83</v>
      </c>
      <c r="AV158" s="131" t="s">
        <v>121</v>
      </c>
      <c r="AW158" s="131" t="s">
        <v>102</v>
      </c>
      <c r="AX158" s="131" t="s">
        <v>22</v>
      </c>
      <c r="AY158" s="127" t="s">
        <v>122</v>
      </c>
    </row>
    <row r="159" spans="2:65" s="6" customFormat="1" ht="27" customHeight="1">
      <c r="B159" s="21"/>
      <c r="C159" s="105" t="s">
        <v>369</v>
      </c>
      <c r="D159" s="105" t="s">
        <v>123</v>
      </c>
      <c r="E159" s="106" t="s">
        <v>370</v>
      </c>
      <c r="F159" s="153" t="s">
        <v>371</v>
      </c>
      <c r="G159" s="154"/>
      <c r="H159" s="154"/>
      <c r="I159" s="154"/>
      <c r="J159" s="108" t="s">
        <v>258</v>
      </c>
      <c r="K159" s="109">
        <v>2653.4</v>
      </c>
      <c r="L159" s="155"/>
      <c r="M159" s="154"/>
      <c r="N159" s="156">
        <f>ROUND($L$159*$K$159,2)</f>
        <v>0</v>
      </c>
      <c r="O159" s="154"/>
      <c r="P159" s="154"/>
      <c r="Q159" s="154"/>
      <c r="R159" s="107" t="s">
        <v>211</v>
      </c>
      <c r="S159" s="21"/>
      <c r="T159" s="110"/>
      <c r="U159" s="111" t="s">
        <v>45</v>
      </c>
      <c r="X159" s="112">
        <v>0.09668</v>
      </c>
      <c r="Y159" s="112">
        <f>$X$159*$K$159</f>
        <v>256.530712</v>
      </c>
      <c r="Z159" s="112">
        <v>0</v>
      </c>
      <c r="AA159" s="113">
        <f>$Z$159*$K$159</f>
        <v>0</v>
      </c>
      <c r="AR159" s="73" t="s">
        <v>121</v>
      </c>
      <c r="AT159" s="73" t="s">
        <v>123</v>
      </c>
      <c r="AU159" s="73" t="s">
        <v>83</v>
      </c>
      <c r="AY159" s="6" t="s">
        <v>122</v>
      </c>
      <c r="BE159" s="114">
        <f>IF($U$159="základní",$N$159,0)</f>
        <v>0</v>
      </c>
      <c r="BF159" s="114">
        <f>IF($U$159="snížená",$N$159,0)</f>
        <v>0</v>
      </c>
      <c r="BG159" s="114">
        <f>IF($U$159="zákl. přenesená",$N$159,0)</f>
        <v>0</v>
      </c>
      <c r="BH159" s="114">
        <f>IF($U$159="sníž. přenesená",$N$159,0)</f>
        <v>0</v>
      </c>
      <c r="BI159" s="114">
        <f>IF($U$159="nulová",$N$159,0)</f>
        <v>0</v>
      </c>
      <c r="BJ159" s="73" t="s">
        <v>22</v>
      </c>
      <c r="BK159" s="114">
        <f>ROUND($L$159*$K$159,2)</f>
        <v>0</v>
      </c>
      <c r="BL159" s="73" t="s">
        <v>121</v>
      </c>
      <c r="BM159" s="73" t="s">
        <v>365</v>
      </c>
    </row>
    <row r="160" spans="2:51" s="6" customFormat="1" ht="15.75" customHeight="1">
      <c r="B160" s="119"/>
      <c r="E160" s="120"/>
      <c r="F160" s="282" t="s">
        <v>372</v>
      </c>
      <c r="G160" s="283"/>
      <c r="H160" s="283"/>
      <c r="I160" s="283"/>
      <c r="K160" s="122">
        <v>2653.4</v>
      </c>
      <c r="S160" s="119"/>
      <c r="T160" s="123"/>
      <c r="AA160" s="124"/>
      <c r="AT160" s="121" t="s">
        <v>213</v>
      </c>
      <c r="AU160" s="121" t="s">
        <v>83</v>
      </c>
      <c r="AV160" s="125" t="s">
        <v>83</v>
      </c>
      <c r="AW160" s="125" t="s">
        <v>102</v>
      </c>
      <c r="AX160" s="125" t="s">
        <v>75</v>
      </c>
      <c r="AY160" s="121" t="s">
        <v>122</v>
      </c>
    </row>
    <row r="161" spans="2:51" s="6" customFormat="1" ht="15.75" customHeight="1">
      <c r="B161" s="126"/>
      <c r="E161" s="127"/>
      <c r="F161" s="284" t="s">
        <v>214</v>
      </c>
      <c r="G161" s="285"/>
      <c r="H161" s="285"/>
      <c r="I161" s="285"/>
      <c r="K161" s="128">
        <v>2653.4</v>
      </c>
      <c r="S161" s="126"/>
      <c r="T161" s="129"/>
      <c r="AA161" s="130"/>
      <c r="AT161" s="127" t="s">
        <v>213</v>
      </c>
      <c r="AU161" s="127" t="s">
        <v>83</v>
      </c>
      <c r="AV161" s="131" t="s">
        <v>121</v>
      </c>
      <c r="AW161" s="131" t="s">
        <v>102</v>
      </c>
      <c r="AX161" s="131" t="s">
        <v>22</v>
      </c>
      <c r="AY161" s="127" t="s">
        <v>122</v>
      </c>
    </row>
    <row r="162" spans="2:65" s="6" customFormat="1" ht="27" customHeight="1">
      <c r="B162" s="21"/>
      <c r="C162" s="105" t="s">
        <v>373</v>
      </c>
      <c r="D162" s="105" t="s">
        <v>123</v>
      </c>
      <c r="E162" s="106" t="s">
        <v>374</v>
      </c>
      <c r="F162" s="153" t="s">
        <v>375</v>
      </c>
      <c r="G162" s="154"/>
      <c r="H162" s="154"/>
      <c r="I162" s="154"/>
      <c r="J162" s="108" t="s">
        <v>258</v>
      </c>
      <c r="K162" s="109">
        <v>1890.4</v>
      </c>
      <c r="L162" s="155"/>
      <c r="M162" s="154"/>
      <c r="N162" s="156">
        <f>ROUND($L$162*$K$162,2)</f>
        <v>0</v>
      </c>
      <c r="O162" s="154"/>
      <c r="P162" s="154"/>
      <c r="Q162" s="154"/>
      <c r="R162" s="107" t="s">
        <v>211</v>
      </c>
      <c r="S162" s="21"/>
      <c r="T162" s="110"/>
      <c r="U162" s="111" t="s">
        <v>45</v>
      </c>
      <c r="X162" s="112">
        <v>0.15559</v>
      </c>
      <c r="Y162" s="112">
        <f>$X$162*$K$162</f>
        <v>294.127336</v>
      </c>
      <c r="Z162" s="112">
        <v>0</v>
      </c>
      <c r="AA162" s="113">
        <f>$Z$162*$K$162</f>
        <v>0</v>
      </c>
      <c r="AR162" s="73" t="s">
        <v>121</v>
      </c>
      <c r="AT162" s="73" t="s">
        <v>123</v>
      </c>
      <c r="AU162" s="73" t="s">
        <v>83</v>
      </c>
      <c r="AY162" s="6" t="s">
        <v>122</v>
      </c>
      <c r="BE162" s="114">
        <f>IF($U$162="základní",$N$162,0)</f>
        <v>0</v>
      </c>
      <c r="BF162" s="114">
        <f>IF($U$162="snížená",$N$162,0)</f>
        <v>0</v>
      </c>
      <c r="BG162" s="114">
        <f>IF($U$162="zákl. přenesená",$N$162,0)</f>
        <v>0</v>
      </c>
      <c r="BH162" s="114">
        <f>IF($U$162="sníž. přenesená",$N$162,0)</f>
        <v>0</v>
      </c>
      <c r="BI162" s="114">
        <f>IF($U$162="nulová",$N$162,0)</f>
        <v>0</v>
      </c>
      <c r="BJ162" s="73" t="s">
        <v>22</v>
      </c>
      <c r="BK162" s="114">
        <f>ROUND($L$162*$K$162,2)</f>
        <v>0</v>
      </c>
      <c r="BL162" s="73" t="s">
        <v>121</v>
      </c>
      <c r="BM162" s="73" t="s">
        <v>369</v>
      </c>
    </row>
    <row r="163" spans="2:51" s="6" customFormat="1" ht="15.75" customHeight="1">
      <c r="B163" s="119"/>
      <c r="E163" s="120"/>
      <c r="F163" s="282" t="s">
        <v>376</v>
      </c>
      <c r="G163" s="283"/>
      <c r="H163" s="283"/>
      <c r="I163" s="283"/>
      <c r="K163" s="122">
        <v>1890.4</v>
      </c>
      <c r="S163" s="119"/>
      <c r="T163" s="123"/>
      <c r="AA163" s="124"/>
      <c r="AT163" s="121" t="s">
        <v>213</v>
      </c>
      <c r="AU163" s="121" t="s">
        <v>83</v>
      </c>
      <c r="AV163" s="125" t="s">
        <v>83</v>
      </c>
      <c r="AW163" s="125" t="s">
        <v>102</v>
      </c>
      <c r="AX163" s="125" t="s">
        <v>75</v>
      </c>
      <c r="AY163" s="121" t="s">
        <v>122</v>
      </c>
    </row>
    <row r="164" spans="2:51" s="6" customFormat="1" ht="15.75" customHeight="1">
      <c r="B164" s="126"/>
      <c r="E164" s="127"/>
      <c r="F164" s="284" t="s">
        <v>214</v>
      </c>
      <c r="G164" s="285"/>
      <c r="H164" s="285"/>
      <c r="I164" s="285"/>
      <c r="K164" s="128">
        <v>1890.4</v>
      </c>
      <c r="S164" s="126"/>
      <c r="T164" s="129"/>
      <c r="AA164" s="130"/>
      <c r="AT164" s="127" t="s">
        <v>213</v>
      </c>
      <c r="AU164" s="127" t="s">
        <v>83</v>
      </c>
      <c r="AV164" s="131" t="s">
        <v>121</v>
      </c>
      <c r="AW164" s="131" t="s">
        <v>102</v>
      </c>
      <c r="AX164" s="131" t="s">
        <v>22</v>
      </c>
      <c r="AY164" s="127" t="s">
        <v>122</v>
      </c>
    </row>
    <row r="165" spans="2:65" s="6" customFormat="1" ht="27" customHeight="1">
      <c r="B165" s="21"/>
      <c r="C165" s="105" t="s">
        <v>377</v>
      </c>
      <c r="D165" s="105" t="s">
        <v>123</v>
      </c>
      <c r="E165" s="106" t="s">
        <v>378</v>
      </c>
      <c r="F165" s="153" t="s">
        <v>379</v>
      </c>
      <c r="G165" s="154"/>
      <c r="H165" s="154"/>
      <c r="I165" s="154"/>
      <c r="J165" s="108" t="s">
        <v>258</v>
      </c>
      <c r="K165" s="109">
        <v>763</v>
      </c>
      <c r="L165" s="155"/>
      <c r="M165" s="154"/>
      <c r="N165" s="156">
        <f>ROUND($L$165*$K$165,2)</f>
        <v>0</v>
      </c>
      <c r="O165" s="154"/>
      <c r="P165" s="154"/>
      <c r="Q165" s="154"/>
      <c r="R165" s="107" t="s">
        <v>211</v>
      </c>
      <c r="S165" s="21"/>
      <c r="T165" s="110"/>
      <c r="U165" s="111" t="s">
        <v>45</v>
      </c>
      <c r="X165" s="112">
        <v>0.18152</v>
      </c>
      <c r="Y165" s="112">
        <f>$X$165*$K$165</f>
        <v>138.49975999999998</v>
      </c>
      <c r="Z165" s="112">
        <v>0</v>
      </c>
      <c r="AA165" s="113">
        <f>$Z$165*$K$165</f>
        <v>0</v>
      </c>
      <c r="AR165" s="73" t="s">
        <v>121</v>
      </c>
      <c r="AT165" s="73" t="s">
        <v>123</v>
      </c>
      <c r="AU165" s="73" t="s">
        <v>83</v>
      </c>
      <c r="AY165" s="6" t="s">
        <v>122</v>
      </c>
      <c r="BE165" s="114">
        <f>IF($U$165="základní",$N$165,0)</f>
        <v>0</v>
      </c>
      <c r="BF165" s="114">
        <f>IF($U$165="snížená",$N$165,0)</f>
        <v>0</v>
      </c>
      <c r="BG165" s="114">
        <f>IF($U$165="zákl. přenesená",$N$165,0)</f>
        <v>0</v>
      </c>
      <c r="BH165" s="114">
        <f>IF($U$165="sníž. přenesená",$N$165,0)</f>
        <v>0</v>
      </c>
      <c r="BI165" s="114">
        <f>IF($U$165="nulová",$N$165,0)</f>
        <v>0</v>
      </c>
      <c r="BJ165" s="73" t="s">
        <v>22</v>
      </c>
      <c r="BK165" s="114">
        <f>ROUND($L$165*$K$165,2)</f>
        <v>0</v>
      </c>
      <c r="BL165" s="73" t="s">
        <v>121</v>
      </c>
      <c r="BM165" s="73" t="s">
        <v>373</v>
      </c>
    </row>
    <row r="166" spans="2:51" s="6" customFormat="1" ht="15.75" customHeight="1">
      <c r="B166" s="119"/>
      <c r="E166" s="120"/>
      <c r="F166" s="282" t="s">
        <v>380</v>
      </c>
      <c r="G166" s="283"/>
      <c r="H166" s="283"/>
      <c r="I166" s="283"/>
      <c r="K166" s="122">
        <v>763</v>
      </c>
      <c r="S166" s="119"/>
      <c r="T166" s="123"/>
      <c r="AA166" s="124"/>
      <c r="AT166" s="121" t="s">
        <v>213</v>
      </c>
      <c r="AU166" s="121" t="s">
        <v>83</v>
      </c>
      <c r="AV166" s="125" t="s">
        <v>83</v>
      </c>
      <c r="AW166" s="125" t="s">
        <v>102</v>
      </c>
      <c r="AX166" s="125" t="s">
        <v>75</v>
      </c>
      <c r="AY166" s="121" t="s">
        <v>122</v>
      </c>
    </row>
    <row r="167" spans="2:51" s="6" customFormat="1" ht="15.75" customHeight="1">
      <c r="B167" s="126"/>
      <c r="E167" s="127"/>
      <c r="F167" s="284" t="s">
        <v>214</v>
      </c>
      <c r="G167" s="285"/>
      <c r="H167" s="285"/>
      <c r="I167" s="285"/>
      <c r="K167" s="128">
        <v>763</v>
      </c>
      <c r="S167" s="126"/>
      <c r="T167" s="129"/>
      <c r="AA167" s="130"/>
      <c r="AT167" s="127" t="s">
        <v>213</v>
      </c>
      <c r="AU167" s="127" t="s">
        <v>83</v>
      </c>
      <c r="AV167" s="131" t="s">
        <v>121</v>
      </c>
      <c r="AW167" s="131" t="s">
        <v>102</v>
      </c>
      <c r="AX167" s="131" t="s">
        <v>22</v>
      </c>
      <c r="AY167" s="127" t="s">
        <v>122</v>
      </c>
    </row>
    <row r="168" spans="2:65" s="6" customFormat="1" ht="27" customHeight="1">
      <c r="B168" s="21"/>
      <c r="C168" s="105" t="s">
        <v>381</v>
      </c>
      <c r="D168" s="105" t="s">
        <v>123</v>
      </c>
      <c r="E168" s="106" t="s">
        <v>382</v>
      </c>
      <c r="F168" s="153" t="s">
        <v>383</v>
      </c>
      <c r="G168" s="154"/>
      <c r="H168" s="154"/>
      <c r="I168" s="154"/>
      <c r="J168" s="108" t="s">
        <v>258</v>
      </c>
      <c r="K168" s="109">
        <v>100.6</v>
      </c>
      <c r="L168" s="155"/>
      <c r="M168" s="154"/>
      <c r="N168" s="156">
        <f>ROUND($L$168*$K$168,2)</f>
        <v>0</v>
      </c>
      <c r="O168" s="154"/>
      <c r="P168" s="154"/>
      <c r="Q168" s="154"/>
      <c r="R168" s="107" t="s">
        <v>211</v>
      </c>
      <c r="S168" s="21"/>
      <c r="T168" s="110"/>
      <c r="U168" s="111" t="s">
        <v>45</v>
      </c>
      <c r="X168" s="112">
        <v>0.1837</v>
      </c>
      <c r="Y168" s="112">
        <f>$X$168*$K$168</f>
        <v>18.48022</v>
      </c>
      <c r="Z168" s="112">
        <v>0</v>
      </c>
      <c r="AA168" s="113">
        <f>$Z$168*$K$168</f>
        <v>0</v>
      </c>
      <c r="AR168" s="73" t="s">
        <v>121</v>
      </c>
      <c r="AT168" s="73" t="s">
        <v>123</v>
      </c>
      <c r="AU168" s="73" t="s">
        <v>83</v>
      </c>
      <c r="AY168" s="6" t="s">
        <v>122</v>
      </c>
      <c r="BE168" s="114">
        <f>IF($U$168="základní",$N$168,0)</f>
        <v>0</v>
      </c>
      <c r="BF168" s="114">
        <f>IF($U$168="snížená",$N$168,0)</f>
        <v>0</v>
      </c>
      <c r="BG168" s="114">
        <f>IF($U$168="zákl. přenesená",$N$168,0)</f>
        <v>0</v>
      </c>
      <c r="BH168" s="114">
        <f>IF($U$168="sníž. přenesená",$N$168,0)</f>
        <v>0</v>
      </c>
      <c r="BI168" s="114">
        <f>IF($U$168="nulová",$N$168,0)</f>
        <v>0</v>
      </c>
      <c r="BJ168" s="73" t="s">
        <v>22</v>
      </c>
      <c r="BK168" s="114">
        <f>ROUND($L$168*$K$168,2)</f>
        <v>0</v>
      </c>
      <c r="BL168" s="73" t="s">
        <v>121</v>
      </c>
      <c r="BM168" s="73" t="s">
        <v>377</v>
      </c>
    </row>
    <row r="169" spans="2:65" s="6" customFormat="1" ht="27" customHeight="1">
      <c r="B169" s="21"/>
      <c r="C169" s="137" t="s">
        <v>384</v>
      </c>
      <c r="D169" s="137" t="s">
        <v>291</v>
      </c>
      <c r="E169" s="136" t="s">
        <v>385</v>
      </c>
      <c r="F169" s="286" t="s">
        <v>386</v>
      </c>
      <c r="G169" s="287"/>
      <c r="H169" s="287"/>
      <c r="I169" s="287"/>
      <c r="J169" s="137" t="s">
        <v>294</v>
      </c>
      <c r="K169" s="138">
        <v>22.356</v>
      </c>
      <c r="L169" s="288"/>
      <c r="M169" s="287"/>
      <c r="N169" s="289">
        <f>ROUND($L$169*$K$169,2)</f>
        <v>0</v>
      </c>
      <c r="O169" s="154"/>
      <c r="P169" s="154"/>
      <c r="Q169" s="154"/>
      <c r="R169" s="107" t="s">
        <v>211</v>
      </c>
      <c r="S169" s="21"/>
      <c r="T169" s="110"/>
      <c r="U169" s="111" t="s">
        <v>45</v>
      </c>
      <c r="X169" s="112">
        <v>1</v>
      </c>
      <c r="Y169" s="112">
        <f>$X$169*$K$169</f>
        <v>22.356</v>
      </c>
      <c r="Z169" s="112">
        <v>0</v>
      </c>
      <c r="AA169" s="113">
        <f>$Z$169*$K$169</f>
        <v>0</v>
      </c>
      <c r="AR169" s="73" t="s">
        <v>151</v>
      </c>
      <c r="AT169" s="73" t="s">
        <v>291</v>
      </c>
      <c r="AU169" s="73" t="s">
        <v>83</v>
      </c>
      <c r="AY169" s="73" t="s">
        <v>122</v>
      </c>
      <c r="BE169" s="114">
        <f>IF($U$169="základní",$N$169,0)</f>
        <v>0</v>
      </c>
      <c r="BF169" s="114">
        <f>IF($U$169="snížená",$N$169,0)</f>
        <v>0</v>
      </c>
      <c r="BG169" s="114">
        <f>IF($U$169="zákl. přenesená",$N$169,0)</f>
        <v>0</v>
      </c>
      <c r="BH169" s="114">
        <f>IF($U$169="sníž. přenesená",$N$169,0)</f>
        <v>0</v>
      </c>
      <c r="BI169" s="114">
        <f>IF($U$169="nulová",$N$169,0)</f>
        <v>0</v>
      </c>
      <c r="BJ169" s="73" t="s">
        <v>22</v>
      </c>
      <c r="BK169" s="114">
        <f>ROUND($L$169*$K$169,2)</f>
        <v>0</v>
      </c>
      <c r="BL169" s="73" t="s">
        <v>121</v>
      </c>
      <c r="BM169" s="73" t="s">
        <v>381</v>
      </c>
    </row>
    <row r="170" spans="2:51" s="6" customFormat="1" ht="15.75" customHeight="1">
      <c r="B170" s="119"/>
      <c r="E170" s="120"/>
      <c r="F170" s="282" t="s">
        <v>387</v>
      </c>
      <c r="G170" s="283"/>
      <c r="H170" s="283"/>
      <c r="I170" s="283"/>
      <c r="K170" s="122">
        <v>22.356</v>
      </c>
      <c r="S170" s="119"/>
      <c r="T170" s="123"/>
      <c r="AA170" s="124"/>
      <c r="AT170" s="121" t="s">
        <v>213</v>
      </c>
      <c r="AU170" s="121" t="s">
        <v>83</v>
      </c>
      <c r="AV170" s="125" t="s">
        <v>83</v>
      </c>
      <c r="AW170" s="125" t="s">
        <v>102</v>
      </c>
      <c r="AX170" s="125" t="s">
        <v>22</v>
      </c>
      <c r="AY170" s="121" t="s">
        <v>122</v>
      </c>
    </row>
    <row r="171" spans="2:63" s="96" customFormat="1" ht="30.75" customHeight="1">
      <c r="B171" s="97"/>
      <c r="D171" s="104" t="s">
        <v>254</v>
      </c>
      <c r="N171" s="160">
        <f>$BK$171</f>
        <v>0</v>
      </c>
      <c r="O171" s="159"/>
      <c r="P171" s="159"/>
      <c r="Q171" s="159"/>
      <c r="S171" s="97"/>
      <c r="T171" s="100"/>
      <c r="W171" s="101">
        <f>$W$172</f>
        <v>0</v>
      </c>
      <c r="Y171" s="101">
        <f>$Y$172</f>
        <v>0.33638</v>
      </c>
      <c r="AA171" s="102">
        <f>$AA$172</f>
        <v>0</v>
      </c>
      <c r="AR171" s="99" t="s">
        <v>22</v>
      </c>
      <c r="AT171" s="99" t="s">
        <v>74</v>
      </c>
      <c r="AU171" s="99" t="s">
        <v>22</v>
      </c>
      <c r="AY171" s="99" t="s">
        <v>122</v>
      </c>
      <c r="BK171" s="103">
        <f>$BK$172</f>
        <v>0</v>
      </c>
    </row>
    <row r="172" spans="2:65" s="6" customFormat="1" ht="27" customHeight="1">
      <c r="B172" s="21"/>
      <c r="C172" s="105" t="s">
        <v>388</v>
      </c>
      <c r="D172" s="105" t="s">
        <v>123</v>
      </c>
      <c r="E172" s="106" t="s">
        <v>389</v>
      </c>
      <c r="F172" s="153" t="s">
        <v>390</v>
      </c>
      <c r="G172" s="154"/>
      <c r="H172" s="154"/>
      <c r="I172" s="154"/>
      <c r="J172" s="108" t="s">
        <v>169</v>
      </c>
      <c r="K172" s="109">
        <v>2</v>
      </c>
      <c r="L172" s="155"/>
      <c r="M172" s="154"/>
      <c r="N172" s="156">
        <f>ROUND($L$172*$K$172,2)</f>
        <v>0</v>
      </c>
      <c r="O172" s="154"/>
      <c r="P172" s="154"/>
      <c r="Q172" s="154"/>
      <c r="R172" s="107" t="s">
        <v>211</v>
      </c>
      <c r="S172" s="21"/>
      <c r="T172" s="110"/>
      <c r="U172" s="111" t="s">
        <v>45</v>
      </c>
      <c r="X172" s="112">
        <v>0.16819</v>
      </c>
      <c r="Y172" s="112">
        <f>$X$172*$K$172</f>
        <v>0.33638</v>
      </c>
      <c r="Z172" s="112">
        <v>0</v>
      </c>
      <c r="AA172" s="113">
        <f>$Z$172*$K$172</f>
        <v>0</v>
      </c>
      <c r="AR172" s="73" t="s">
        <v>121</v>
      </c>
      <c r="AT172" s="73" t="s">
        <v>123</v>
      </c>
      <c r="AU172" s="73" t="s">
        <v>83</v>
      </c>
      <c r="AY172" s="6" t="s">
        <v>122</v>
      </c>
      <c r="BE172" s="114">
        <f>IF($U$172="základní",$N$172,0)</f>
        <v>0</v>
      </c>
      <c r="BF172" s="114">
        <f>IF($U$172="snížená",$N$172,0)</f>
        <v>0</v>
      </c>
      <c r="BG172" s="114">
        <f>IF($U$172="zákl. přenesená",$N$172,0)</f>
        <v>0</v>
      </c>
      <c r="BH172" s="114">
        <f>IF($U$172="sníž. přenesená",$N$172,0)</f>
        <v>0</v>
      </c>
      <c r="BI172" s="114">
        <f>IF($U$172="nulová",$N$172,0)</f>
        <v>0</v>
      </c>
      <c r="BJ172" s="73" t="s">
        <v>22</v>
      </c>
      <c r="BK172" s="114">
        <f>ROUND($L$172*$K$172,2)</f>
        <v>0</v>
      </c>
      <c r="BL172" s="73" t="s">
        <v>121</v>
      </c>
      <c r="BM172" s="73" t="s">
        <v>384</v>
      </c>
    </row>
    <row r="173" spans="2:63" s="96" customFormat="1" ht="30.75" customHeight="1">
      <c r="B173" s="97"/>
      <c r="D173" s="104" t="s">
        <v>208</v>
      </c>
      <c r="N173" s="160">
        <f>$BK$173</f>
        <v>0</v>
      </c>
      <c r="O173" s="159"/>
      <c r="P173" s="159"/>
      <c r="Q173" s="159"/>
      <c r="S173" s="97"/>
      <c r="T173" s="100"/>
      <c r="W173" s="101">
        <f>$W$174+SUM($W$175:$W$221)</f>
        <v>0</v>
      </c>
      <c r="Y173" s="101">
        <f>$Y$174+SUM($Y$175:$Y$221)</f>
        <v>85.29622200000001</v>
      </c>
      <c r="AA173" s="102">
        <f>$AA$174+SUM($AA$175:$AA$221)</f>
        <v>0.8200000000000001</v>
      </c>
      <c r="AR173" s="99" t="s">
        <v>22</v>
      </c>
      <c r="AT173" s="99" t="s">
        <v>74</v>
      </c>
      <c r="AU173" s="99" t="s">
        <v>22</v>
      </c>
      <c r="AY173" s="99" t="s">
        <v>122</v>
      </c>
      <c r="BK173" s="103">
        <f>$BK$174+SUM($BK$175:$BK$221)</f>
        <v>0</v>
      </c>
    </row>
    <row r="174" spans="2:65" s="6" customFormat="1" ht="27" customHeight="1">
      <c r="B174" s="21"/>
      <c r="C174" s="108" t="s">
        <v>391</v>
      </c>
      <c r="D174" s="108" t="s">
        <v>123</v>
      </c>
      <c r="E174" s="106" t="s">
        <v>392</v>
      </c>
      <c r="F174" s="153" t="s">
        <v>393</v>
      </c>
      <c r="G174" s="154"/>
      <c r="H174" s="154"/>
      <c r="I174" s="154"/>
      <c r="J174" s="108" t="s">
        <v>247</v>
      </c>
      <c r="K174" s="109">
        <v>86</v>
      </c>
      <c r="L174" s="155"/>
      <c r="M174" s="154"/>
      <c r="N174" s="156">
        <f>ROUND($L$174*$K$174,2)</f>
        <v>0</v>
      </c>
      <c r="O174" s="154"/>
      <c r="P174" s="154"/>
      <c r="Q174" s="154"/>
      <c r="R174" s="107"/>
      <c r="S174" s="21"/>
      <c r="T174" s="110"/>
      <c r="U174" s="111" t="s">
        <v>45</v>
      </c>
      <c r="X174" s="112">
        <v>0.0019</v>
      </c>
      <c r="Y174" s="112">
        <f>$X$174*$K$174</f>
        <v>0.1634</v>
      </c>
      <c r="Z174" s="112">
        <v>0</v>
      </c>
      <c r="AA174" s="113">
        <f>$Z$174*$K$174</f>
        <v>0</v>
      </c>
      <c r="AR174" s="73" t="s">
        <v>121</v>
      </c>
      <c r="AT174" s="73" t="s">
        <v>123</v>
      </c>
      <c r="AU174" s="73" t="s">
        <v>83</v>
      </c>
      <c r="AY174" s="73" t="s">
        <v>122</v>
      </c>
      <c r="BE174" s="114">
        <f>IF($U$174="základní",$N$174,0)</f>
        <v>0</v>
      </c>
      <c r="BF174" s="114">
        <f>IF($U$174="snížená",$N$174,0)</f>
        <v>0</v>
      </c>
      <c r="BG174" s="114">
        <f>IF($U$174="zákl. přenesená",$N$174,0)</f>
        <v>0</v>
      </c>
      <c r="BH174" s="114">
        <f>IF($U$174="sníž. přenesená",$N$174,0)</f>
        <v>0</v>
      </c>
      <c r="BI174" s="114">
        <f>IF($U$174="nulová",$N$174,0)</f>
        <v>0</v>
      </c>
      <c r="BJ174" s="73" t="s">
        <v>22</v>
      </c>
      <c r="BK174" s="114">
        <f>ROUND($L$174*$K$174,2)</f>
        <v>0</v>
      </c>
      <c r="BL174" s="73" t="s">
        <v>121</v>
      </c>
      <c r="BM174" s="73" t="s">
        <v>394</v>
      </c>
    </row>
    <row r="175" spans="2:65" s="6" customFormat="1" ht="27" customHeight="1">
      <c r="B175" s="21"/>
      <c r="C175" s="108" t="s">
        <v>395</v>
      </c>
      <c r="D175" s="108" t="s">
        <v>123</v>
      </c>
      <c r="E175" s="106" t="s">
        <v>396</v>
      </c>
      <c r="F175" s="153" t="s">
        <v>397</v>
      </c>
      <c r="G175" s="154"/>
      <c r="H175" s="154"/>
      <c r="I175" s="154"/>
      <c r="J175" s="108" t="s">
        <v>169</v>
      </c>
      <c r="K175" s="109">
        <v>40</v>
      </c>
      <c r="L175" s="155"/>
      <c r="M175" s="154"/>
      <c r="N175" s="156">
        <f>ROUND($L$175*$K$175,2)</f>
        <v>0</v>
      </c>
      <c r="O175" s="154"/>
      <c r="P175" s="154"/>
      <c r="Q175" s="154"/>
      <c r="R175" s="107" t="s">
        <v>211</v>
      </c>
      <c r="S175" s="21"/>
      <c r="T175" s="110"/>
      <c r="U175" s="111" t="s">
        <v>45</v>
      </c>
      <c r="X175" s="112">
        <v>0</v>
      </c>
      <c r="Y175" s="112">
        <f>$X$175*$K$175</f>
        <v>0</v>
      </c>
      <c r="Z175" s="112">
        <v>0</v>
      </c>
      <c r="AA175" s="113">
        <f>$Z$175*$K$175</f>
        <v>0</v>
      </c>
      <c r="AR175" s="73" t="s">
        <v>121</v>
      </c>
      <c r="AT175" s="73" t="s">
        <v>123</v>
      </c>
      <c r="AU175" s="73" t="s">
        <v>83</v>
      </c>
      <c r="AY175" s="73" t="s">
        <v>122</v>
      </c>
      <c r="BE175" s="114">
        <f>IF($U$175="základní",$N$175,0)</f>
        <v>0</v>
      </c>
      <c r="BF175" s="114">
        <f>IF($U$175="snížená",$N$175,0)</f>
        <v>0</v>
      </c>
      <c r="BG175" s="114">
        <f>IF($U$175="zákl. přenesená",$N$175,0)</f>
        <v>0</v>
      </c>
      <c r="BH175" s="114">
        <f>IF($U$175="sníž. přenesená",$N$175,0)</f>
        <v>0</v>
      </c>
      <c r="BI175" s="114">
        <f>IF($U$175="nulová",$N$175,0)</f>
        <v>0</v>
      </c>
      <c r="BJ175" s="73" t="s">
        <v>22</v>
      </c>
      <c r="BK175" s="114">
        <f>ROUND($L$175*$K$175,2)</f>
        <v>0</v>
      </c>
      <c r="BL175" s="73" t="s">
        <v>121</v>
      </c>
      <c r="BM175" s="73" t="s">
        <v>391</v>
      </c>
    </row>
    <row r="176" spans="2:51" s="6" customFormat="1" ht="15.75" customHeight="1">
      <c r="B176" s="119"/>
      <c r="E176" s="120"/>
      <c r="F176" s="282" t="s">
        <v>384</v>
      </c>
      <c r="G176" s="283"/>
      <c r="H176" s="283"/>
      <c r="I176" s="283"/>
      <c r="K176" s="122">
        <v>40</v>
      </c>
      <c r="S176" s="119"/>
      <c r="T176" s="123"/>
      <c r="AA176" s="124"/>
      <c r="AT176" s="121" t="s">
        <v>213</v>
      </c>
      <c r="AU176" s="121" t="s">
        <v>83</v>
      </c>
      <c r="AV176" s="125" t="s">
        <v>83</v>
      </c>
      <c r="AW176" s="125" t="s">
        <v>102</v>
      </c>
      <c r="AX176" s="125" t="s">
        <v>75</v>
      </c>
      <c r="AY176" s="121" t="s">
        <v>122</v>
      </c>
    </row>
    <row r="177" spans="2:51" s="6" customFormat="1" ht="15.75" customHeight="1">
      <c r="B177" s="126"/>
      <c r="E177" s="127"/>
      <c r="F177" s="284" t="s">
        <v>214</v>
      </c>
      <c r="G177" s="285"/>
      <c r="H177" s="285"/>
      <c r="I177" s="285"/>
      <c r="K177" s="128">
        <v>40</v>
      </c>
      <c r="S177" s="126"/>
      <c r="T177" s="129"/>
      <c r="AA177" s="130"/>
      <c r="AT177" s="127" t="s">
        <v>213</v>
      </c>
      <c r="AU177" s="127" t="s">
        <v>83</v>
      </c>
      <c r="AV177" s="131" t="s">
        <v>121</v>
      </c>
      <c r="AW177" s="131" t="s">
        <v>102</v>
      </c>
      <c r="AX177" s="131" t="s">
        <v>22</v>
      </c>
      <c r="AY177" s="127" t="s">
        <v>122</v>
      </c>
    </row>
    <row r="178" spans="2:65" s="6" customFormat="1" ht="15.75" customHeight="1">
      <c r="B178" s="21"/>
      <c r="C178" s="135" t="s">
        <v>398</v>
      </c>
      <c r="D178" s="135" t="s">
        <v>291</v>
      </c>
      <c r="E178" s="136" t="s">
        <v>399</v>
      </c>
      <c r="F178" s="286" t="s">
        <v>400</v>
      </c>
      <c r="G178" s="287"/>
      <c r="H178" s="287"/>
      <c r="I178" s="287"/>
      <c r="J178" s="137" t="s">
        <v>169</v>
      </c>
      <c r="K178" s="138">
        <v>40</v>
      </c>
      <c r="L178" s="288"/>
      <c r="M178" s="287"/>
      <c r="N178" s="289">
        <f>ROUND($L$178*$K$178,2)</f>
        <v>0</v>
      </c>
      <c r="O178" s="154"/>
      <c r="P178" s="154"/>
      <c r="Q178" s="154"/>
      <c r="R178" s="107" t="s">
        <v>211</v>
      </c>
      <c r="S178" s="21"/>
      <c r="T178" s="110"/>
      <c r="U178" s="111" t="s">
        <v>45</v>
      </c>
      <c r="X178" s="112">
        <v>0.00145</v>
      </c>
      <c r="Y178" s="112">
        <f>$X$178*$K$178</f>
        <v>0.057999999999999996</v>
      </c>
      <c r="Z178" s="112">
        <v>0</v>
      </c>
      <c r="AA178" s="113">
        <f>$Z$178*$K$178</f>
        <v>0</v>
      </c>
      <c r="AR178" s="73" t="s">
        <v>151</v>
      </c>
      <c r="AT178" s="73" t="s">
        <v>291</v>
      </c>
      <c r="AU178" s="73" t="s">
        <v>83</v>
      </c>
      <c r="AY178" s="6" t="s">
        <v>122</v>
      </c>
      <c r="BE178" s="114">
        <f>IF($U$178="základní",$N$178,0)</f>
        <v>0</v>
      </c>
      <c r="BF178" s="114">
        <f>IF($U$178="snížená",$N$178,0)</f>
        <v>0</v>
      </c>
      <c r="BG178" s="114">
        <f>IF($U$178="zákl. přenesená",$N$178,0)</f>
        <v>0</v>
      </c>
      <c r="BH178" s="114">
        <f>IF($U$178="sníž. přenesená",$N$178,0)</f>
        <v>0</v>
      </c>
      <c r="BI178" s="114">
        <f>IF($U$178="nulová",$N$178,0)</f>
        <v>0</v>
      </c>
      <c r="BJ178" s="73" t="s">
        <v>22</v>
      </c>
      <c r="BK178" s="114">
        <f>ROUND($L$178*$K$178,2)</f>
        <v>0</v>
      </c>
      <c r="BL178" s="73" t="s">
        <v>121</v>
      </c>
      <c r="BM178" s="73" t="s">
        <v>395</v>
      </c>
    </row>
    <row r="179" spans="2:65" s="6" customFormat="1" ht="27" customHeight="1">
      <c r="B179" s="21"/>
      <c r="C179" s="108" t="s">
        <v>401</v>
      </c>
      <c r="D179" s="108" t="s">
        <v>123</v>
      </c>
      <c r="E179" s="106" t="s">
        <v>402</v>
      </c>
      <c r="F179" s="153" t="s">
        <v>403</v>
      </c>
      <c r="G179" s="154"/>
      <c r="H179" s="154"/>
      <c r="I179" s="154"/>
      <c r="J179" s="108" t="s">
        <v>169</v>
      </c>
      <c r="K179" s="109">
        <v>34</v>
      </c>
      <c r="L179" s="155"/>
      <c r="M179" s="154"/>
      <c r="N179" s="156">
        <f>ROUND($L$179*$K$179,2)</f>
        <v>0</v>
      </c>
      <c r="O179" s="154"/>
      <c r="P179" s="154"/>
      <c r="Q179" s="154"/>
      <c r="R179" s="107" t="s">
        <v>211</v>
      </c>
      <c r="S179" s="21"/>
      <c r="T179" s="110"/>
      <c r="U179" s="111" t="s">
        <v>45</v>
      </c>
      <c r="X179" s="112">
        <v>0.0007</v>
      </c>
      <c r="Y179" s="112">
        <f>$X$179*$K$179</f>
        <v>0.023799999999999998</v>
      </c>
      <c r="Z179" s="112">
        <v>0</v>
      </c>
      <c r="AA179" s="113">
        <f>$Z$179*$K$179</f>
        <v>0</v>
      </c>
      <c r="AR179" s="73" t="s">
        <v>121</v>
      </c>
      <c r="AT179" s="73" t="s">
        <v>123</v>
      </c>
      <c r="AU179" s="73" t="s">
        <v>83</v>
      </c>
      <c r="AY179" s="73" t="s">
        <v>122</v>
      </c>
      <c r="BE179" s="114">
        <f>IF($U$179="základní",$N$179,0)</f>
        <v>0</v>
      </c>
      <c r="BF179" s="114">
        <f>IF($U$179="snížená",$N$179,0)</f>
        <v>0</v>
      </c>
      <c r="BG179" s="114">
        <f>IF($U$179="zákl. přenesená",$N$179,0)</f>
        <v>0</v>
      </c>
      <c r="BH179" s="114">
        <f>IF($U$179="sníž. přenesená",$N$179,0)</f>
        <v>0</v>
      </c>
      <c r="BI179" s="114">
        <f>IF($U$179="nulová",$N$179,0)</f>
        <v>0</v>
      </c>
      <c r="BJ179" s="73" t="s">
        <v>22</v>
      </c>
      <c r="BK179" s="114">
        <f>ROUND($L$179*$K$179,2)</f>
        <v>0</v>
      </c>
      <c r="BL179" s="73" t="s">
        <v>121</v>
      </c>
      <c r="BM179" s="73" t="s">
        <v>398</v>
      </c>
    </row>
    <row r="180" spans="2:65" s="6" customFormat="1" ht="15.75" customHeight="1">
      <c r="B180" s="21"/>
      <c r="C180" s="137" t="s">
        <v>404</v>
      </c>
      <c r="D180" s="137" t="s">
        <v>291</v>
      </c>
      <c r="E180" s="136" t="s">
        <v>405</v>
      </c>
      <c r="F180" s="286" t="s">
        <v>406</v>
      </c>
      <c r="G180" s="287"/>
      <c r="H180" s="287"/>
      <c r="I180" s="287"/>
      <c r="J180" s="137" t="s">
        <v>169</v>
      </c>
      <c r="K180" s="138">
        <v>6</v>
      </c>
      <c r="L180" s="288"/>
      <c r="M180" s="287"/>
      <c r="N180" s="289">
        <f>ROUND($L$180*$K$180,2)</f>
        <v>0</v>
      </c>
      <c r="O180" s="154"/>
      <c r="P180" s="154"/>
      <c r="Q180" s="154"/>
      <c r="R180" s="107" t="s">
        <v>211</v>
      </c>
      <c r="S180" s="21"/>
      <c r="T180" s="110"/>
      <c r="U180" s="111" t="s">
        <v>45</v>
      </c>
      <c r="X180" s="112">
        <v>0.004</v>
      </c>
      <c r="Y180" s="112">
        <f>$X$180*$K$180</f>
        <v>0.024</v>
      </c>
      <c r="Z180" s="112">
        <v>0</v>
      </c>
      <c r="AA180" s="113">
        <f>$Z$180*$K$180</f>
        <v>0</v>
      </c>
      <c r="AR180" s="73" t="s">
        <v>151</v>
      </c>
      <c r="AT180" s="73" t="s">
        <v>291</v>
      </c>
      <c r="AU180" s="73" t="s">
        <v>83</v>
      </c>
      <c r="AY180" s="73" t="s">
        <v>122</v>
      </c>
      <c r="BE180" s="114">
        <f>IF($U$180="základní",$N$180,0)</f>
        <v>0</v>
      </c>
      <c r="BF180" s="114">
        <f>IF($U$180="snížená",$N$180,0)</f>
        <v>0</v>
      </c>
      <c r="BG180" s="114">
        <f>IF($U$180="zákl. přenesená",$N$180,0)</f>
        <v>0</v>
      </c>
      <c r="BH180" s="114">
        <f>IF($U$180="sníž. přenesená",$N$180,0)</f>
        <v>0</v>
      </c>
      <c r="BI180" s="114">
        <f>IF($U$180="nulová",$N$180,0)</f>
        <v>0</v>
      </c>
      <c r="BJ180" s="73" t="s">
        <v>22</v>
      </c>
      <c r="BK180" s="114">
        <f>ROUND($L$180*$K$180,2)</f>
        <v>0</v>
      </c>
      <c r="BL180" s="73" t="s">
        <v>121</v>
      </c>
      <c r="BM180" s="73" t="s">
        <v>401</v>
      </c>
    </row>
    <row r="181" spans="2:65" s="6" customFormat="1" ht="15.75" customHeight="1">
      <c r="B181" s="21"/>
      <c r="C181" s="137" t="s">
        <v>407</v>
      </c>
      <c r="D181" s="137" t="s">
        <v>291</v>
      </c>
      <c r="E181" s="136" t="s">
        <v>408</v>
      </c>
      <c r="F181" s="286" t="s">
        <v>409</v>
      </c>
      <c r="G181" s="287"/>
      <c r="H181" s="287"/>
      <c r="I181" s="287"/>
      <c r="J181" s="137" t="s">
        <v>169</v>
      </c>
      <c r="K181" s="138">
        <v>4</v>
      </c>
      <c r="L181" s="288"/>
      <c r="M181" s="287"/>
      <c r="N181" s="289">
        <f>ROUND($L$181*$K$181,2)</f>
        <v>0</v>
      </c>
      <c r="O181" s="154"/>
      <c r="P181" s="154"/>
      <c r="Q181" s="154"/>
      <c r="R181" s="107"/>
      <c r="S181" s="21"/>
      <c r="T181" s="110"/>
      <c r="U181" s="111" t="s">
        <v>45</v>
      </c>
      <c r="X181" s="112">
        <v>0.004</v>
      </c>
      <c r="Y181" s="112">
        <f>$X$181*$K$181</f>
        <v>0.016</v>
      </c>
      <c r="Z181" s="112">
        <v>0</v>
      </c>
      <c r="AA181" s="113">
        <f>$Z$181*$K$181</f>
        <v>0</v>
      </c>
      <c r="AR181" s="73" t="s">
        <v>151</v>
      </c>
      <c r="AT181" s="73" t="s">
        <v>291</v>
      </c>
      <c r="AU181" s="73" t="s">
        <v>83</v>
      </c>
      <c r="AY181" s="73" t="s">
        <v>122</v>
      </c>
      <c r="BE181" s="114">
        <f>IF($U$181="základní",$N$181,0)</f>
        <v>0</v>
      </c>
      <c r="BF181" s="114">
        <f>IF($U$181="snížená",$N$181,0)</f>
        <v>0</v>
      </c>
      <c r="BG181" s="114">
        <f>IF($U$181="zákl. přenesená",$N$181,0)</f>
        <v>0</v>
      </c>
      <c r="BH181" s="114">
        <f>IF($U$181="sníž. přenesená",$N$181,0)</f>
        <v>0</v>
      </c>
      <c r="BI181" s="114">
        <f>IF($U$181="nulová",$N$181,0)</f>
        <v>0</v>
      </c>
      <c r="BJ181" s="73" t="s">
        <v>22</v>
      </c>
      <c r="BK181" s="114">
        <f>ROUND($L$181*$K$181,2)</f>
        <v>0</v>
      </c>
      <c r="BL181" s="73" t="s">
        <v>121</v>
      </c>
      <c r="BM181" s="73" t="s">
        <v>404</v>
      </c>
    </row>
    <row r="182" spans="2:65" s="6" customFormat="1" ht="15.75" customHeight="1">
      <c r="B182" s="21"/>
      <c r="C182" s="137" t="s">
        <v>410</v>
      </c>
      <c r="D182" s="137" t="s">
        <v>291</v>
      </c>
      <c r="E182" s="136" t="s">
        <v>411</v>
      </c>
      <c r="F182" s="286" t="s">
        <v>412</v>
      </c>
      <c r="G182" s="287"/>
      <c r="H182" s="287"/>
      <c r="I182" s="287"/>
      <c r="J182" s="137" t="s">
        <v>169</v>
      </c>
      <c r="K182" s="138">
        <v>4</v>
      </c>
      <c r="L182" s="288"/>
      <c r="M182" s="287"/>
      <c r="N182" s="289">
        <f>ROUND($L$182*$K$182,2)</f>
        <v>0</v>
      </c>
      <c r="O182" s="154"/>
      <c r="P182" s="154"/>
      <c r="Q182" s="154"/>
      <c r="R182" s="107"/>
      <c r="S182" s="21"/>
      <c r="T182" s="110"/>
      <c r="U182" s="111" t="s">
        <v>45</v>
      </c>
      <c r="X182" s="112">
        <v>0.004</v>
      </c>
      <c r="Y182" s="112">
        <f>$X$182*$K$182</f>
        <v>0.016</v>
      </c>
      <c r="Z182" s="112">
        <v>0</v>
      </c>
      <c r="AA182" s="113">
        <f>$Z$182*$K$182</f>
        <v>0</v>
      </c>
      <c r="AR182" s="73" t="s">
        <v>151</v>
      </c>
      <c r="AT182" s="73" t="s">
        <v>291</v>
      </c>
      <c r="AU182" s="73" t="s">
        <v>83</v>
      </c>
      <c r="AY182" s="73" t="s">
        <v>122</v>
      </c>
      <c r="BE182" s="114">
        <f>IF($U$182="základní",$N$182,0)</f>
        <v>0</v>
      </c>
      <c r="BF182" s="114">
        <f>IF($U$182="snížená",$N$182,0)</f>
        <v>0</v>
      </c>
      <c r="BG182" s="114">
        <f>IF($U$182="zákl. přenesená",$N$182,0)</f>
        <v>0</v>
      </c>
      <c r="BH182" s="114">
        <f>IF($U$182="sníž. přenesená",$N$182,0)</f>
        <v>0</v>
      </c>
      <c r="BI182" s="114">
        <f>IF($U$182="nulová",$N$182,0)</f>
        <v>0</v>
      </c>
      <c r="BJ182" s="73" t="s">
        <v>22</v>
      </c>
      <c r="BK182" s="114">
        <f>ROUND($L$182*$K$182,2)</f>
        <v>0</v>
      </c>
      <c r="BL182" s="73" t="s">
        <v>121</v>
      </c>
      <c r="BM182" s="73" t="s">
        <v>407</v>
      </c>
    </row>
    <row r="183" spans="2:65" s="6" customFormat="1" ht="15.75" customHeight="1">
      <c r="B183" s="21"/>
      <c r="C183" s="137" t="s">
        <v>413</v>
      </c>
      <c r="D183" s="137" t="s">
        <v>291</v>
      </c>
      <c r="E183" s="136" t="s">
        <v>414</v>
      </c>
      <c r="F183" s="286" t="s">
        <v>415</v>
      </c>
      <c r="G183" s="287"/>
      <c r="H183" s="287"/>
      <c r="I183" s="287"/>
      <c r="J183" s="137" t="s">
        <v>169</v>
      </c>
      <c r="K183" s="138">
        <v>4</v>
      </c>
      <c r="L183" s="288"/>
      <c r="M183" s="287"/>
      <c r="N183" s="289">
        <f>ROUND($L$183*$K$183,2)</f>
        <v>0</v>
      </c>
      <c r="O183" s="154"/>
      <c r="P183" s="154"/>
      <c r="Q183" s="154"/>
      <c r="R183" s="107"/>
      <c r="S183" s="21"/>
      <c r="T183" s="110"/>
      <c r="U183" s="111" t="s">
        <v>45</v>
      </c>
      <c r="X183" s="112">
        <v>0.004</v>
      </c>
      <c r="Y183" s="112">
        <f>$X$183*$K$183</f>
        <v>0.016</v>
      </c>
      <c r="Z183" s="112">
        <v>0</v>
      </c>
      <c r="AA183" s="113">
        <f>$Z$183*$K$183</f>
        <v>0</v>
      </c>
      <c r="AR183" s="73" t="s">
        <v>151</v>
      </c>
      <c r="AT183" s="73" t="s">
        <v>291</v>
      </c>
      <c r="AU183" s="73" t="s">
        <v>83</v>
      </c>
      <c r="AY183" s="73" t="s">
        <v>122</v>
      </c>
      <c r="BE183" s="114">
        <f>IF($U$183="základní",$N$183,0)</f>
        <v>0</v>
      </c>
      <c r="BF183" s="114">
        <f>IF($U$183="snížená",$N$183,0)</f>
        <v>0</v>
      </c>
      <c r="BG183" s="114">
        <f>IF($U$183="zákl. přenesená",$N$183,0)</f>
        <v>0</v>
      </c>
      <c r="BH183" s="114">
        <f>IF($U$183="sníž. přenesená",$N$183,0)</f>
        <v>0</v>
      </c>
      <c r="BI183" s="114">
        <f>IF($U$183="nulová",$N$183,0)</f>
        <v>0</v>
      </c>
      <c r="BJ183" s="73" t="s">
        <v>22</v>
      </c>
      <c r="BK183" s="114">
        <f>ROUND($L$183*$K$183,2)</f>
        <v>0</v>
      </c>
      <c r="BL183" s="73" t="s">
        <v>121</v>
      </c>
      <c r="BM183" s="73" t="s">
        <v>410</v>
      </c>
    </row>
    <row r="184" spans="2:65" s="6" customFormat="1" ht="15.75" customHeight="1">
      <c r="B184" s="21"/>
      <c r="C184" s="137" t="s">
        <v>416</v>
      </c>
      <c r="D184" s="137" t="s">
        <v>291</v>
      </c>
      <c r="E184" s="136" t="s">
        <v>417</v>
      </c>
      <c r="F184" s="286" t="s">
        <v>418</v>
      </c>
      <c r="G184" s="287"/>
      <c r="H184" s="287"/>
      <c r="I184" s="287"/>
      <c r="J184" s="137" t="s">
        <v>169</v>
      </c>
      <c r="K184" s="138">
        <v>5</v>
      </c>
      <c r="L184" s="288"/>
      <c r="M184" s="287"/>
      <c r="N184" s="289">
        <f>ROUND($L$184*$K$184,2)</f>
        <v>0</v>
      </c>
      <c r="O184" s="154"/>
      <c r="P184" s="154"/>
      <c r="Q184" s="154"/>
      <c r="R184" s="107"/>
      <c r="S184" s="21"/>
      <c r="T184" s="110"/>
      <c r="U184" s="111" t="s">
        <v>45</v>
      </c>
      <c r="X184" s="112">
        <v>0.004</v>
      </c>
      <c r="Y184" s="112">
        <f>$X$184*$K$184</f>
        <v>0.02</v>
      </c>
      <c r="Z184" s="112">
        <v>0</v>
      </c>
      <c r="AA184" s="113">
        <f>$Z$184*$K$184</f>
        <v>0</v>
      </c>
      <c r="AR184" s="73" t="s">
        <v>151</v>
      </c>
      <c r="AT184" s="73" t="s">
        <v>291</v>
      </c>
      <c r="AU184" s="73" t="s">
        <v>83</v>
      </c>
      <c r="AY184" s="73" t="s">
        <v>122</v>
      </c>
      <c r="BE184" s="114">
        <f>IF($U$184="základní",$N$184,0)</f>
        <v>0</v>
      </c>
      <c r="BF184" s="114">
        <f>IF($U$184="snížená",$N$184,0)</f>
        <v>0</v>
      </c>
      <c r="BG184" s="114">
        <f>IF($U$184="zákl. přenesená",$N$184,0)</f>
        <v>0</v>
      </c>
      <c r="BH184" s="114">
        <f>IF($U$184="sníž. přenesená",$N$184,0)</f>
        <v>0</v>
      </c>
      <c r="BI184" s="114">
        <f>IF($U$184="nulová",$N$184,0)</f>
        <v>0</v>
      </c>
      <c r="BJ184" s="73" t="s">
        <v>22</v>
      </c>
      <c r="BK184" s="114">
        <f>ROUND($L$184*$K$184,2)</f>
        <v>0</v>
      </c>
      <c r="BL184" s="73" t="s">
        <v>121</v>
      </c>
      <c r="BM184" s="73" t="s">
        <v>413</v>
      </c>
    </row>
    <row r="185" spans="2:65" s="6" customFormat="1" ht="15.75" customHeight="1">
      <c r="B185" s="21"/>
      <c r="C185" s="137" t="s">
        <v>419</v>
      </c>
      <c r="D185" s="137" t="s">
        <v>291</v>
      </c>
      <c r="E185" s="136" t="s">
        <v>420</v>
      </c>
      <c r="F185" s="286" t="s">
        <v>421</v>
      </c>
      <c r="G185" s="287"/>
      <c r="H185" s="287"/>
      <c r="I185" s="287"/>
      <c r="J185" s="137" t="s">
        <v>169</v>
      </c>
      <c r="K185" s="138">
        <v>8</v>
      </c>
      <c r="L185" s="288"/>
      <c r="M185" s="287"/>
      <c r="N185" s="289">
        <f>ROUND($L$185*$K$185,2)</f>
        <v>0</v>
      </c>
      <c r="O185" s="154"/>
      <c r="P185" s="154"/>
      <c r="Q185" s="154"/>
      <c r="R185" s="107"/>
      <c r="S185" s="21"/>
      <c r="T185" s="110"/>
      <c r="U185" s="111" t="s">
        <v>45</v>
      </c>
      <c r="X185" s="112">
        <v>0.004</v>
      </c>
      <c r="Y185" s="112">
        <f>$X$185*$K$185</f>
        <v>0.032</v>
      </c>
      <c r="Z185" s="112">
        <v>0</v>
      </c>
      <c r="AA185" s="113">
        <f>$Z$185*$K$185</f>
        <v>0</v>
      </c>
      <c r="AR185" s="73" t="s">
        <v>151</v>
      </c>
      <c r="AT185" s="73" t="s">
        <v>291</v>
      </c>
      <c r="AU185" s="73" t="s">
        <v>83</v>
      </c>
      <c r="AY185" s="73" t="s">
        <v>122</v>
      </c>
      <c r="BE185" s="114">
        <f>IF($U$185="základní",$N$185,0)</f>
        <v>0</v>
      </c>
      <c r="BF185" s="114">
        <f>IF($U$185="snížená",$N$185,0)</f>
        <v>0</v>
      </c>
      <c r="BG185" s="114">
        <f>IF($U$185="zákl. přenesená",$N$185,0)</f>
        <v>0</v>
      </c>
      <c r="BH185" s="114">
        <f>IF($U$185="sníž. přenesená",$N$185,0)</f>
        <v>0</v>
      </c>
      <c r="BI185" s="114">
        <f>IF($U$185="nulová",$N$185,0)</f>
        <v>0</v>
      </c>
      <c r="BJ185" s="73" t="s">
        <v>22</v>
      </c>
      <c r="BK185" s="114">
        <f>ROUND($L$185*$K$185,2)</f>
        <v>0</v>
      </c>
      <c r="BL185" s="73" t="s">
        <v>121</v>
      </c>
      <c r="BM185" s="73" t="s">
        <v>416</v>
      </c>
    </row>
    <row r="186" spans="2:65" s="6" customFormat="1" ht="15.75" customHeight="1">
      <c r="B186" s="21"/>
      <c r="C186" s="137" t="s">
        <v>422</v>
      </c>
      <c r="D186" s="137" t="s">
        <v>291</v>
      </c>
      <c r="E186" s="136" t="s">
        <v>423</v>
      </c>
      <c r="F186" s="286" t="s">
        <v>424</v>
      </c>
      <c r="G186" s="287"/>
      <c r="H186" s="287"/>
      <c r="I186" s="287"/>
      <c r="J186" s="137" t="s">
        <v>169</v>
      </c>
      <c r="K186" s="138">
        <v>3</v>
      </c>
      <c r="L186" s="288"/>
      <c r="M186" s="287"/>
      <c r="N186" s="289">
        <f>ROUND($L$186*$K$186,2)</f>
        <v>0</v>
      </c>
      <c r="O186" s="154"/>
      <c r="P186" s="154"/>
      <c r="Q186" s="154"/>
      <c r="R186" s="107"/>
      <c r="S186" s="21"/>
      <c r="T186" s="110"/>
      <c r="U186" s="111" t="s">
        <v>45</v>
      </c>
      <c r="X186" s="112">
        <v>0.004</v>
      </c>
      <c r="Y186" s="112">
        <f>$X$186*$K$186</f>
        <v>0.012</v>
      </c>
      <c r="Z186" s="112">
        <v>0</v>
      </c>
      <c r="AA186" s="113">
        <f>$Z$186*$K$186</f>
        <v>0</v>
      </c>
      <c r="AR186" s="73" t="s">
        <v>151</v>
      </c>
      <c r="AT186" s="73" t="s">
        <v>291</v>
      </c>
      <c r="AU186" s="73" t="s">
        <v>83</v>
      </c>
      <c r="AY186" s="73" t="s">
        <v>122</v>
      </c>
      <c r="BE186" s="114">
        <f>IF($U$186="základní",$N$186,0)</f>
        <v>0</v>
      </c>
      <c r="BF186" s="114">
        <f>IF($U$186="snížená",$N$186,0)</f>
        <v>0</v>
      </c>
      <c r="BG186" s="114">
        <f>IF($U$186="zákl. přenesená",$N$186,0)</f>
        <v>0</v>
      </c>
      <c r="BH186" s="114">
        <f>IF($U$186="sníž. přenesená",$N$186,0)</f>
        <v>0</v>
      </c>
      <c r="BI186" s="114">
        <f>IF($U$186="nulová",$N$186,0)</f>
        <v>0</v>
      </c>
      <c r="BJ186" s="73" t="s">
        <v>22</v>
      </c>
      <c r="BK186" s="114">
        <f>ROUND($L$186*$K$186,2)</f>
        <v>0</v>
      </c>
      <c r="BL186" s="73" t="s">
        <v>121</v>
      </c>
      <c r="BM186" s="73" t="s">
        <v>419</v>
      </c>
    </row>
    <row r="187" spans="2:65" s="6" customFormat="1" ht="27" customHeight="1">
      <c r="B187" s="21"/>
      <c r="C187" s="108" t="s">
        <v>425</v>
      </c>
      <c r="D187" s="108" t="s">
        <v>123</v>
      </c>
      <c r="E187" s="106" t="s">
        <v>426</v>
      </c>
      <c r="F187" s="153" t="s">
        <v>427</v>
      </c>
      <c r="G187" s="154"/>
      <c r="H187" s="154"/>
      <c r="I187" s="154"/>
      <c r="J187" s="108" t="s">
        <v>169</v>
      </c>
      <c r="K187" s="109">
        <v>4</v>
      </c>
      <c r="L187" s="155"/>
      <c r="M187" s="154"/>
      <c r="N187" s="156">
        <f>ROUND($L$187*$K$187,2)</f>
        <v>0</v>
      </c>
      <c r="O187" s="154"/>
      <c r="P187" s="154"/>
      <c r="Q187" s="154"/>
      <c r="R187" s="107" t="s">
        <v>211</v>
      </c>
      <c r="S187" s="21"/>
      <c r="T187" s="110"/>
      <c r="U187" s="111" t="s">
        <v>45</v>
      </c>
      <c r="X187" s="112">
        <v>2.50188</v>
      </c>
      <c r="Y187" s="112">
        <f>$X$187*$K$187</f>
        <v>10.00752</v>
      </c>
      <c r="Z187" s="112">
        <v>0</v>
      </c>
      <c r="AA187" s="113">
        <f>$Z$187*$K$187</f>
        <v>0</v>
      </c>
      <c r="AR187" s="73" t="s">
        <v>121</v>
      </c>
      <c r="AT187" s="73" t="s">
        <v>123</v>
      </c>
      <c r="AU187" s="73" t="s">
        <v>83</v>
      </c>
      <c r="AY187" s="73" t="s">
        <v>122</v>
      </c>
      <c r="BE187" s="114">
        <f>IF($U$187="základní",$N$187,0)</f>
        <v>0</v>
      </c>
      <c r="BF187" s="114">
        <f>IF($U$187="snížená",$N$187,0)</f>
        <v>0</v>
      </c>
      <c r="BG187" s="114">
        <f>IF($U$187="zákl. přenesená",$N$187,0)</f>
        <v>0</v>
      </c>
      <c r="BH187" s="114">
        <f>IF($U$187="sníž. přenesená",$N$187,0)</f>
        <v>0</v>
      </c>
      <c r="BI187" s="114">
        <f>IF($U$187="nulová",$N$187,0)</f>
        <v>0</v>
      </c>
      <c r="BJ187" s="73" t="s">
        <v>22</v>
      </c>
      <c r="BK187" s="114">
        <f>ROUND($L$187*$K$187,2)</f>
        <v>0</v>
      </c>
      <c r="BL187" s="73" t="s">
        <v>121</v>
      </c>
      <c r="BM187" s="73" t="s">
        <v>422</v>
      </c>
    </row>
    <row r="188" spans="2:65" s="6" customFormat="1" ht="15.75" customHeight="1">
      <c r="B188" s="21"/>
      <c r="C188" s="137" t="s">
        <v>428</v>
      </c>
      <c r="D188" s="137" t="s">
        <v>291</v>
      </c>
      <c r="E188" s="136" t="s">
        <v>429</v>
      </c>
      <c r="F188" s="286" t="s">
        <v>430</v>
      </c>
      <c r="G188" s="287"/>
      <c r="H188" s="287"/>
      <c r="I188" s="287"/>
      <c r="J188" s="137" t="s">
        <v>169</v>
      </c>
      <c r="K188" s="138">
        <v>4</v>
      </c>
      <c r="L188" s="288"/>
      <c r="M188" s="287"/>
      <c r="N188" s="289">
        <f>ROUND($L$188*$K$188,2)</f>
        <v>0</v>
      </c>
      <c r="O188" s="154"/>
      <c r="P188" s="154"/>
      <c r="Q188" s="154"/>
      <c r="R188" s="107" t="s">
        <v>211</v>
      </c>
      <c r="S188" s="21"/>
      <c r="T188" s="110"/>
      <c r="U188" s="111" t="s">
        <v>45</v>
      </c>
      <c r="X188" s="112">
        <v>0.005</v>
      </c>
      <c r="Y188" s="112">
        <f>$X$188*$K$188</f>
        <v>0.02</v>
      </c>
      <c r="Z188" s="112">
        <v>0</v>
      </c>
      <c r="AA188" s="113">
        <f>$Z$188*$K$188</f>
        <v>0</v>
      </c>
      <c r="AR188" s="73" t="s">
        <v>151</v>
      </c>
      <c r="AT188" s="73" t="s">
        <v>291</v>
      </c>
      <c r="AU188" s="73" t="s">
        <v>83</v>
      </c>
      <c r="AY188" s="73" t="s">
        <v>122</v>
      </c>
      <c r="BE188" s="114">
        <f>IF($U$188="základní",$N$188,0)</f>
        <v>0</v>
      </c>
      <c r="BF188" s="114">
        <f>IF($U$188="snížená",$N$188,0)</f>
        <v>0</v>
      </c>
      <c r="BG188" s="114">
        <f>IF($U$188="zákl. přenesená",$N$188,0)</f>
        <v>0</v>
      </c>
      <c r="BH188" s="114">
        <f>IF($U$188="sníž. přenesená",$N$188,0)</f>
        <v>0</v>
      </c>
      <c r="BI188" s="114">
        <f>IF($U$188="nulová",$N$188,0)</f>
        <v>0</v>
      </c>
      <c r="BJ188" s="73" t="s">
        <v>22</v>
      </c>
      <c r="BK188" s="114">
        <f>ROUND($L$188*$K$188,2)</f>
        <v>0</v>
      </c>
      <c r="BL188" s="73" t="s">
        <v>121</v>
      </c>
      <c r="BM188" s="73" t="s">
        <v>425</v>
      </c>
    </row>
    <row r="189" spans="2:65" s="6" customFormat="1" ht="27" customHeight="1">
      <c r="B189" s="21"/>
      <c r="C189" s="108" t="s">
        <v>431</v>
      </c>
      <c r="D189" s="108" t="s">
        <v>123</v>
      </c>
      <c r="E189" s="106" t="s">
        <v>432</v>
      </c>
      <c r="F189" s="153" t="s">
        <v>433</v>
      </c>
      <c r="G189" s="154"/>
      <c r="H189" s="154"/>
      <c r="I189" s="154"/>
      <c r="J189" s="108" t="s">
        <v>169</v>
      </c>
      <c r="K189" s="109">
        <v>28</v>
      </c>
      <c r="L189" s="155"/>
      <c r="M189" s="154"/>
      <c r="N189" s="156">
        <f>ROUND($L$189*$K$189,2)</f>
        <v>0</v>
      </c>
      <c r="O189" s="154"/>
      <c r="P189" s="154"/>
      <c r="Q189" s="154"/>
      <c r="R189" s="107" t="s">
        <v>211</v>
      </c>
      <c r="S189" s="21"/>
      <c r="T189" s="110"/>
      <c r="U189" s="111" t="s">
        <v>45</v>
      </c>
      <c r="X189" s="112">
        <v>0.10941</v>
      </c>
      <c r="Y189" s="112">
        <f>$X$189*$K$189</f>
        <v>3.0634799999999998</v>
      </c>
      <c r="Z189" s="112">
        <v>0</v>
      </c>
      <c r="AA189" s="113">
        <f>$Z$189*$K$189</f>
        <v>0</v>
      </c>
      <c r="AR189" s="73" t="s">
        <v>121</v>
      </c>
      <c r="AT189" s="73" t="s">
        <v>123</v>
      </c>
      <c r="AU189" s="73" t="s">
        <v>83</v>
      </c>
      <c r="AY189" s="73" t="s">
        <v>122</v>
      </c>
      <c r="BE189" s="114">
        <f>IF($U$189="základní",$N$189,0)</f>
        <v>0</v>
      </c>
      <c r="BF189" s="114">
        <f>IF($U$189="snížená",$N$189,0)</f>
        <v>0</v>
      </c>
      <c r="BG189" s="114">
        <f>IF($U$189="zákl. přenesená",$N$189,0)</f>
        <v>0</v>
      </c>
      <c r="BH189" s="114">
        <f>IF($U$189="sníž. přenesená",$N$189,0)</f>
        <v>0</v>
      </c>
      <c r="BI189" s="114">
        <f>IF($U$189="nulová",$N$189,0)</f>
        <v>0</v>
      </c>
      <c r="BJ189" s="73" t="s">
        <v>22</v>
      </c>
      <c r="BK189" s="114">
        <f>ROUND($L$189*$K$189,2)</f>
        <v>0</v>
      </c>
      <c r="BL189" s="73" t="s">
        <v>121</v>
      </c>
      <c r="BM189" s="73" t="s">
        <v>428</v>
      </c>
    </row>
    <row r="190" spans="2:65" s="6" customFormat="1" ht="15.75" customHeight="1">
      <c r="B190" s="21"/>
      <c r="C190" s="137" t="s">
        <v>434</v>
      </c>
      <c r="D190" s="137" t="s">
        <v>291</v>
      </c>
      <c r="E190" s="136" t="s">
        <v>435</v>
      </c>
      <c r="F190" s="286" t="s">
        <v>436</v>
      </c>
      <c r="G190" s="287"/>
      <c r="H190" s="287"/>
      <c r="I190" s="287"/>
      <c r="J190" s="137" t="s">
        <v>169</v>
      </c>
      <c r="K190" s="138">
        <v>28</v>
      </c>
      <c r="L190" s="288"/>
      <c r="M190" s="287"/>
      <c r="N190" s="289">
        <f>ROUND($L$190*$K$190,2)</f>
        <v>0</v>
      </c>
      <c r="O190" s="154"/>
      <c r="P190" s="154"/>
      <c r="Q190" s="154"/>
      <c r="R190" s="107" t="s">
        <v>211</v>
      </c>
      <c r="S190" s="21"/>
      <c r="T190" s="110"/>
      <c r="U190" s="111" t="s">
        <v>45</v>
      </c>
      <c r="X190" s="112">
        <v>0.0065</v>
      </c>
      <c r="Y190" s="112">
        <f>$X$190*$K$190</f>
        <v>0.182</v>
      </c>
      <c r="Z190" s="112">
        <v>0</v>
      </c>
      <c r="AA190" s="113">
        <f>$Z$190*$K$190</f>
        <v>0</v>
      </c>
      <c r="AR190" s="73" t="s">
        <v>151</v>
      </c>
      <c r="AT190" s="73" t="s">
        <v>291</v>
      </c>
      <c r="AU190" s="73" t="s">
        <v>83</v>
      </c>
      <c r="AY190" s="73" t="s">
        <v>122</v>
      </c>
      <c r="BE190" s="114">
        <f>IF($U$190="základní",$N$190,0)</f>
        <v>0</v>
      </c>
      <c r="BF190" s="114">
        <f>IF($U$190="snížená",$N$190,0)</f>
        <v>0</v>
      </c>
      <c r="BG190" s="114">
        <f>IF($U$190="zákl. přenesená",$N$190,0)</f>
        <v>0</v>
      </c>
      <c r="BH190" s="114">
        <f>IF($U$190="sníž. přenesená",$N$190,0)</f>
        <v>0</v>
      </c>
      <c r="BI190" s="114">
        <f>IF($U$190="nulová",$N$190,0)</f>
        <v>0</v>
      </c>
      <c r="BJ190" s="73" t="s">
        <v>22</v>
      </c>
      <c r="BK190" s="114">
        <f>ROUND($L$190*$K$190,2)</f>
        <v>0</v>
      </c>
      <c r="BL190" s="73" t="s">
        <v>121</v>
      </c>
      <c r="BM190" s="73" t="s">
        <v>431</v>
      </c>
    </row>
    <row r="191" spans="2:65" s="6" customFormat="1" ht="27" customHeight="1">
      <c r="B191" s="21"/>
      <c r="C191" s="108" t="s">
        <v>437</v>
      </c>
      <c r="D191" s="108" t="s">
        <v>123</v>
      </c>
      <c r="E191" s="106" t="s">
        <v>438</v>
      </c>
      <c r="F191" s="153" t="s">
        <v>439</v>
      </c>
      <c r="G191" s="154"/>
      <c r="H191" s="154"/>
      <c r="I191" s="154"/>
      <c r="J191" s="108" t="s">
        <v>247</v>
      </c>
      <c r="K191" s="109">
        <v>290</v>
      </c>
      <c r="L191" s="155"/>
      <c r="M191" s="154"/>
      <c r="N191" s="156">
        <f>ROUND($L$191*$K$191,2)</f>
        <v>0</v>
      </c>
      <c r="O191" s="154"/>
      <c r="P191" s="154"/>
      <c r="Q191" s="154"/>
      <c r="R191" s="107" t="s">
        <v>211</v>
      </c>
      <c r="S191" s="21"/>
      <c r="T191" s="110"/>
      <c r="U191" s="111" t="s">
        <v>45</v>
      </c>
      <c r="X191" s="112">
        <v>8E-05</v>
      </c>
      <c r="Y191" s="112">
        <f>$X$191*$K$191</f>
        <v>0.023200000000000002</v>
      </c>
      <c r="Z191" s="112">
        <v>0</v>
      </c>
      <c r="AA191" s="113">
        <f>$Z$191*$K$191</f>
        <v>0</v>
      </c>
      <c r="AR191" s="73" t="s">
        <v>121</v>
      </c>
      <c r="AT191" s="73" t="s">
        <v>123</v>
      </c>
      <c r="AU191" s="73" t="s">
        <v>83</v>
      </c>
      <c r="AY191" s="73" t="s">
        <v>122</v>
      </c>
      <c r="BE191" s="114">
        <f>IF($U$191="základní",$N$191,0)</f>
        <v>0</v>
      </c>
      <c r="BF191" s="114">
        <f>IF($U$191="snížená",$N$191,0)</f>
        <v>0</v>
      </c>
      <c r="BG191" s="114">
        <f>IF($U$191="zákl. přenesená",$N$191,0)</f>
        <v>0</v>
      </c>
      <c r="BH191" s="114">
        <f>IF($U$191="sníž. přenesená",$N$191,0)</f>
        <v>0</v>
      </c>
      <c r="BI191" s="114">
        <f>IF($U$191="nulová",$N$191,0)</f>
        <v>0</v>
      </c>
      <c r="BJ191" s="73" t="s">
        <v>22</v>
      </c>
      <c r="BK191" s="114">
        <f>ROUND($L$191*$K$191,2)</f>
        <v>0</v>
      </c>
      <c r="BL191" s="73" t="s">
        <v>121</v>
      </c>
      <c r="BM191" s="73" t="s">
        <v>434</v>
      </c>
    </row>
    <row r="192" spans="2:65" s="6" customFormat="1" ht="27" customHeight="1">
      <c r="B192" s="21"/>
      <c r="C192" s="108" t="s">
        <v>440</v>
      </c>
      <c r="D192" s="108" t="s">
        <v>123</v>
      </c>
      <c r="E192" s="106" t="s">
        <v>441</v>
      </c>
      <c r="F192" s="153" t="s">
        <v>442</v>
      </c>
      <c r="G192" s="154"/>
      <c r="H192" s="154"/>
      <c r="I192" s="154"/>
      <c r="J192" s="108" t="s">
        <v>247</v>
      </c>
      <c r="K192" s="109">
        <v>290</v>
      </c>
      <c r="L192" s="155"/>
      <c r="M192" s="154"/>
      <c r="N192" s="156">
        <f>ROUND($L$192*$K$192,2)</f>
        <v>0</v>
      </c>
      <c r="O192" s="154"/>
      <c r="P192" s="154"/>
      <c r="Q192" s="154"/>
      <c r="R192" s="107" t="s">
        <v>211</v>
      </c>
      <c r="S192" s="21"/>
      <c r="T192" s="110"/>
      <c r="U192" s="111" t="s">
        <v>45</v>
      </c>
      <c r="X192" s="112">
        <v>0.00033</v>
      </c>
      <c r="Y192" s="112">
        <f>$X$192*$K$192</f>
        <v>0.0957</v>
      </c>
      <c r="Z192" s="112">
        <v>0</v>
      </c>
      <c r="AA192" s="113">
        <f>$Z$192*$K$192</f>
        <v>0</v>
      </c>
      <c r="AR192" s="73" t="s">
        <v>121</v>
      </c>
      <c r="AT192" s="73" t="s">
        <v>123</v>
      </c>
      <c r="AU192" s="73" t="s">
        <v>83</v>
      </c>
      <c r="AY192" s="73" t="s">
        <v>122</v>
      </c>
      <c r="BE192" s="114">
        <f>IF($U$192="základní",$N$192,0)</f>
        <v>0</v>
      </c>
      <c r="BF192" s="114">
        <f>IF($U$192="snížená",$N$192,0)</f>
        <v>0</v>
      </c>
      <c r="BG192" s="114">
        <f>IF($U$192="zákl. přenesená",$N$192,0)</f>
        <v>0</v>
      </c>
      <c r="BH192" s="114">
        <f>IF($U$192="sníž. přenesená",$N$192,0)</f>
        <v>0</v>
      </c>
      <c r="BI192" s="114">
        <f>IF($U$192="nulová",$N$192,0)</f>
        <v>0</v>
      </c>
      <c r="BJ192" s="73" t="s">
        <v>22</v>
      </c>
      <c r="BK192" s="114">
        <f>ROUND($L$192*$K$192,2)</f>
        <v>0</v>
      </c>
      <c r="BL192" s="73" t="s">
        <v>121</v>
      </c>
      <c r="BM192" s="73" t="s">
        <v>437</v>
      </c>
    </row>
    <row r="193" spans="2:65" s="6" customFormat="1" ht="27" customHeight="1">
      <c r="B193" s="21"/>
      <c r="C193" s="108" t="s">
        <v>345</v>
      </c>
      <c r="D193" s="108" t="s">
        <v>123</v>
      </c>
      <c r="E193" s="106" t="s">
        <v>443</v>
      </c>
      <c r="F193" s="153" t="s">
        <v>444</v>
      </c>
      <c r="G193" s="154"/>
      <c r="H193" s="154"/>
      <c r="I193" s="154"/>
      <c r="J193" s="108" t="s">
        <v>247</v>
      </c>
      <c r="K193" s="109">
        <v>533</v>
      </c>
      <c r="L193" s="155"/>
      <c r="M193" s="154"/>
      <c r="N193" s="156">
        <f>ROUND($L$193*$K$193,2)</f>
        <v>0</v>
      </c>
      <c r="O193" s="154"/>
      <c r="P193" s="154"/>
      <c r="Q193" s="154"/>
      <c r="R193" s="107" t="s">
        <v>211</v>
      </c>
      <c r="S193" s="21"/>
      <c r="T193" s="110"/>
      <c r="U193" s="111" t="s">
        <v>45</v>
      </c>
      <c r="X193" s="112">
        <v>0.00015</v>
      </c>
      <c r="Y193" s="112">
        <f>$X$193*$K$193</f>
        <v>0.07995</v>
      </c>
      <c r="Z193" s="112">
        <v>0</v>
      </c>
      <c r="AA193" s="113">
        <f>$Z$193*$K$193</f>
        <v>0</v>
      </c>
      <c r="AR193" s="73" t="s">
        <v>121</v>
      </c>
      <c r="AT193" s="73" t="s">
        <v>123</v>
      </c>
      <c r="AU193" s="73" t="s">
        <v>83</v>
      </c>
      <c r="AY193" s="73" t="s">
        <v>122</v>
      </c>
      <c r="BE193" s="114">
        <f>IF($U$193="základní",$N$193,0)</f>
        <v>0</v>
      </c>
      <c r="BF193" s="114">
        <f>IF($U$193="snížená",$N$193,0)</f>
        <v>0</v>
      </c>
      <c r="BG193" s="114">
        <f>IF($U$193="zákl. přenesená",$N$193,0)</f>
        <v>0</v>
      </c>
      <c r="BH193" s="114">
        <f>IF($U$193="sníž. přenesená",$N$193,0)</f>
        <v>0</v>
      </c>
      <c r="BI193" s="114">
        <f>IF($U$193="nulová",$N$193,0)</f>
        <v>0</v>
      </c>
      <c r="BJ193" s="73" t="s">
        <v>22</v>
      </c>
      <c r="BK193" s="114">
        <f>ROUND($L$193*$K$193,2)</f>
        <v>0</v>
      </c>
      <c r="BL193" s="73" t="s">
        <v>121</v>
      </c>
      <c r="BM193" s="73" t="s">
        <v>440</v>
      </c>
    </row>
    <row r="194" spans="2:51" s="6" customFormat="1" ht="15.75" customHeight="1">
      <c r="B194" s="119"/>
      <c r="E194" s="120"/>
      <c r="F194" s="282" t="s">
        <v>445</v>
      </c>
      <c r="G194" s="283"/>
      <c r="H194" s="283"/>
      <c r="I194" s="283"/>
      <c r="K194" s="122">
        <v>533</v>
      </c>
      <c r="S194" s="119"/>
      <c r="T194" s="123"/>
      <c r="AA194" s="124"/>
      <c r="AT194" s="121" t="s">
        <v>213</v>
      </c>
      <c r="AU194" s="121" t="s">
        <v>83</v>
      </c>
      <c r="AV194" s="125" t="s">
        <v>83</v>
      </c>
      <c r="AW194" s="125" t="s">
        <v>102</v>
      </c>
      <c r="AX194" s="125" t="s">
        <v>22</v>
      </c>
      <c r="AY194" s="121" t="s">
        <v>122</v>
      </c>
    </row>
    <row r="195" spans="2:65" s="6" customFormat="1" ht="27" customHeight="1">
      <c r="B195" s="21"/>
      <c r="C195" s="105" t="s">
        <v>446</v>
      </c>
      <c r="D195" s="105" t="s">
        <v>123</v>
      </c>
      <c r="E195" s="106" t="s">
        <v>447</v>
      </c>
      <c r="F195" s="153" t="s">
        <v>448</v>
      </c>
      <c r="G195" s="154"/>
      <c r="H195" s="154"/>
      <c r="I195" s="154"/>
      <c r="J195" s="108" t="s">
        <v>247</v>
      </c>
      <c r="K195" s="109">
        <v>533</v>
      </c>
      <c r="L195" s="155"/>
      <c r="M195" s="154"/>
      <c r="N195" s="156">
        <f>ROUND($L$195*$K$195,2)</f>
        <v>0</v>
      </c>
      <c r="O195" s="154"/>
      <c r="P195" s="154"/>
      <c r="Q195" s="154"/>
      <c r="R195" s="107" t="s">
        <v>211</v>
      </c>
      <c r="S195" s="21"/>
      <c r="T195" s="110"/>
      <c r="U195" s="111" t="s">
        <v>45</v>
      </c>
      <c r="X195" s="112">
        <v>0.00065</v>
      </c>
      <c r="Y195" s="112">
        <f>$X$195*$K$195</f>
        <v>0.34645</v>
      </c>
      <c r="Z195" s="112">
        <v>0</v>
      </c>
      <c r="AA195" s="113">
        <f>$Z$195*$K$195</f>
        <v>0</v>
      </c>
      <c r="AR195" s="73" t="s">
        <v>121</v>
      </c>
      <c r="AT195" s="73" t="s">
        <v>123</v>
      </c>
      <c r="AU195" s="73" t="s">
        <v>83</v>
      </c>
      <c r="AY195" s="6" t="s">
        <v>122</v>
      </c>
      <c r="BE195" s="114">
        <f>IF($U$195="základní",$N$195,0)</f>
        <v>0</v>
      </c>
      <c r="BF195" s="114">
        <f>IF($U$195="snížená",$N$195,0)</f>
        <v>0</v>
      </c>
      <c r="BG195" s="114">
        <f>IF($U$195="zákl. přenesená",$N$195,0)</f>
        <v>0</v>
      </c>
      <c r="BH195" s="114">
        <f>IF($U$195="sníž. přenesená",$N$195,0)</f>
        <v>0</v>
      </c>
      <c r="BI195" s="114">
        <f>IF($U$195="nulová",$N$195,0)</f>
        <v>0</v>
      </c>
      <c r="BJ195" s="73" t="s">
        <v>22</v>
      </c>
      <c r="BK195" s="114">
        <f>ROUND($L$195*$K$195,2)</f>
        <v>0</v>
      </c>
      <c r="BL195" s="73" t="s">
        <v>121</v>
      </c>
      <c r="BM195" s="73" t="s">
        <v>345</v>
      </c>
    </row>
    <row r="196" spans="2:51" s="6" customFormat="1" ht="15.75" customHeight="1">
      <c r="B196" s="119"/>
      <c r="E196" s="120"/>
      <c r="F196" s="282" t="s">
        <v>445</v>
      </c>
      <c r="G196" s="283"/>
      <c r="H196" s="283"/>
      <c r="I196" s="283"/>
      <c r="K196" s="122">
        <v>533</v>
      </c>
      <c r="S196" s="119"/>
      <c r="T196" s="123"/>
      <c r="AA196" s="124"/>
      <c r="AT196" s="121" t="s">
        <v>213</v>
      </c>
      <c r="AU196" s="121" t="s">
        <v>83</v>
      </c>
      <c r="AV196" s="125" t="s">
        <v>83</v>
      </c>
      <c r="AW196" s="125" t="s">
        <v>102</v>
      </c>
      <c r="AX196" s="125" t="s">
        <v>22</v>
      </c>
      <c r="AY196" s="121" t="s">
        <v>122</v>
      </c>
    </row>
    <row r="197" spans="2:65" s="6" customFormat="1" ht="27" customHeight="1">
      <c r="B197" s="21"/>
      <c r="C197" s="105" t="s">
        <v>449</v>
      </c>
      <c r="D197" s="105" t="s">
        <v>123</v>
      </c>
      <c r="E197" s="106" t="s">
        <v>450</v>
      </c>
      <c r="F197" s="153" t="s">
        <v>451</v>
      </c>
      <c r="G197" s="154"/>
      <c r="H197" s="154"/>
      <c r="I197" s="154"/>
      <c r="J197" s="108" t="s">
        <v>258</v>
      </c>
      <c r="K197" s="109">
        <v>43.2</v>
      </c>
      <c r="L197" s="155"/>
      <c r="M197" s="154"/>
      <c r="N197" s="156">
        <f>ROUND($L$197*$K$197,2)</f>
        <v>0</v>
      </c>
      <c r="O197" s="154"/>
      <c r="P197" s="154"/>
      <c r="Q197" s="154"/>
      <c r="R197" s="107" t="s">
        <v>211</v>
      </c>
      <c r="S197" s="21"/>
      <c r="T197" s="110"/>
      <c r="U197" s="111" t="s">
        <v>45</v>
      </c>
      <c r="X197" s="112">
        <v>0.0006</v>
      </c>
      <c r="Y197" s="112">
        <f>$X$197*$K$197</f>
        <v>0.02592</v>
      </c>
      <c r="Z197" s="112">
        <v>0</v>
      </c>
      <c r="AA197" s="113">
        <f>$Z$197*$K$197</f>
        <v>0</v>
      </c>
      <c r="AR197" s="73" t="s">
        <v>121</v>
      </c>
      <c r="AT197" s="73" t="s">
        <v>123</v>
      </c>
      <c r="AU197" s="73" t="s">
        <v>83</v>
      </c>
      <c r="AY197" s="6" t="s">
        <v>122</v>
      </c>
      <c r="BE197" s="114">
        <f>IF($U$197="základní",$N$197,0)</f>
        <v>0</v>
      </c>
      <c r="BF197" s="114">
        <f>IF($U$197="snížená",$N$197,0)</f>
        <v>0</v>
      </c>
      <c r="BG197" s="114">
        <f>IF($U$197="zákl. přenesená",$N$197,0)</f>
        <v>0</v>
      </c>
      <c r="BH197" s="114">
        <f>IF($U$197="sníž. přenesená",$N$197,0)</f>
        <v>0</v>
      </c>
      <c r="BI197" s="114">
        <f>IF($U$197="nulová",$N$197,0)</f>
        <v>0</v>
      </c>
      <c r="BJ197" s="73" t="s">
        <v>22</v>
      </c>
      <c r="BK197" s="114">
        <f>ROUND($L$197*$K$197,2)</f>
        <v>0</v>
      </c>
      <c r="BL197" s="73" t="s">
        <v>121</v>
      </c>
      <c r="BM197" s="73" t="s">
        <v>446</v>
      </c>
    </row>
    <row r="198" spans="2:65" s="6" customFormat="1" ht="39" customHeight="1">
      <c r="B198" s="21"/>
      <c r="C198" s="108" t="s">
        <v>452</v>
      </c>
      <c r="D198" s="108" t="s">
        <v>123</v>
      </c>
      <c r="E198" s="106" t="s">
        <v>453</v>
      </c>
      <c r="F198" s="153" t="s">
        <v>454</v>
      </c>
      <c r="G198" s="154"/>
      <c r="H198" s="154"/>
      <c r="I198" s="154"/>
      <c r="J198" s="108" t="s">
        <v>258</v>
      </c>
      <c r="K198" s="109">
        <v>43.2</v>
      </c>
      <c r="L198" s="155"/>
      <c r="M198" s="154"/>
      <c r="N198" s="156">
        <f>ROUND($L$198*$K$198,2)</f>
        <v>0</v>
      </c>
      <c r="O198" s="154"/>
      <c r="P198" s="154"/>
      <c r="Q198" s="154"/>
      <c r="R198" s="107" t="s">
        <v>211</v>
      </c>
      <c r="S198" s="21"/>
      <c r="T198" s="110"/>
      <c r="U198" s="111" t="s">
        <v>45</v>
      </c>
      <c r="X198" s="112">
        <v>0.0026</v>
      </c>
      <c r="Y198" s="112">
        <f>$X$198*$K$198</f>
        <v>0.11232</v>
      </c>
      <c r="Z198" s="112">
        <v>0</v>
      </c>
      <c r="AA198" s="113">
        <f>$Z$198*$K$198</f>
        <v>0</v>
      </c>
      <c r="AR198" s="73" t="s">
        <v>121</v>
      </c>
      <c r="AT198" s="73" t="s">
        <v>123</v>
      </c>
      <c r="AU198" s="73" t="s">
        <v>83</v>
      </c>
      <c r="AY198" s="73" t="s">
        <v>122</v>
      </c>
      <c r="BE198" s="114">
        <f>IF($U$198="základní",$N$198,0)</f>
        <v>0</v>
      </c>
      <c r="BF198" s="114">
        <f>IF($U$198="snížená",$N$198,0)</f>
        <v>0</v>
      </c>
      <c r="BG198" s="114">
        <f>IF($U$198="zákl. přenesená",$N$198,0)</f>
        <v>0</v>
      </c>
      <c r="BH198" s="114">
        <f>IF($U$198="sníž. přenesená",$N$198,0)</f>
        <v>0</v>
      </c>
      <c r="BI198" s="114">
        <f>IF($U$198="nulová",$N$198,0)</f>
        <v>0</v>
      </c>
      <c r="BJ198" s="73" t="s">
        <v>22</v>
      </c>
      <c r="BK198" s="114">
        <f>ROUND($L$198*$K$198,2)</f>
        <v>0</v>
      </c>
      <c r="BL198" s="73" t="s">
        <v>121</v>
      </c>
      <c r="BM198" s="73" t="s">
        <v>449</v>
      </c>
    </row>
    <row r="199" spans="2:65" s="6" customFormat="1" ht="15.75" customHeight="1">
      <c r="B199" s="21"/>
      <c r="C199" s="108" t="s">
        <v>455</v>
      </c>
      <c r="D199" s="108" t="s">
        <v>123</v>
      </c>
      <c r="E199" s="106" t="s">
        <v>456</v>
      </c>
      <c r="F199" s="153" t="s">
        <v>457</v>
      </c>
      <c r="G199" s="154"/>
      <c r="H199" s="154"/>
      <c r="I199" s="154"/>
      <c r="J199" s="108" t="s">
        <v>247</v>
      </c>
      <c r="K199" s="109">
        <v>823</v>
      </c>
      <c r="L199" s="155"/>
      <c r="M199" s="154"/>
      <c r="N199" s="156">
        <f>ROUND($L$199*$K$199,2)</f>
        <v>0</v>
      </c>
      <c r="O199" s="154"/>
      <c r="P199" s="154"/>
      <c r="Q199" s="154"/>
      <c r="R199" s="107" t="s">
        <v>211</v>
      </c>
      <c r="S199" s="21"/>
      <c r="T199" s="110"/>
      <c r="U199" s="111" t="s">
        <v>45</v>
      </c>
      <c r="X199" s="112">
        <v>0</v>
      </c>
      <c r="Y199" s="112">
        <f>$X$199*$K$199</f>
        <v>0</v>
      </c>
      <c r="Z199" s="112">
        <v>0</v>
      </c>
      <c r="AA199" s="113">
        <f>$Z$199*$K$199</f>
        <v>0</v>
      </c>
      <c r="AR199" s="73" t="s">
        <v>121</v>
      </c>
      <c r="AT199" s="73" t="s">
        <v>123</v>
      </c>
      <c r="AU199" s="73" t="s">
        <v>83</v>
      </c>
      <c r="AY199" s="73" t="s">
        <v>122</v>
      </c>
      <c r="BE199" s="114">
        <f>IF($U$199="základní",$N$199,0)</f>
        <v>0</v>
      </c>
      <c r="BF199" s="114">
        <f>IF($U$199="snížená",$N$199,0)</f>
        <v>0</v>
      </c>
      <c r="BG199" s="114">
        <f>IF($U$199="zákl. přenesená",$N$199,0)</f>
        <v>0</v>
      </c>
      <c r="BH199" s="114">
        <f>IF($U$199="sníž. přenesená",$N$199,0)</f>
        <v>0</v>
      </c>
      <c r="BI199" s="114">
        <f>IF($U$199="nulová",$N$199,0)</f>
        <v>0</v>
      </c>
      <c r="BJ199" s="73" t="s">
        <v>22</v>
      </c>
      <c r="BK199" s="114">
        <f>ROUND($L$199*$K$199,2)</f>
        <v>0</v>
      </c>
      <c r="BL199" s="73" t="s">
        <v>121</v>
      </c>
      <c r="BM199" s="73" t="s">
        <v>452</v>
      </c>
    </row>
    <row r="200" spans="2:51" s="6" customFormat="1" ht="15.75" customHeight="1">
      <c r="B200" s="119"/>
      <c r="E200" s="120"/>
      <c r="F200" s="282" t="s">
        <v>458</v>
      </c>
      <c r="G200" s="283"/>
      <c r="H200" s="283"/>
      <c r="I200" s="283"/>
      <c r="K200" s="122">
        <v>823</v>
      </c>
      <c r="S200" s="119"/>
      <c r="T200" s="123"/>
      <c r="AA200" s="124"/>
      <c r="AT200" s="121" t="s">
        <v>213</v>
      </c>
      <c r="AU200" s="121" t="s">
        <v>83</v>
      </c>
      <c r="AV200" s="125" t="s">
        <v>83</v>
      </c>
      <c r="AW200" s="125" t="s">
        <v>102</v>
      </c>
      <c r="AX200" s="125" t="s">
        <v>22</v>
      </c>
      <c r="AY200" s="121" t="s">
        <v>122</v>
      </c>
    </row>
    <row r="201" spans="2:65" s="6" customFormat="1" ht="15.75" customHeight="1">
      <c r="B201" s="21"/>
      <c r="C201" s="105" t="s">
        <v>459</v>
      </c>
      <c r="D201" s="105" t="s">
        <v>123</v>
      </c>
      <c r="E201" s="106" t="s">
        <v>460</v>
      </c>
      <c r="F201" s="153" t="s">
        <v>461</v>
      </c>
      <c r="G201" s="154"/>
      <c r="H201" s="154"/>
      <c r="I201" s="154"/>
      <c r="J201" s="108" t="s">
        <v>258</v>
      </c>
      <c r="K201" s="109">
        <v>43.2</v>
      </c>
      <c r="L201" s="155"/>
      <c r="M201" s="154"/>
      <c r="N201" s="156">
        <f>ROUND($L$201*$K$201,2)</f>
        <v>0</v>
      </c>
      <c r="O201" s="154"/>
      <c r="P201" s="154"/>
      <c r="Q201" s="154"/>
      <c r="R201" s="107" t="s">
        <v>211</v>
      </c>
      <c r="S201" s="21"/>
      <c r="T201" s="110"/>
      <c r="U201" s="111" t="s">
        <v>45</v>
      </c>
      <c r="X201" s="112">
        <v>1E-05</v>
      </c>
      <c r="Y201" s="112">
        <f>$X$201*$K$201</f>
        <v>0.00043200000000000004</v>
      </c>
      <c r="Z201" s="112">
        <v>0</v>
      </c>
      <c r="AA201" s="113">
        <f>$Z$201*$K$201</f>
        <v>0</v>
      </c>
      <c r="AR201" s="73" t="s">
        <v>121</v>
      </c>
      <c r="AT201" s="73" t="s">
        <v>123</v>
      </c>
      <c r="AU201" s="73" t="s">
        <v>83</v>
      </c>
      <c r="AY201" s="6" t="s">
        <v>122</v>
      </c>
      <c r="BE201" s="114">
        <f>IF($U$201="základní",$N$201,0)</f>
        <v>0</v>
      </c>
      <c r="BF201" s="114">
        <f>IF($U$201="snížená",$N$201,0)</f>
        <v>0</v>
      </c>
      <c r="BG201" s="114">
        <f>IF($U$201="zákl. přenesená",$N$201,0)</f>
        <v>0</v>
      </c>
      <c r="BH201" s="114">
        <f>IF($U$201="sníž. přenesená",$N$201,0)</f>
        <v>0</v>
      </c>
      <c r="BI201" s="114">
        <f>IF($U$201="nulová",$N$201,0)</f>
        <v>0</v>
      </c>
      <c r="BJ201" s="73" t="s">
        <v>22</v>
      </c>
      <c r="BK201" s="114">
        <f>ROUND($L$201*$K$201,2)</f>
        <v>0</v>
      </c>
      <c r="BL201" s="73" t="s">
        <v>121</v>
      </c>
      <c r="BM201" s="73" t="s">
        <v>455</v>
      </c>
    </row>
    <row r="202" spans="2:65" s="6" customFormat="1" ht="39" customHeight="1">
      <c r="B202" s="21"/>
      <c r="C202" s="108" t="s">
        <v>462</v>
      </c>
      <c r="D202" s="108" t="s">
        <v>123</v>
      </c>
      <c r="E202" s="106" t="s">
        <v>463</v>
      </c>
      <c r="F202" s="153" t="s">
        <v>464</v>
      </c>
      <c r="G202" s="154"/>
      <c r="H202" s="154"/>
      <c r="I202" s="154"/>
      <c r="J202" s="108" t="s">
        <v>247</v>
      </c>
      <c r="K202" s="109">
        <v>255.5</v>
      </c>
      <c r="L202" s="155"/>
      <c r="M202" s="154"/>
      <c r="N202" s="156">
        <f>ROUND($L$202*$K$202,2)</f>
        <v>0</v>
      </c>
      <c r="O202" s="154"/>
      <c r="P202" s="154"/>
      <c r="Q202" s="154"/>
      <c r="R202" s="107" t="s">
        <v>211</v>
      </c>
      <c r="S202" s="21"/>
      <c r="T202" s="110"/>
      <c r="U202" s="111" t="s">
        <v>45</v>
      </c>
      <c r="X202" s="112">
        <v>0.1554</v>
      </c>
      <c r="Y202" s="112">
        <f>$X$202*$K$202</f>
        <v>39.7047</v>
      </c>
      <c r="Z202" s="112">
        <v>0</v>
      </c>
      <c r="AA202" s="113">
        <f>$Z$202*$K$202</f>
        <v>0</v>
      </c>
      <c r="AR202" s="73" t="s">
        <v>121</v>
      </c>
      <c r="AT202" s="73" t="s">
        <v>123</v>
      </c>
      <c r="AU202" s="73" t="s">
        <v>83</v>
      </c>
      <c r="AY202" s="73" t="s">
        <v>122</v>
      </c>
      <c r="BE202" s="114">
        <f>IF($U$202="základní",$N$202,0)</f>
        <v>0</v>
      </c>
      <c r="BF202" s="114">
        <f>IF($U$202="snížená",$N$202,0)</f>
        <v>0</v>
      </c>
      <c r="BG202" s="114">
        <f>IF($U$202="zákl. přenesená",$N$202,0)</f>
        <v>0</v>
      </c>
      <c r="BH202" s="114">
        <f>IF($U$202="sníž. přenesená",$N$202,0)</f>
        <v>0</v>
      </c>
      <c r="BI202" s="114">
        <f>IF($U$202="nulová",$N$202,0)</f>
        <v>0</v>
      </c>
      <c r="BJ202" s="73" t="s">
        <v>22</v>
      </c>
      <c r="BK202" s="114">
        <f>ROUND($L$202*$K$202,2)</f>
        <v>0</v>
      </c>
      <c r="BL202" s="73" t="s">
        <v>121</v>
      </c>
      <c r="BM202" s="73" t="s">
        <v>459</v>
      </c>
    </row>
    <row r="203" spans="2:51" s="6" customFormat="1" ht="15.75" customHeight="1">
      <c r="B203" s="119"/>
      <c r="E203" s="120"/>
      <c r="F203" s="282" t="s">
        <v>465</v>
      </c>
      <c r="G203" s="283"/>
      <c r="H203" s="283"/>
      <c r="I203" s="283"/>
      <c r="K203" s="122">
        <v>107.5</v>
      </c>
      <c r="S203" s="119"/>
      <c r="T203" s="123"/>
      <c r="AA203" s="124"/>
      <c r="AT203" s="121" t="s">
        <v>213</v>
      </c>
      <c r="AU203" s="121" t="s">
        <v>83</v>
      </c>
      <c r="AV203" s="125" t="s">
        <v>83</v>
      </c>
      <c r="AW203" s="125" t="s">
        <v>102</v>
      </c>
      <c r="AX203" s="125" t="s">
        <v>75</v>
      </c>
      <c r="AY203" s="121" t="s">
        <v>122</v>
      </c>
    </row>
    <row r="204" spans="2:51" s="6" customFormat="1" ht="15.75" customHeight="1">
      <c r="B204" s="119"/>
      <c r="E204" s="121"/>
      <c r="F204" s="282" t="s">
        <v>466</v>
      </c>
      <c r="G204" s="283"/>
      <c r="H204" s="283"/>
      <c r="I204" s="283"/>
      <c r="K204" s="122">
        <v>78</v>
      </c>
      <c r="S204" s="119"/>
      <c r="T204" s="123"/>
      <c r="AA204" s="124"/>
      <c r="AT204" s="121" t="s">
        <v>213</v>
      </c>
      <c r="AU204" s="121" t="s">
        <v>83</v>
      </c>
      <c r="AV204" s="125" t="s">
        <v>83</v>
      </c>
      <c r="AW204" s="125" t="s">
        <v>102</v>
      </c>
      <c r="AX204" s="125" t="s">
        <v>75</v>
      </c>
      <c r="AY204" s="121" t="s">
        <v>122</v>
      </c>
    </row>
    <row r="205" spans="2:51" s="6" customFormat="1" ht="15.75" customHeight="1">
      <c r="B205" s="119"/>
      <c r="E205" s="121"/>
      <c r="F205" s="282" t="s">
        <v>467</v>
      </c>
      <c r="G205" s="283"/>
      <c r="H205" s="283"/>
      <c r="I205" s="283"/>
      <c r="K205" s="122">
        <v>70</v>
      </c>
      <c r="S205" s="119"/>
      <c r="T205" s="123"/>
      <c r="AA205" s="124"/>
      <c r="AT205" s="121" t="s">
        <v>213</v>
      </c>
      <c r="AU205" s="121" t="s">
        <v>83</v>
      </c>
      <c r="AV205" s="125" t="s">
        <v>83</v>
      </c>
      <c r="AW205" s="125" t="s">
        <v>102</v>
      </c>
      <c r="AX205" s="125" t="s">
        <v>75</v>
      </c>
      <c r="AY205" s="121" t="s">
        <v>122</v>
      </c>
    </row>
    <row r="206" spans="2:51" s="6" customFormat="1" ht="15.75" customHeight="1">
      <c r="B206" s="126"/>
      <c r="E206" s="127"/>
      <c r="F206" s="284" t="s">
        <v>214</v>
      </c>
      <c r="G206" s="285"/>
      <c r="H206" s="285"/>
      <c r="I206" s="285"/>
      <c r="K206" s="128">
        <v>255.5</v>
      </c>
      <c r="S206" s="126"/>
      <c r="T206" s="129"/>
      <c r="AA206" s="130"/>
      <c r="AT206" s="127" t="s">
        <v>213</v>
      </c>
      <c r="AU206" s="127" t="s">
        <v>83</v>
      </c>
      <c r="AV206" s="131" t="s">
        <v>121</v>
      </c>
      <c r="AW206" s="131" t="s">
        <v>102</v>
      </c>
      <c r="AX206" s="131" t="s">
        <v>22</v>
      </c>
      <c r="AY206" s="127" t="s">
        <v>122</v>
      </c>
    </row>
    <row r="207" spans="2:65" s="6" customFormat="1" ht="15.75" customHeight="1">
      <c r="B207" s="21"/>
      <c r="C207" s="135" t="s">
        <v>468</v>
      </c>
      <c r="D207" s="135" t="s">
        <v>291</v>
      </c>
      <c r="E207" s="136" t="s">
        <v>469</v>
      </c>
      <c r="F207" s="286" t="s">
        <v>470</v>
      </c>
      <c r="G207" s="287"/>
      <c r="H207" s="287"/>
      <c r="I207" s="287"/>
      <c r="J207" s="137" t="s">
        <v>169</v>
      </c>
      <c r="K207" s="138">
        <v>107.5</v>
      </c>
      <c r="L207" s="288"/>
      <c r="M207" s="287"/>
      <c r="N207" s="289">
        <f>ROUND($L$207*$K$207,2)</f>
        <v>0</v>
      </c>
      <c r="O207" s="154"/>
      <c r="P207" s="154"/>
      <c r="Q207" s="154"/>
      <c r="R207" s="107"/>
      <c r="S207" s="21"/>
      <c r="T207" s="110"/>
      <c r="U207" s="111" t="s">
        <v>45</v>
      </c>
      <c r="X207" s="112">
        <v>0.102</v>
      </c>
      <c r="Y207" s="112">
        <f>$X$207*$K$207</f>
        <v>10.965</v>
      </c>
      <c r="Z207" s="112">
        <v>0</v>
      </c>
      <c r="AA207" s="113">
        <f>$Z$207*$K$207</f>
        <v>0</v>
      </c>
      <c r="AR207" s="73" t="s">
        <v>151</v>
      </c>
      <c r="AT207" s="73" t="s">
        <v>291</v>
      </c>
      <c r="AU207" s="73" t="s">
        <v>83</v>
      </c>
      <c r="AY207" s="6" t="s">
        <v>122</v>
      </c>
      <c r="BE207" s="114">
        <f>IF($U$207="základní",$N$207,0)</f>
        <v>0</v>
      </c>
      <c r="BF207" s="114">
        <f>IF($U$207="snížená",$N$207,0)</f>
        <v>0</v>
      </c>
      <c r="BG207" s="114">
        <f>IF($U$207="zákl. přenesená",$N$207,0)</f>
        <v>0</v>
      </c>
      <c r="BH207" s="114">
        <f>IF($U$207="sníž. přenesená",$N$207,0)</f>
        <v>0</v>
      </c>
      <c r="BI207" s="114">
        <f>IF($U$207="nulová",$N$207,0)</f>
        <v>0</v>
      </c>
      <c r="BJ207" s="73" t="s">
        <v>22</v>
      </c>
      <c r="BK207" s="114">
        <f>ROUND($L$207*$K$207,2)</f>
        <v>0</v>
      </c>
      <c r="BL207" s="73" t="s">
        <v>121</v>
      </c>
      <c r="BM207" s="73" t="s">
        <v>471</v>
      </c>
    </row>
    <row r="208" spans="2:51" s="6" customFormat="1" ht="15.75" customHeight="1">
      <c r="B208" s="119"/>
      <c r="E208" s="120"/>
      <c r="F208" s="282" t="s">
        <v>465</v>
      </c>
      <c r="G208" s="283"/>
      <c r="H208" s="283"/>
      <c r="I208" s="283"/>
      <c r="K208" s="122">
        <v>107.5</v>
      </c>
      <c r="S208" s="119"/>
      <c r="T208" s="123"/>
      <c r="AA208" s="124"/>
      <c r="AT208" s="121" t="s">
        <v>213</v>
      </c>
      <c r="AU208" s="121" t="s">
        <v>83</v>
      </c>
      <c r="AV208" s="125" t="s">
        <v>83</v>
      </c>
      <c r="AW208" s="125" t="s">
        <v>102</v>
      </c>
      <c r="AX208" s="125" t="s">
        <v>22</v>
      </c>
      <c r="AY208" s="121" t="s">
        <v>122</v>
      </c>
    </row>
    <row r="209" spans="2:65" s="6" customFormat="1" ht="27" customHeight="1">
      <c r="B209" s="21"/>
      <c r="C209" s="135" t="s">
        <v>472</v>
      </c>
      <c r="D209" s="135" t="s">
        <v>291</v>
      </c>
      <c r="E209" s="136" t="s">
        <v>473</v>
      </c>
      <c r="F209" s="286" t="s">
        <v>474</v>
      </c>
      <c r="G209" s="287"/>
      <c r="H209" s="287"/>
      <c r="I209" s="287"/>
      <c r="J209" s="137" t="s">
        <v>247</v>
      </c>
      <c r="K209" s="138">
        <v>79.56</v>
      </c>
      <c r="L209" s="288"/>
      <c r="M209" s="287"/>
      <c r="N209" s="289">
        <f>ROUND($L$209*$K$209,2)</f>
        <v>0</v>
      </c>
      <c r="O209" s="154"/>
      <c r="P209" s="154"/>
      <c r="Q209" s="154"/>
      <c r="R209" s="107" t="s">
        <v>211</v>
      </c>
      <c r="S209" s="21"/>
      <c r="T209" s="110"/>
      <c r="U209" s="111" t="s">
        <v>45</v>
      </c>
      <c r="X209" s="112">
        <v>0.065</v>
      </c>
      <c r="Y209" s="112">
        <f>$X$209*$K$209</f>
        <v>5.1714</v>
      </c>
      <c r="Z209" s="112">
        <v>0</v>
      </c>
      <c r="AA209" s="113">
        <f>$Z$209*$K$209</f>
        <v>0</v>
      </c>
      <c r="AR209" s="73" t="s">
        <v>151</v>
      </c>
      <c r="AT209" s="73" t="s">
        <v>291</v>
      </c>
      <c r="AU209" s="73" t="s">
        <v>83</v>
      </c>
      <c r="AY209" s="6" t="s">
        <v>122</v>
      </c>
      <c r="BE209" s="114">
        <f>IF($U$209="základní",$N$209,0)</f>
        <v>0</v>
      </c>
      <c r="BF209" s="114">
        <f>IF($U$209="snížená",$N$209,0)</f>
        <v>0</v>
      </c>
      <c r="BG209" s="114">
        <f>IF($U$209="zákl. přenesená",$N$209,0)</f>
        <v>0</v>
      </c>
      <c r="BH209" s="114">
        <f>IF($U$209="sníž. přenesená",$N$209,0)</f>
        <v>0</v>
      </c>
      <c r="BI209" s="114">
        <f>IF($U$209="nulová",$N$209,0)</f>
        <v>0</v>
      </c>
      <c r="BJ209" s="73" t="s">
        <v>22</v>
      </c>
      <c r="BK209" s="114">
        <f>ROUND($L$209*$K$209,2)</f>
        <v>0</v>
      </c>
      <c r="BL209" s="73" t="s">
        <v>121</v>
      </c>
      <c r="BM209" s="73" t="s">
        <v>468</v>
      </c>
    </row>
    <row r="210" spans="2:65" s="6" customFormat="1" ht="15.75" customHeight="1">
      <c r="B210" s="21"/>
      <c r="C210" s="137" t="s">
        <v>475</v>
      </c>
      <c r="D210" s="137" t="s">
        <v>291</v>
      </c>
      <c r="E210" s="136" t="s">
        <v>476</v>
      </c>
      <c r="F210" s="286" t="s">
        <v>477</v>
      </c>
      <c r="G210" s="287"/>
      <c r="H210" s="287"/>
      <c r="I210" s="287"/>
      <c r="J210" s="137" t="s">
        <v>247</v>
      </c>
      <c r="K210" s="138">
        <v>70</v>
      </c>
      <c r="L210" s="288"/>
      <c r="M210" s="287"/>
      <c r="N210" s="289">
        <f>ROUND($L$210*$K$210,2)</f>
        <v>0</v>
      </c>
      <c r="O210" s="154"/>
      <c r="P210" s="154"/>
      <c r="Q210" s="154"/>
      <c r="R210" s="107" t="s">
        <v>211</v>
      </c>
      <c r="S210" s="21"/>
      <c r="T210" s="110"/>
      <c r="U210" s="111" t="s">
        <v>45</v>
      </c>
      <c r="X210" s="112">
        <v>0.135</v>
      </c>
      <c r="Y210" s="112">
        <f>$X$210*$K$210</f>
        <v>9.450000000000001</v>
      </c>
      <c r="Z210" s="112">
        <v>0</v>
      </c>
      <c r="AA210" s="113">
        <f>$Z$210*$K$210</f>
        <v>0</v>
      </c>
      <c r="AR210" s="73" t="s">
        <v>151</v>
      </c>
      <c r="AT210" s="73" t="s">
        <v>291</v>
      </c>
      <c r="AU210" s="73" t="s">
        <v>83</v>
      </c>
      <c r="AY210" s="73" t="s">
        <v>122</v>
      </c>
      <c r="BE210" s="114">
        <f>IF($U$210="základní",$N$210,0)</f>
        <v>0</v>
      </c>
      <c r="BF210" s="114">
        <f>IF($U$210="snížená",$N$210,0)</f>
        <v>0</v>
      </c>
      <c r="BG210" s="114">
        <f>IF($U$210="zákl. přenesená",$N$210,0)</f>
        <v>0</v>
      </c>
      <c r="BH210" s="114">
        <f>IF($U$210="sníž. přenesená",$N$210,0)</f>
        <v>0</v>
      </c>
      <c r="BI210" s="114">
        <f>IF($U$210="nulová",$N$210,0)</f>
        <v>0</v>
      </c>
      <c r="BJ210" s="73" t="s">
        <v>22</v>
      </c>
      <c r="BK210" s="114">
        <f>ROUND($L$210*$K$210,2)</f>
        <v>0</v>
      </c>
      <c r="BL210" s="73" t="s">
        <v>121</v>
      </c>
      <c r="BM210" s="73" t="s">
        <v>472</v>
      </c>
    </row>
    <row r="211" spans="2:65" s="6" customFormat="1" ht="27" customHeight="1">
      <c r="B211" s="21"/>
      <c r="C211" s="108" t="s">
        <v>478</v>
      </c>
      <c r="D211" s="108" t="s">
        <v>123</v>
      </c>
      <c r="E211" s="106" t="s">
        <v>479</v>
      </c>
      <c r="F211" s="153" t="s">
        <v>480</v>
      </c>
      <c r="G211" s="154"/>
      <c r="H211" s="154"/>
      <c r="I211" s="154"/>
      <c r="J211" s="108" t="s">
        <v>247</v>
      </c>
      <c r="K211" s="109">
        <v>1287.5</v>
      </c>
      <c r="L211" s="155"/>
      <c r="M211" s="154"/>
      <c r="N211" s="156">
        <f>ROUND($L$211*$K$211,2)</f>
        <v>0</v>
      </c>
      <c r="O211" s="154"/>
      <c r="P211" s="154"/>
      <c r="Q211" s="154"/>
      <c r="R211" s="107" t="s">
        <v>211</v>
      </c>
      <c r="S211" s="21"/>
      <c r="T211" s="110"/>
      <c r="U211" s="111" t="s">
        <v>45</v>
      </c>
      <c r="X211" s="112">
        <v>0</v>
      </c>
      <c r="Y211" s="112">
        <f>$X$211*$K$211</f>
        <v>0</v>
      </c>
      <c r="Z211" s="112">
        <v>0</v>
      </c>
      <c r="AA211" s="113">
        <f>$Z$211*$K$211</f>
        <v>0</v>
      </c>
      <c r="AR211" s="73" t="s">
        <v>121</v>
      </c>
      <c r="AT211" s="73" t="s">
        <v>123</v>
      </c>
      <c r="AU211" s="73" t="s">
        <v>83</v>
      </c>
      <c r="AY211" s="73" t="s">
        <v>122</v>
      </c>
      <c r="BE211" s="114">
        <f>IF($U$211="základní",$N$211,0)</f>
        <v>0</v>
      </c>
      <c r="BF211" s="114">
        <f>IF($U$211="snížená",$N$211,0)</f>
        <v>0</v>
      </c>
      <c r="BG211" s="114">
        <f>IF($U$211="zákl. přenesená",$N$211,0)</f>
        <v>0</v>
      </c>
      <c r="BH211" s="114">
        <f>IF($U$211="sníž. přenesená",$N$211,0)</f>
        <v>0</v>
      </c>
      <c r="BI211" s="114">
        <f>IF($U$211="nulová",$N$211,0)</f>
        <v>0</v>
      </c>
      <c r="BJ211" s="73" t="s">
        <v>22</v>
      </c>
      <c r="BK211" s="114">
        <f>ROUND($L$211*$K$211,2)</f>
        <v>0</v>
      </c>
      <c r="BL211" s="73" t="s">
        <v>121</v>
      </c>
      <c r="BM211" s="73" t="s">
        <v>475</v>
      </c>
    </row>
    <row r="212" spans="2:51" s="6" customFormat="1" ht="15.75" customHeight="1">
      <c r="B212" s="119"/>
      <c r="E212" s="120"/>
      <c r="F212" s="282" t="s">
        <v>481</v>
      </c>
      <c r="G212" s="283"/>
      <c r="H212" s="283"/>
      <c r="I212" s="283"/>
      <c r="K212" s="122">
        <v>1287.5</v>
      </c>
      <c r="S212" s="119"/>
      <c r="T212" s="123"/>
      <c r="AA212" s="124"/>
      <c r="AT212" s="121" t="s">
        <v>213</v>
      </c>
      <c r="AU212" s="121" t="s">
        <v>83</v>
      </c>
      <c r="AV212" s="125" t="s">
        <v>83</v>
      </c>
      <c r="AW212" s="125" t="s">
        <v>102</v>
      </c>
      <c r="AX212" s="125" t="s">
        <v>22</v>
      </c>
      <c r="AY212" s="121" t="s">
        <v>122</v>
      </c>
    </row>
    <row r="213" spans="2:65" s="6" customFormat="1" ht="27" customHeight="1">
      <c r="B213" s="21"/>
      <c r="C213" s="105" t="s">
        <v>467</v>
      </c>
      <c r="D213" s="105" t="s">
        <v>123</v>
      </c>
      <c r="E213" s="106" t="s">
        <v>482</v>
      </c>
      <c r="F213" s="153" t="s">
        <v>483</v>
      </c>
      <c r="G213" s="154"/>
      <c r="H213" s="154"/>
      <c r="I213" s="154"/>
      <c r="J213" s="108" t="s">
        <v>247</v>
      </c>
      <c r="K213" s="109">
        <v>1287.5</v>
      </c>
      <c r="L213" s="155"/>
      <c r="M213" s="154"/>
      <c r="N213" s="156">
        <f>ROUND($L$213*$K$213,2)</f>
        <v>0</v>
      </c>
      <c r="O213" s="154"/>
      <c r="P213" s="154"/>
      <c r="Q213" s="154"/>
      <c r="R213" s="107" t="s">
        <v>211</v>
      </c>
      <c r="S213" s="21"/>
      <c r="T213" s="110"/>
      <c r="U213" s="111" t="s">
        <v>45</v>
      </c>
      <c r="X213" s="112">
        <v>0.0005</v>
      </c>
      <c r="Y213" s="112">
        <f>$X$213*$K$213</f>
        <v>0.64375</v>
      </c>
      <c r="Z213" s="112">
        <v>0</v>
      </c>
      <c r="AA213" s="113">
        <f>$Z$213*$K$213</f>
        <v>0</v>
      </c>
      <c r="AR213" s="73" t="s">
        <v>121</v>
      </c>
      <c r="AT213" s="73" t="s">
        <v>123</v>
      </c>
      <c r="AU213" s="73" t="s">
        <v>83</v>
      </c>
      <c r="AY213" s="6" t="s">
        <v>122</v>
      </c>
      <c r="BE213" s="114">
        <f>IF($U$213="základní",$N$213,0)</f>
        <v>0</v>
      </c>
      <c r="BF213" s="114">
        <f>IF($U$213="snížená",$N$213,0)</f>
        <v>0</v>
      </c>
      <c r="BG213" s="114">
        <f>IF($U$213="zákl. přenesená",$N$213,0)</f>
        <v>0</v>
      </c>
      <c r="BH213" s="114">
        <f>IF($U$213="sníž. přenesená",$N$213,0)</f>
        <v>0</v>
      </c>
      <c r="BI213" s="114">
        <f>IF($U$213="nulová",$N$213,0)</f>
        <v>0</v>
      </c>
      <c r="BJ213" s="73" t="s">
        <v>22</v>
      </c>
      <c r="BK213" s="114">
        <f>ROUND($L$213*$K$213,2)</f>
        <v>0</v>
      </c>
      <c r="BL213" s="73" t="s">
        <v>121</v>
      </c>
      <c r="BM213" s="73" t="s">
        <v>478</v>
      </c>
    </row>
    <row r="214" spans="2:51" s="6" customFormat="1" ht="15.75" customHeight="1">
      <c r="B214" s="119"/>
      <c r="E214" s="120"/>
      <c r="F214" s="282" t="s">
        <v>484</v>
      </c>
      <c r="G214" s="283"/>
      <c r="H214" s="283"/>
      <c r="I214" s="283"/>
      <c r="K214" s="122">
        <v>1287.5</v>
      </c>
      <c r="S214" s="119"/>
      <c r="T214" s="123"/>
      <c r="AA214" s="124"/>
      <c r="AT214" s="121" t="s">
        <v>213</v>
      </c>
      <c r="AU214" s="121" t="s">
        <v>83</v>
      </c>
      <c r="AV214" s="125" t="s">
        <v>83</v>
      </c>
      <c r="AW214" s="125" t="s">
        <v>102</v>
      </c>
      <c r="AX214" s="125" t="s">
        <v>22</v>
      </c>
      <c r="AY214" s="121" t="s">
        <v>122</v>
      </c>
    </row>
    <row r="215" spans="2:65" s="6" customFormat="1" ht="27" customHeight="1">
      <c r="B215" s="21"/>
      <c r="C215" s="105" t="s">
        <v>485</v>
      </c>
      <c r="D215" s="105" t="s">
        <v>123</v>
      </c>
      <c r="E215" s="106" t="s">
        <v>486</v>
      </c>
      <c r="F215" s="153" t="s">
        <v>487</v>
      </c>
      <c r="G215" s="154"/>
      <c r="H215" s="154"/>
      <c r="I215" s="154"/>
      <c r="J215" s="108" t="s">
        <v>258</v>
      </c>
      <c r="K215" s="109">
        <v>2576</v>
      </c>
      <c r="L215" s="155"/>
      <c r="M215" s="154"/>
      <c r="N215" s="156">
        <f>ROUND($L$215*$K$215,2)</f>
        <v>0</v>
      </c>
      <c r="O215" s="154"/>
      <c r="P215" s="154"/>
      <c r="Q215" s="154"/>
      <c r="R215" s="107" t="s">
        <v>211</v>
      </c>
      <c r="S215" s="21"/>
      <c r="T215" s="110"/>
      <c r="U215" s="111" t="s">
        <v>45</v>
      </c>
      <c r="X215" s="112">
        <v>0.00195</v>
      </c>
      <c r="Y215" s="112">
        <f>$X$215*$K$215</f>
        <v>5.0232</v>
      </c>
      <c r="Z215" s="112">
        <v>0</v>
      </c>
      <c r="AA215" s="113">
        <f>$Z$215*$K$215</f>
        <v>0</v>
      </c>
      <c r="AR215" s="73" t="s">
        <v>121</v>
      </c>
      <c r="AT215" s="73" t="s">
        <v>123</v>
      </c>
      <c r="AU215" s="73" t="s">
        <v>83</v>
      </c>
      <c r="AY215" s="6" t="s">
        <v>122</v>
      </c>
      <c r="BE215" s="114">
        <f>IF($U$215="základní",$N$215,0)</f>
        <v>0</v>
      </c>
      <c r="BF215" s="114">
        <f>IF($U$215="snížená",$N$215,0)</f>
        <v>0</v>
      </c>
      <c r="BG215" s="114">
        <f>IF($U$215="zákl. přenesená",$N$215,0)</f>
        <v>0</v>
      </c>
      <c r="BH215" s="114">
        <f>IF($U$215="sníž. přenesená",$N$215,0)</f>
        <v>0</v>
      </c>
      <c r="BI215" s="114">
        <f>IF($U$215="nulová",$N$215,0)</f>
        <v>0</v>
      </c>
      <c r="BJ215" s="73" t="s">
        <v>22</v>
      </c>
      <c r="BK215" s="114">
        <f>ROUND($L$215*$K$215,2)</f>
        <v>0</v>
      </c>
      <c r="BL215" s="73" t="s">
        <v>121</v>
      </c>
      <c r="BM215" s="73" t="s">
        <v>467</v>
      </c>
    </row>
    <row r="216" spans="2:51" s="6" customFormat="1" ht="15.75" customHeight="1">
      <c r="B216" s="119"/>
      <c r="E216" s="120"/>
      <c r="F216" s="282" t="s">
        <v>488</v>
      </c>
      <c r="G216" s="283"/>
      <c r="H216" s="283"/>
      <c r="I216" s="283"/>
      <c r="K216" s="122">
        <v>2576</v>
      </c>
      <c r="S216" s="119"/>
      <c r="T216" s="123"/>
      <c r="AA216" s="124"/>
      <c r="AT216" s="121" t="s">
        <v>213</v>
      </c>
      <c r="AU216" s="121" t="s">
        <v>83</v>
      </c>
      <c r="AV216" s="125" t="s">
        <v>83</v>
      </c>
      <c r="AW216" s="125" t="s">
        <v>102</v>
      </c>
      <c r="AX216" s="125" t="s">
        <v>22</v>
      </c>
      <c r="AY216" s="121" t="s">
        <v>122</v>
      </c>
    </row>
    <row r="217" spans="2:65" s="6" customFormat="1" ht="27" customHeight="1">
      <c r="B217" s="21"/>
      <c r="C217" s="105" t="s">
        <v>489</v>
      </c>
      <c r="D217" s="105" t="s">
        <v>123</v>
      </c>
      <c r="E217" s="106" t="s">
        <v>490</v>
      </c>
      <c r="F217" s="153" t="s">
        <v>491</v>
      </c>
      <c r="G217" s="154"/>
      <c r="H217" s="154"/>
      <c r="I217" s="154"/>
      <c r="J217" s="108" t="s">
        <v>258</v>
      </c>
      <c r="K217" s="109">
        <v>2575</v>
      </c>
      <c r="L217" s="155"/>
      <c r="M217" s="154"/>
      <c r="N217" s="156">
        <f>ROUND($L$217*$K$217,2)</f>
        <v>0</v>
      </c>
      <c r="O217" s="154"/>
      <c r="P217" s="154"/>
      <c r="Q217" s="154"/>
      <c r="R217" s="107" t="s">
        <v>211</v>
      </c>
      <c r="S217" s="21"/>
      <c r="T217" s="110"/>
      <c r="U217" s="111" t="s">
        <v>45</v>
      </c>
      <c r="X217" s="112">
        <v>0</v>
      </c>
      <c r="Y217" s="112">
        <f>$X$217*$K$217</f>
        <v>0</v>
      </c>
      <c r="Z217" s="112">
        <v>0</v>
      </c>
      <c r="AA217" s="113">
        <f>$Z$217*$K$217</f>
        <v>0</v>
      </c>
      <c r="AR217" s="73" t="s">
        <v>121</v>
      </c>
      <c r="AT217" s="73" t="s">
        <v>123</v>
      </c>
      <c r="AU217" s="73" t="s">
        <v>83</v>
      </c>
      <c r="AY217" s="6" t="s">
        <v>122</v>
      </c>
      <c r="BE217" s="114">
        <f>IF($U$217="základní",$N$217,0)</f>
        <v>0</v>
      </c>
      <c r="BF217" s="114">
        <f>IF($U$217="snížená",$N$217,0)</f>
        <v>0</v>
      </c>
      <c r="BG217" s="114">
        <f>IF($U$217="zákl. přenesená",$N$217,0)</f>
        <v>0</v>
      </c>
      <c r="BH217" s="114">
        <f>IF($U$217="sníž. přenesená",$N$217,0)</f>
        <v>0</v>
      </c>
      <c r="BI217" s="114">
        <f>IF($U$217="nulová",$N$217,0)</f>
        <v>0</v>
      </c>
      <c r="BJ217" s="73" t="s">
        <v>22</v>
      </c>
      <c r="BK217" s="114">
        <f>ROUND($L$217*$K$217,2)</f>
        <v>0</v>
      </c>
      <c r="BL217" s="73" t="s">
        <v>121</v>
      </c>
      <c r="BM217" s="73" t="s">
        <v>485</v>
      </c>
    </row>
    <row r="218" spans="2:51" s="6" customFormat="1" ht="15.75" customHeight="1">
      <c r="B218" s="119"/>
      <c r="E218" s="120"/>
      <c r="F218" s="282" t="s">
        <v>264</v>
      </c>
      <c r="G218" s="283"/>
      <c r="H218" s="283"/>
      <c r="I218" s="283"/>
      <c r="K218" s="122">
        <v>2575</v>
      </c>
      <c r="S218" s="119"/>
      <c r="T218" s="123"/>
      <c r="AA218" s="124"/>
      <c r="AT218" s="121" t="s">
        <v>213</v>
      </c>
      <c r="AU218" s="121" t="s">
        <v>83</v>
      </c>
      <c r="AV218" s="125" t="s">
        <v>83</v>
      </c>
      <c r="AW218" s="125" t="s">
        <v>102</v>
      </c>
      <c r="AX218" s="125" t="s">
        <v>75</v>
      </c>
      <c r="AY218" s="121" t="s">
        <v>122</v>
      </c>
    </row>
    <row r="219" spans="2:51" s="6" customFormat="1" ht="15.75" customHeight="1">
      <c r="B219" s="126"/>
      <c r="E219" s="127"/>
      <c r="F219" s="284" t="s">
        <v>214</v>
      </c>
      <c r="G219" s="285"/>
      <c r="H219" s="285"/>
      <c r="I219" s="285"/>
      <c r="K219" s="128">
        <v>2575</v>
      </c>
      <c r="S219" s="126"/>
      <c r="T219" s="129"/>
      <c r="AA219" s="130"/>
      <c r="AT219" s="127" t="s">
        <v>213</v>
      </c>
      <c r="AU219" s="127" t="s">
        <v>83</v>
      </c>
      <c r="AV219" s="131" t="s">
        <v>121</v>
      </c>
      <c r="AW219" s="131" t="s">
        <v>102</v>
      </c>
      <c r="AX219" s="131" t="s">
        <v>22</v>
      </c>
      <c r="AY219" s="127" t="s">
        <v>122</v>
      </c>
    </row>
    <row r="220" spans="2:65" s="6" customFormat="1" ht="27" customHeight="1">
      <c r="B220" s="21"/>
      <c r="C220" s="105" t="s">
        <v>492</v>
      </c>
      <c r="D220" s="105" t="s">
        <v>123</v>
      </c>
      <c r="E220" s="106" t="s">
        <v>493</v>
      </c>
      <c r="F220" s="153" t="s">
        <v>494</v>
      </c>
      <c r="G220" s="154"/>
      <c r="H220" s="154"/>
      <c r="I220" s="154"/>
      <c r="J220" s="108" t="s">
        <v>169</v>
      </c>
      <c r="K220" s="109">
        <v>10</v>
      </c>
      <c r="L220" s="155"/>
      <c r="M220" s="154"/>
      <c r="N220" s="156">
        <f>ROUND($L$220*$K$220,2)</f>
        <v>0</v>
      </c>
      <c r="O220" s="154"/>
      <c r="P220" s="154"/>
      <c r="Q220" s="154"/>
      <c r="R220" s="107" t="s">
        <v>211</v>
      </c>
      <c r="S220" s="21"/>
      <c r="T220" s="110"/>
      <c r="U220" s="111" t="s">
        <v>45</v>
      </c>
      <c r="X220" s="112">
        <v>0</v>
      </c>
      <c r="Y220" s="112">
        <f>$X$220*$K$220</f>
        <v>0</v>
      </c>
      <c r="Z220" s="112">
        <v>0.082</v>
      </c>
      <c r="AA220" s="113">
        <f>$Z$220*$K$220</f>
        <v>0.8200000000000001</v>
      </c>
      <c r="AR220" s="73" t="s">
        <v>121</v>
      </c>
      <c r="AT220" s="73" t="s">
        <v>123</v>
      </c>
      <c r="AU220" s="73" t="s">
        <v>83</v>
      </c>
      <c r="AY220" s="6" t="s">
        <v>122</v>
      </c>
      <c r="BE220" s="114">
        <f>IF($U$220="základní",$N$220,0)</f>
        <v>0</v>
      </c>
      <c r="BF220" s="114">
        <f>IF($U$220="snížená",$N$220,0)</f>
        <v>0</v>
      </c>
      <c r="BG220" s="114">
        <f>IF($U$220="zákl. přenesená",$N$220,0)</f>
        <v>0</v>
      </c>
      <c r="BH220" s="114">
        <f>IF($U$220="sníž. přenesená",$N$220,0)</f>
        <v>0</v>
      </c>
      <c r="BI220" s="114">
        <f>IF($U$220="nulová",$N$220,0)</f>
        <v>0</v>
      </c>
      <c r="BJ220" s="73" t="s">
        <v>22</v>
      </c>
      <c r="BK220" s="114">
        <f>ROUND($L$220*$K$220,2)</f>
        <v>0</v>
      </c>
      <c r="BL220" s="73" t="s">
        <v>121</v>
      </c>
      <c r="BM220" s="73" t="s">
        <v>489</v>
      </c>
    </row>
    <row r="221" spans="2:63" s="96" customFormat="1" ht="23.25" customHeight="1">
      <c r="B221" s="97"/>
      <c r="D221" s="104" t="s">
        <v>255</v>
      </c>
      <c r="N221" s="160">
        <f>$BK$221</f>
        <v>0</v>
      </c>
      <c r="O221" s="159"/>
      <c r="P221" s="159"/>
      <c r="Q221" s="159"/>
      <c r="S221" s="97"/>
      <c r="T221" s="100"/>
      <c r="W221" s="101">
        <f>SUM($W$222:$W$229)</f>
        <v>0</v>
      </c>
      <c r="Y221" s="101">
        <f>SUM($Y$222:$Y$229)</f>
        <v>0</v>
      </c>
      <c r="AA221" s="102">
        <f>SUM($AA$222:$AA$229)</f>
        <v>0</v>
      </c>
      <c r="AR221" s="99" t="s">
        <v>22</v>
      </c>
      <c r="AT221" s="99" t="s">
        <v>74</v>
      </c>
      <c r="AU221" s="99" t="s">
        <v>83</v>
      </c>
      <c r="AY221" s="99" t="s">
        <v>122</v>
      </c>
      <c r="BK221" s="103">
        <f>SUM($BK$222:$BK$229)</f>
        <v>0</v>
      </c>
    </row>
    <row r="222" spans="2:65" s="6" customFormat="1" ht="27" customHeight="1">
      <c r="B222" s="21"/>
      <c r="C222" s="108" t="s">
        <v>495</v>
      </c>
      <c r="D222" s="108" t="s">
        <v>123</v>
      </c>
      <c r="E222" s="106" t="s">
        <v>496</v>
      </c>
      <c r="F222" s="153" t="s">
        <v>497</v>
      </c>
      <c r="G222" s="154"/>
      <c r="H222" s="154"/>
      <c r="I222" s="154"/>
      <c r="J222" s="108" t="s">
        <v>294</v>
      </c>
      <c r="K222" s="109">
        <v>1411.151</v>
      </c>
      <c r="L222" s="155"/>
      <c r="M222" s="154"/>
      <c r="N222" s="156">
        <f>ROUND($L$222*$K$222,2)</f>
        <v>0</v>
      </c>
      <c r="O222" s="154"/>
      <c r="P222" s="154"/>
      <c r="Q222" s="154"/>
      <c r="R222" s="107"/>
      <c r="S222" s="21"/>
      <c r="T222" s="110"/>
      <c r="U222" s="111" t="s">
        <v>45</v>
      </c>
      <c r="X222" s="112">
        <v>0</v>
      </c>
      <c r="Y222" s="112">
        <f>$X$222*$K$222</f>
        <v>0</v>
      </c>
      <c r="Z222" s="112">
        <v>0</v>
      </c>
      <c r="AA222" s="113">
        <f>$Z$222*$K$222</f>
        <v>0</v>
      </c>
      <c r="AR222" s="73" t="s">
        <v>121</v>
      </c>
      <c r="AT222" s="73" t="s">
        <v>123</v>
      </c>
      <c r="AU222" s="73" t="s">
        <v>132</v>
      </c>
      <c r="AY222" s="73" t="s">
        <v>122</v>
      </c>
      <c r="BE222" s="114">
        <f>IF($U$222="základní",$N$222,0)</f>
        <v>0</v>
      </c>
      <c r="BF222" s="114">
        <f>IF($U$222="snížená",$N$222,0)</f>
        <v>0</v>
      </c>
      <c r="BG222" s="114">
        <f>IF($U$222="zákl. přenesená",$N$222,0)</f>
        <v>0</v>
      </c>
      <c r="BH222" s="114">
        <f>IF($U$222="sníž. přenesená",$N$222,0)</f>
        <v>0</v>
      </c>
      <c r="BI222" s="114">
        <f>IF($U$222="nulová",$N$222,0)</f>
        <v>0</v>
      </c>
      <c r="BJ222" s="73" t="s">
        <v>22</v>
      </c>
      <c r="BK222" s="114">
        <f>ROUND($L$222*$K$222,2)</f>
        <v>0</v>
      </c>
      <c r="BL222" s="73" t="s">
        <v>121</v>
      </c>
      <c r="BM222" s="73" t="s">
        <v>498</v>
      </c>
    </row>
    <row r="223" spans="2:65" s="6" customFormat="1" ht="27" customHeight="1">
      <c r="B223" s="21"/>
      <c r="C223" s="108" t="s">
        <v>499</v>
      </c>
      <c r="D223" s="108" t="s">
        <v>123</v>
      </c>
      <c r="E223" s="106" t="s">
        <v>500</v>
      </c>
      <c r="F223" s="153" t="s">
        <v>501</v>
      </c>
      <c r="G223" s="154"/>
      <c r="H223" s="154"/>
      <c r="I223" s="154"/>
      <c r="J223" s="108" t="s">
        <v>294</v>
      </c>
      <c r="K223" s="109">
        <v>251.04</v>
      </c>
      <c r="L223" s="155"/>
      <c r="M223" s="154"/>
      <c r="N223" s="156">
        <f>ROUND($L$223*$K$223,2)</f>
        <v>0</v>
      </c>
      <c r="O223" s="154"/>
      <c r="P223" s="154"/>
      <c r="Q223" s="154"/>
      <c r="R223" s="107" t="s">
        <v>211</v>
      </c>
      <c r="S223" s="21"/>
      <c r="T223" s="110"/>
      <c r="U223" s="111" t="s">
        <v>45</v>
      </c>
      <c r="X223" s="112">
        <v>0</v>
      </c>
      <c r="Y223" s="112">
        <f>$X$223*$K$223</f>
        <v>0</v>
      </c>
      <c r="Z223" s="112">
        <v>0</v>
      </c>
      <c r="AA223" s="113">
        <f>$Z$223*$K$223</f>
        <v>0</v>
      </c>
      <c r="AR223" s="73" t="s">
        <v>121</v>
      </c>
      <c r="AT223" s="73" t="s">
        <v>123</v>
      </c>
      <c r="AU223" s="73" t="s">
        <v>132</v>
      </c>
      <c r="AY223" s="73" t="s">
        <v>122</v>
      </c>
      <c r="BE223" s="114">
        <f>IF($U$223="základní",$N$223,0)</f>
        <v>0</v>
      </c>
      <c r="BF223" s="114">
        <f>IF($U$223="snížená",$N$223,0)</f>
        <v>0</v>
      </c>
      <c r="BG223" s="114">
        <f>IF($U$223="zákl. přenesená",$N$223,0)</f>
        <v>0</v>
      </c>
      <c r="BH223" s="114">
        <f>IF($U$223="sníž. přenesená",$N$223,0)</f>
        <v>0</v>
      </c>
      <c r="BI223" s="114">
        <f>IF($U$223="nulová",$N$223,0)</f>
        <v>0</v>
      </c>
      <c r="BJ223" s="73" t="s">
        <v>22</v>
      </c>
      <c r="BK223" s="114">
        <f>ROUND($L$223*$K$223,2)</f>
        <v>0</v>
      </c>
      <c r="BL223" s="73" t="s">
        <v>121</v>
      </c>
      <c r="BM223" s="73" t="s">
        <v>502</v>
      </c>
    </row>
    <row r="224" spans="2:51" s="6" customFormat="1" ht="27" customHeight="1">
      <c r="B224" s="119"/>
      <c r="E224" s="120"/>
      <c r="F224" s="282" t="s">
        <v>503</v>
      </c>
      <c r="G224" s="283"/>
      <c r="H224" s="283"/>
      <c r="I224" s="283"/>
      <c r="K224" s="122">
        <v>251.04</v>
      </c>
      <c r="S224" s="119"/>
      <c r="T224" s="123"/>
      <c r="AA224" s="124"/>
      <c r="AT224" s="121" t="s">
        <v>213</v>
      </c>
      <c r="AU224" s="121" t="s">
        <v>132</v>
      </c>
      <c r="AV224" s="125" t="s">
        <v>83</v>
      </c>
      <c r="AW224" s="125" t="s">
        <v>102</v>
      </c>
      <c r="AX224" s="125" t="s">
        <v>22</v>
      </c>
      <c r="AY224" s="121" t="s">
        <v>122</v>
      </c>
    </row>
    <row r="225" spans="2:65" s="6" customFormat="1" ht="27" customHeight="1">
      <c r="B225" s="21"/>
      <c r="C225" s="105" t="s">
        <v>504</v>
      </c>
      <c r="D225" s="105" t="s">
        <v>123</v>
      </c>
      <c r="E225" s="106" t="s">
        <v>505</v>
      </c>
      <c r="F225" s="153" t="s">
        <v>506</v>
      </c>
      <c r="G225" s="154"/>
      <c r="H225" s="154"/>
      <c r="I225" s="154"/>
      <c r="J225" s="108" t="s">
        <v>294</v>
      </c>
      <c r="K225" s="109">
        <v>313.8</v>
      </c>
      <c r="L225" s="155"/>
      <c r="M225" s="154"/>
      <c r="N225" s="156">
        <f>ROUND($L$225*$K$225,2)</f>
        <v>0</v>
      </c>
      <c r="O225" s="154"/>
      <c r="P225" s="154"/>
      <c r="Q225" s="154"/>
      <c r="R225" s="107" t="s">
        <v>211</v>
      </c>
      <c r="S225" s="21"/>
      <c r="T225" s="110"/>
      <c r="U225" s="111" t="s">
        <v>45</v>
      </c>
      <c r="X225" s="112">
        <v>0</v>
      </c>
      <c r="Y225" s="112">
        <f>$X$225*$K$225</f>
        <v>0</v>
      </c>
      <c r="Z225" s="112">
        <v>0</v>
      </c>
      <c r="AA225" s="113">
        <f>$Z$225*$K$225</f>
        <v>0</v>
      </c>
      <c r="AR225" s="73" t="s">
        <v>121</v>
      </c>
      <c r="AT225" s="73" t="s">
        <v>123</v>
      </c>
      <c r="AU225" s="73" t="s">
        <v>132</v>
      </c>
      <c r="AY225" s="6" t="s">
        <v>122</v>
      </c>
      <c r="BE225" s="114">
        <f>IF($U$225="základní",$N$225,0)</f>
        <v>0</v>
      </c>
      <c r="BF225" s="114">
        <f>IF($U$225="snížená",$N$225,0)</f>
        <v>0</v>
      </c>
      <c r="BG225" s="114">
        <f>IF($U$225="zákl. přenesená",$N$225,0)</f>
        <v>0</v>
      </c>
      <c r="BH225" s="114">
        <f>IF($U$225="sníž. přenesená",$N$225,0)</f>
        <v>0</v>
      </c>
      <c r="BI225" s="114">
        <f>IF($U$225="nulová",$N$225,0)</f>
        <v>0</v>
      </c>
      <c r="BJ225" s="73" t="s">
        <v>22</v>
      </c>
      <c r="BK225" s="114">
        <f>ROUND($L$225*$K$225,2)</f>
        <v>0</v>
      </c>
      <c r="BL225" s="73" t="s">
        <v>121</v>
      </c>
      <c r="BM225" s="73" t="s">
        <v>507</v>
      </c>
    </row>
    <row r="226" spans="2:51" s="6" customFormat="1" ht="27" customHeight="1">
      <c r="B226" s="119"/>
      <c r="E226" s="120"/>
      <c r="F226" s="282" t="s">
        <v>508</v>
      </c>
      <c r="G226" s="283"/>
      <c r="H226" s="283"/>
      <c r="I226" s="283"/>
      <c r="K226" s="122">
        <v>313.8</v>
      </c>
      <c r="S226" s="119"/>
      <c r="T226" s="123"/>
      <c r="AA226" s="124"/>
      <c r="AT226" s="121" t="s">
        <v>213</v>
      </c>
      <c r="AU226" s="121" t="s">
        <v>132</v>
      </c>
      <c r="AV226" s="125" t="s">
        <v>83</v>
      </c>
      <c r="AW226" s="125" t="s">
        <v>102</v>
      </c>
      <c r="AX226" s="125" t="s">
        <v>22</v>
      </c>
      <c r="AY226" s="121" t="s">
        <v>122</v>
      </c>
    </row>
    <row r="227" spans="2:65" s="6" customFormat="1" ht="27" customHeight="1">
      <c r="B227" s="21"/>
      <c r="C227" s="105" t="s">
        <v>509</v>
      </c>
      <c r="D227" s="105" t="s">
        <v>123</v>
      </c>
      <c r="E227" s="106" t="s">
        <v>510</v>
      </c>
      <c r="F227" s="153" t="s">
        <v>511</v>
      </c>
      <c r="G227" s="154"/>
      <c r="H227" s="154"/>
      <c r="I227" s="154"/>
      <c r="J227" s="108" t="s">
        <v>294</v>
      </c>
      <c r="K227" s="109">
        <v>845.491</v>
      </c>
      <c r="L227" s="155"/>
      <c r="M227" s="154"/>
      <c r="N227" s="156">
        <f>ROUND($L$227*$K$227,2)</f>
        <v>0</v>
      </c>
      <c r="O227" s="154"/>
      <c r="P227" s="154"/>
      <c r="Q227" s="154"/>
      <c r="R227" s="107" t="s">
        <v>211</v>
      </c>
      <c r="S227" s="21"/>
      <c r="T227" s="110"/>
      <c r="U227" s="111" t="s">
        <v>45</v>
      </c>
      <c r="X227" s="112">
        <v>0</v>
      </c>
      <c r="Y227" s="112">
        <f>$X$227*$K$227</f>
        <v>0</v>
      </c>
      <c r="Z227" s="112">
        <v>0</v>
      </c>
      <c r="AA227" s="113">
        <f>$Z$227*$K$227</f>
        <v>0</v>
      </c>
      <c r="AR227" s="73" t="s">
        <v>121</v>
      </c>
      <c r="AT227" s="73" t="s">
        <v>123</v>
      </c>
      <c r="AU227" s="73" t="s">
        <v>132</v>
      </c>
      <c r="AY227" s="6" t="s">
        <v>122</v>
      </c>
      <c r="BE227" s="114">
        <f>IF($U$227="základní",$N$227,0)</f>
        <v>0</v>
      </c>
      <c r="BF227" s="114">
        <f>IF($U$227="snížená",$N$227,0)</f>
        <v>0</v>
      </c>
      <c r="BG227" s="114">
        <f>IF($U$227="zákl. přenesená",$N$227,0)</f>
        <v>0</v>
      </c>
      <c r="BH227" s="114">
        <f>IF($U$227="sníž. přenesená",$N$227,0)</f>
        <v>0</v>
      </c>
      <c r="BI227" s="114">
        <f>IF($U$227="nulová",$N$227,0)</f>
        <v>0</v>
      </c>
      <c r="BJ227" s="73" t="s">
        <v>22</v>
      </c>
      <c r="BK227" s="114">
        <f>ROUND($L$227*$K$227,2)</f>
        <v>0</v>
      </c>
      <c r="BL227" s="73" t="s">
        <v>121</v>
      </c>
      <c r="BM227" s="73" t="s">
        <v>512</v>
      </c>
    </row>
    <row r="228" spans="2:51" s="6" customFormat="1" ht="27" customHeight="1">
      <c r="B228" s="119"/>
      <c r="E228" s="120"/>
      <c r="F228" s="282" t="s">
        <v>513</v>
      </c>
      <c r="G228" s="283"/>
      <c r="H228" s="283"/>
      <c r="I228" s="283"/>
      <c r="K228" s="122">
        <v>845.491</v>
      </c>
      <c r="S228" s="119"/>
      <c r="T228" s="123"/>
      <c r="AA228" s="124"/>
      <c r="AT228" s="121" t="s">
        <v>213</v>
      </c>
      <c r="AU228" s="121" t="s">
        <v>132</v>
      </c>
      <c r="AV228" s="125" t="s">
        <v>83</v>
      </c>
      <c r="AW228" s="125" t="s">
        <v>102</v>
      </c>
      <c r="AX228" s="125" t="s">
        <v>22</v>
      </c>
      <c r="AY228" s="121" t="s">
        <v>122</v>
      </c>
    </row>
    <row r="229" spans="2:65" s="6" customFormat="1" ht="39" customHeight="1">
      <c r="B229" s="21"/>
      <c r="C229" s="105" t="s">
        <v>466</v>
      </c>
      <c r="D229" s="105" t="s">
        <v>123</v>
      </c>
      <c r="E229" s="106" t="s">
        <v>514</v>
      </c>
      <c r="F229" s="153" t="s">
        <v>515</v>
      </c>
      <c r="G229" s="154"/>
      <c r="H229" s="154"/>
      <c r="I229" s="154"/>
      <c r="J229" s="108" t="s">
        <v>294</v>
      </c>
      <c r="K229" s="109">
        <v>2229.381</v>
      </c>
      <c r="L229" s="155"/>
      <c r="M229" s="154"/>
      <c r="N229" s="156">
        <f>ROUND($L$229*$K$229,2)</f>
        <v>0</v>
      </c>
      <c r="O229" s="154"/>
      <c r="P229" s="154"/>
      <c r="Q229" s="154"/>
      <c r="R229" s="107" t="s">
        <v>211</v>
      </c>
      <c r="S229" s="21"/>
      <c r="T229" s="110"/>
      <c r="U229" s="115" t="s">
        <v>45</v>
      </c>
      <c r="V229" s="116"/>
      <c r="W229" s="116"/>
      <c r="X229" s="117">
        <v>0</v>
      </c>
      <c r="Y229" s="117">
        <f>$X$229*$K$229</f>
        <v>0</v>
      </c>
      <c r="Z229" s="117">
        <v>0</v>
      </c>
      <c r="AA229" s="118">
        <f>$Z$229*$K$229</f>
        <v>0</v>
      </c>
      <c r="AR229" s="73" t="s">
        <v>121</v>
      </c>
      <c r="AT229" s="73" t="s">
        <v>123</v>
      </c>
      <c r="AU229" s="73" t="s">
        <v>132</v>
      </c>
      <c r="AY229" s="6" t="s">
        <v>122</v>
      </c>
      <c r="BE229" s="114">
        <f>IF($U$229="základní",$N$229,0)</f>
        <v>0</v>
      </c>
      <c r="BF229" s="114">
        <f>IF($U$229="snížená",$N$229,0)</f>
        <v>0</v>
      </c>
      <c r="BG229" s="114">
        <f>IF($U$229="zákl. přenesená",$N$229,0)</f>
        <v>0</v>
      </c>
      <c r="BH229" s="114">
        <f>IF($U$229="sníž. přenesená",$N$229,0)</f>
        <v>0</v>
      </c>
      <c r="BI229" s="114">
        <f>IF($U$229="nulová",$N$229,0)</f>
        <v>0</v>
      </c>
      <c r="BJ229" s="73" t="s">
        <v>22</v>
      </c>
      <c r="BK229" s="114">
        <f>ROUND($L$229*$K$229,2)</f>
        <v>0</v>
      </c>
      <c r="BL229" s="73" t="s">
        <v>121</v>
      </c>
      <c r="BM229" s="73" t="s">
        <v>516</v>
      </c>
    </row>
    <row r="230" spans="2:19" s="6" customFormat="1" ht="7.5" customHeight="1">
      <c r="B230" s="35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21"/>
    </row>
    <row r="231" s="2" customFormat="1" ht="14.25" customHeight="1"/>
  </sheetData>
  <mergeCells count="359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C65:R65"/>
    <mergeCell ref="F67:Q67"/>
    <mergeCell ref="F68:Q68"/>
    <mergeCell ref="M70:P70"/>
    <mergeCell ref="M72:Q72"/>
    <mergeCell ref="F75:I75"/>
    <mergeCell ref="L75:M75"/>
    <mergeCell ref="N75:Q75"/>
    <mergeCell ref="F79:I79"/>
    <mergeCell ref="L79:M79"/>
    <mergeCell ref="N79:Q79"/>
    <mergeCell ref="F80:I80"/>
    <mergeCell ref="L80:M80"/>
    <mergeCell ref="N80:Q80"/>
    <mergeCell ref="F81:I81"/>
    <mergeCell ref="F82:I82"/>
    <mergeCell ref="L82:M82"/>
    <mergeCell ref="N82:Q82"/>
    <mergeCell ref="F83:I83"/>
    <mergeCell ref="F84:I84"/>
    <mergeCell ref="L84:M84"/>
    <mergeCell ref="N84:Q84"/>
    <mergeCell ref="F85:I85"/>
    <mergeCell ref="F86:I86"/>
    <mergeCell ref="L86:M86"/>
    <mergeCell ref="N86:Q86"/>
    <mergeCell ref="F87:I87"/>
    <mergeCell ref="F88:I88"/>
    <mergeCell ref="F89:I89"/>
    <mergeCell ref="L89:M89"/>
    <mergeCell ref="N89:Q89"/>
    <mergeCell ref="F90:I90"/>
    <mergeCell ref="F91:I91"/>
    <mergeCell ref="F92:I92"/>
    <mergeCell ref="L92:M92"/>
    <mergeCell ref="N92:Q92"/>
    <mergeCell ref="F93:I93"/>
    <mergeCell ref="F94:I94"/>
    <mergeCell ref="F95:I95"/>
    <mergeCell ref="L95:M95"/>
    <mergeCell ref="N95:Q95"/>
    <mergeCell ref="F96:I96"/>
    <mergeCell ref="F97:I97"/>
    <mergeCell ref="F98:I98"/>
    <mergeCell ref="L98:M98"/>
    <mergeCell ref="N98:Q98"/>
    <mergeCell ref="F99:I99"/>
    <mergeCell ref="F100:I100"/>
    <mergeCell ref="F101:I101"/>
    <mergeCell ref="L101:M101"/>
    <mergeCell ref="N101:Q101"/>
    <mergeCell ref="F102:I102"/>
    <mergeCell ref="F103:I103"/>
    <mergeCell ref="F104:I104"/>
    <mergeCell ref="L104:M104"/>
    <mergeCell ref="N104:Q104"/>
    <mergeCell ref="F105:I105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16:I116"/>
    <mergeCell ref="F117:I117"/>
    <mergeCell ref="L117:M117"/>
    <mergeCell ref="N117:Q117"/>
    <mergeCell ref="F118:I118"/>
    <mergeCell ref="L118:M118"/>
    <mergeCell ref="N118:Q118"/>
    <mergeCell ref="F119:I119"/>
    <mergeCell ref="F120:I120"/>
    <mergeCell ref="F121:I121"/>
    <mergeCell ref="L121:M121"/>
    <mergeCell ref="N121:Q121"/>
    <mergeCell ref="F122:I122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F222:I222"/>
    <mergeCell ref="L222:M222"/>
    <mergeCell ref="N222:Q222"/>
    <mergeCell ref="N221:Q221"/>
    <mergeCell ref="F228:I228"/>
    <mergeCell ref="F225:I225"/>
    <mergeCell ref="L225:M225"/>
    <mergeCell ref="N225:Q225"/>
    <mergeCell ref="F226:I226"/>
    <mergeCell ref="N171:Q171"/>
    <mergeCell ref="N173:Q173"/>
    <mergeCell ref="F227:I227"/>
    <mergeCell ref="L227:M227"/>
    <mergeCell ref="N227:Q227"/>
    <mergeCell ref="F223:I223"/>
    <mergeCell ref="L223:M223"/>
    <mergeCell ref="N223:Q223"/>
    <mergeCell ref="F224:I224"/>
    <mergeCell ref="N220:Q220"/>
    <mergeCell ref="H1:K1"/>
    <mergeCell ref="S2:AC2"/>
    <mergeCell ref="F229:I229"/>
    <mergeCell ref="L229:M229"/>
    <mergeCell ref="N229:Q229"/>
    <mergeCell ref="N76:Q76"/>
    <mergeCell ref="N77:Q77"/>
    <mergeCell ref="N78:Q78"/>
    <mergeCell ref="N123:Q123"/>
    <mergeCell ref="N134:Q134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6"/>
  <sheetViews>
    <sheetView showGridLines="0" workbookViewId="0" topLeftCell="A1">
      <pane ySplit="1" topLeftCell="BM2" activePane="bottomLeft" state="frozen"/>
      <selection pane="topLeft" activeCell="AE13" sqref="AE13"/>
      <selection pane="bottomLeft" activeCell="AE13" sqref="AE1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7"/>
      <c r="B1" s="164"/>
      <c r="C1" s="164"/>
      <c r="D1" s="165" t="s">
        <v>1</v>
      </c>
      <c r="E1" s="164"/>
      <c r="F1" s="166" t="s">
        <v>731</v>
      </c>
      <c r="G1" s="166"/>
      <c r="H1" s="152" t="s">
        <v>732</v>
      </c>
      <c r="I1" s="152"/>
      <c r="J1" s="152"/>
      <c r="K1" s="152"/>
      <c r="L1" s="166" t="s">
        <v>733</v>
      </c>
      <c r="M1" s="166"/>
      <c r="N1" s="164"/>
      <c r="O1" s="165" t="s">
        <v>93</v>
      </c>
      <c r="P1" s="164"/>
      <c r="Q1" s="164"/>
      <c r="R1" s="164"/>
      <c r="S1" s="166" t="s">
        <v>734</v>
      </c>
      <c r="T1" s="166"/>
      <c r="U1" s="167"/>
      <c r="V1" s="16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4" t="s">
        <v>5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4" t="s">
        <v>6</v>
      </c>
      <c r="T2" s="255"/>
      <c r="U2" s="255"/>
      <c r="V2" s="255"/>
      <c r="W2" s="255"/>
      <c r="X2" s="255"/>
      <c r="Y2" s="255"/>
      <c r="Z2" s="255"/>
      <c r="AA2" s="255"/>
      <c r="AB2" s="255"/>
      <c r="AC2" s="255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64" t="s">
        <v>94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12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150" t="str">
        <f>'Rekapitulace stavby'!$K$6</f>
        <v>II-611 Nehvizdy - Mochov, rekonstrukce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11"/>
    </row>
    <row r="7" spans="2:18" s="6" customFormat="1" ht="37.5" customHeight="1">
      <c r="B7" s="21"/>
      <c r="D7" s="41" t="s">
        <v>95</v>
      </c>
      <c r="F7" s="266" t="s">
        <v>517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145" t="str">
        <f>'Rekapitulace stavby'!$AN$8</f>
        <v>05.12.2013</v>
      </c>
      <c r="P10" s="265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67" t="s">
        <v>31</v>
      </c>
      <c r="P12" s="265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67"/>
      <c r="P13" s="265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67"/>
      <c r="P15" s="265"/>
      <c r="R15" s="24"/>
    </row>
    <row r="16" spans="2:18" s="6" customFormat="1" ht="18.75" customHeight="1">
      <c r="B16" s="21"/>
      <c r="E16" s="15" t="s">
        <v>97</v>
      </c>
      <c r="M16" s="17" t="s">
        <v>33</v>
      </c>
      <c r="O16" s="267"/>
      <c r="P16" s="265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67" t="s">
        <v>37</v>
      </c>
      <c r="P18" s="265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67" t="s">
        <v>39</v>
      </c>
      <c r="P19" s="265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73" customFormat="1" ht="79.5" customHeight="1">
      <c r="B22" s="74"/>
      <c r="E22" s="180" t="s">
        <v>42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R22" s="75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6" t="s">
        <v>43</v>
      </c>
      <c r="M25" s="252">
        <f>ROUNDUP($N$76,2)</f>
        <v>0</v>
      </c>
      <c r="N25" s="265"/>
      <c r="O25" s="265"/>
      <c r="P25" s="265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7" t="s">
        <v>44</v>
      </c>
      <c r="E27" s="27" t="s">
        <v>45</v>
      </c>
      <c r="F27" s="77">
        <v>0.21</v>
      </c>
      <c r="G27" s="78" t="s">
        <v>46</v>
      </c>
      <c r="H27" s="279">
        <f>SUM($BE$76:$BE$245)</f>
        <v>0</v>
      </c>
      <c r="I27" s="265"/>
      <c r="J27" s="265"/>
      <c r="M27" s="279">
        <f>SUM($BE$76:$BE$245)*$F$27</f>
        <v>0</v>
      </c>
      <c r="N27" s="265"/>
      <c r="O27" s="265"/>
      <c r="P27" s="265"/>
      <c r="R27" s="24"/>
    </row>
    <row r="28" spans="2:18" s="6" customFormat="1" ht="15" customHeight="1">
      <c r="B28" s="21"/>
      <c r="E28" s="27" t="s">
        <v>47</v>
      </c>
      <c r="F28" s="77">
        <v>0.15</v>
      </c>
      <c r="G28" s="78" t="s">
        <v>46</v>
      </c>
      <c r="H28" s="279">
        <f>SUM($BF$76:$BF$245)</f>
        <v>0</v>
      </c>
      <c r="I28" s="265"/>
      <c r="J28" s="265"/>
      <c r="M28" s="279">
        <f>SUM($BF$76:$BF$245)*$F$28</f>
        <v>0</v>
      </c>
      <c r="N28" s="265"/>
      <c r="O28" s="265"/>
      <c r="P28" s="265"/>
      <c r="R28" s="24"/>
    </row>
    <row r="29" spans="2:18" s="6" customFormat="1" ht="15" customHeight="1" hidden="1">
      <c r="B29" s="21"/>
      <c r="E29" s="27" t="s">
        <v>48</v>
      </c>
      <c r="F29" s="77">
        <v>0.21</v>
      </c>
      <c r="G29" s="78" t="s">
        <v>46</v>
      </c>
      <c r="H29" s="279">
        <f>SUM($BG$76:$BG$245)</f>
        <v>0</v>
      </c>
      <c r="I29" s="265"/>
      <c r="J29" s="265"/>
      <c r="M29" s="279">
        <v>0</v>
      </c>
      <c r="N29" s="265"/>
      <c r="O29" s="265"/>
      <c r="P29" s="265"/>
      <c r="R29" s="24"/>
    </row>
    <row r="30" spans="2:18" s="6" customFormat="1" ht="15" customHeight="1" hidden="1">
      <c r="B30" s="21"/>
      <c r="E30" s="27" t="s">
        <v>49</v>
      </c>
      <c r="F30" s="77">
        <v>0.15</v>
      </c>
      <c r="G30" s="78" t="s">
        <v>46</v>
      </c>
      <c r="H30" s="279">
        <f>SUM($BH$76:$BH$245)</f>
        <v>0</v>
      </c>
      <c r="I30" s="265"/>
      <c r="J30" s="265"/>
      <c r="M30" s="279">
        <v>0</v>
      </c>
      <c r="N30" s="265"/>
      <c r="O30" s="265"/>
      <c r="P30" s="265"/>
      <c r="R30" s="24"/>
    </row>
    <row r="31" spans="2:18" s="6" customFormat="1" ht="15" customHeight="1" hidden="1">
      <c r="B31" s="21"/>
      <c r="E31" s="27" t="s">
        <v>50</v>
      </c>
      <c r="F31" s="77">
        <v>0</v>
      </c>
      <c r="G31" s="78" t="s">
        <v>46</v>
      </c>
      <c r="H31" s="279">
        <f>SUM($BI$76:$BI$245)</f>
        <v>0</v>
      </c>
      <c r="I31" s="265"/>
      <c r="J31" s="265"/>
      <c r="M31" s="279">
        <v>0</v>
      </c>
      <c r="N31" s="265"/>
      <c r="O31" s="265"/>
      <c r="P31" s="265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79" t="s">
        <v>52</v>
      </c>
      <c r="H33" s="33" t="s">
        <v>53</v>
      </c>
      <c r="I33" s="32"/>
      <c r="J33" s="32"/>
      <c r="K33" s="32"/>
      <c r="L33" s="275">
        <f>ROUNDUP(SUM($M$25:$M$31),2)</f>
        <v>0</v>
      </c>
      <c r="M33" s="261"/>
      <c r="N33" s="261"/>
      <c r="O33" s="261"/>
      <c r="P33" s="276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0"/>
    </row>
    <row r="39" spans="2:18" s="6" customFormat="1" ht="37.5" customHeight="1">
      <c r="B39" s="21"/>
      <c r="C39" s="264" t="s">
        <v>98</v>
      </c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80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150" t="str">
        <f>$F$6</f>
        <v>II-611 Nehvizdy - Mochov, rekonstrukce</v>
      </c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4"/>
    </row>
    <row r="42" spans="2:18" s="6" customFormat="1" ht="37.5" customHeight="1">
      <c r="B42" s="21"/>
      <c r="C42" s="41" t="s">
        <v>95</v>
      </c>
      <c r="F42" s="266" t="str">
        <f>$F$7</f>
        <v>SO.181 - SO.181 - Silnice</v>
      </c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Mochov</v>
      </c>
      <c r="K44" s="17" t="s">
        <v>25</v>
      </c>
      <c r="M44" s="145" t="str">
        <f>IF($O$10="","",$O$10)</f>
        <v>05.12.2013</v>
      </c>
      <c r="N44" s="265"/>
      <c r="O44" s="265"/>
      <c r="P44" s="265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67" t="str">
        <f>$E$19</f>
        <v>CR Project s.r.o.</v>
      </c>
      <c r="N46" s="265"/>
      <c r="O46" s="265"/>
      <c r="P46" s="265"/>
      <c r="Q46" s="265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-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151" t="s">
        <v>99</v>
      </c>
      <c r="D49" s="277"/>
      <c r="E49" s="277"/>
      <c r="F49" s="277"/>
      <c r="G49" s="277"/>
      <c r="H49" s="30"/>
      <c r="I49" s="30"/>
      <c r="J49" s="30"/>
      <c r="K49" s="30"/>
      <c r="L49" s="30"/>
      <c r="M49" s="30"/>
      <c r="N49" s="151" t="s">
        <v>100</v>
      </c>
      <c r="O49" s="277"/>
      <c r="P49" s="277"/>
      <c r="Q49" s="277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101</v>
      </c>
      <c r="N51" s="252">
        <f>ROUNDUP($N$76,2)</f>
        <v>0</v>
      </c>
      <c r="O51" s="265"/>
      <c r="P51" s="265"/>
      <c r="Q51" s="265"/>
      <c r="R51" s="24"/>
      <c r="AU51" s="6" t="s">
        <v>102</v>
      </c>
    </row>
    <row r="52" spans="2:18" s="60" customFormat="1" ht="25.5" customHeight="1">
      <c r="B52" s="81"/>
      <c r="D52" s="82" t="s">
        <v>207</v>
      </c>
      <c r="N52" s="278">
        <f>ROUNDUP($N$77,2)</f>
        <v>0</v>
      </c>
      <c r="O52" s="149"/>
      <c r="P52" s="149"/>
      <c r="Q52" s="149"/>
      <c r="R52" s="83"/>
    </row>
    <row r="53" spans="2:18" s="84" customFormat="1" ht="21" customHeight="1">
      <c r="B53" s="85"/>
      <c r="D53" s="86" t="s">
        <v>251</v>
      </c>
      <c r="N53" s="148">
        <f>ROUNDUP($N$78,2)</f>
        <v>0</v>
      </c>
      <c r="O53" s="149"/>
      <c r="P53" s="149"/>
      <c r="Q53" s="149"/>
      <c r="R53" s="87"/>
    </row>
    <row r="54" spans="2:18" s="84" customFormat="1" ht="21" customHeight="1">
      <c r="B54" s="85"/>
      <c r="D54" s="86" t="s">
        <v>252</v>
      </c>
      <c r="N54" s="148">
        <f>ROUNDUP($N$123,2)</f>
        <v>0</v>
      </c>
      <c r="O54" s="149"/>
      <c r="P54" s="149"/>
      <c r="Q54" s="149"/>
      <c r="R54" s="87"/>
    </row>
    <row r="55" spans="2:18" s="84" customFormat="1" ht="21" customHeight="1">
      <c r="B55" s="85"/>
      <c r="D55" s="86" t="s">
        <v>253</v>
      </c>
      <c r="N55" s="148">
        <f>ROUNDUP($N$149,2)</f>
        <v>0</v>
      </c>
      <c r="O55" s="149"/>
      <c r="P55" s="149"/>
      <c r="Q55" s="149"/>
      <c r="R55" s="87"/>
    </row>
    <row r="56" spans="2:18" s="84" customFormat="1" ht="21" customHeight="1">
      <c r="B56" s="85"/>
      <c r="D56" s="86" t="s">
        <v>518</v>
      </c>
      <c r="N56" s="148">
        <f>ROUNDUP($N$180,2)</f>
        <v>0</v>
      </c>
      <c r="O56" s="149"/>
      <c r="P56" s="149"/>
      <c r="Q56" s="149"/>
      <c r="R56" s="87"/>
    </row>
    <row r="57" spans="2:18" s="84" customFormat="1" ht="21" customHeight="1">
      <c r="B57" s="85"/>
      <c r="D57" s="86" t="s">
        <v>208</v>
      </c>
      <c r="N57" s="148">
        <f>ROUNDUP($N$184,2)</f>
        <v>0</v>
      </c>
      <c r="O57" s="149"/>
      <c r="P57" s="149"/>
      <c r="Q57" s="149"/>
      <c r="R57" s="87"/>
    </row>
    <row r="58" spans="2:18" s="84" customFormat="1" ht="15.75" customHeight="1">
      <c r="B58" s="85"/>
      <c r="D58" s="86" t="s">
        <v>255</v>
      </c>
      <c r="N58" s="148">
        <f>ROUNDUP($N$230,2)</f>
        <v>0</v>
      </c>
      <c r="O58" s="149"/>
      <c r="P58" s="149"/>
      <c r="Q58" s="149"/>
      <c r="R58" s="87"/>
    </row>
    <row r="59" spans="2:18" s="6" customFormat="1" ht="22.5" customHeight="1">
      <c r="B59" s="21"/>
      <c r="R59" s="24"/>
    </row>
    <row r="60" spans="2:18" s="6" customFormat="1" ht="7.5" customHeigh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</row>
    <row r="64" spans="2:19" s="6" customFormat="1" ht="7.5" customHeight="1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21"/>
    </row>
    <row r="65" spans="2:19" s="6" customFormat="1" ht="37.5" customHeight="1">
      <c r="B65" s="21"/>
      <c r="C65" s="264" t="s">
        <v>106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1"/>
    </row>
    <row r="66" spans="2:19" s="6" customFormat="1" ht="7.5" customHeight="1">
      <c r="B66" s="21"/>
      <c r="S66" s="21"/>
    </row>
    <row r="67" spans="2:19" s="6" customFormat="1" ht="30.75" customHeight="1">
      <c r="B67" s="21"/>
      <c r="C67" s="17" t="s">
        <v>17</v>
      </c>
      <c r="F67" s="150" t="str">
        <f>$F$6</f>
        <v>II-611 Nehvizdy - Mochov, rekonstrukce</v>
      </c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S67" s="21"/>
    </row>
    <row r="68" spans="2:19" s="6" customFormat="1" ht="37.5" customHeight="1">
      <c r="B68" s="21"/>
      <c r="C68" s="41" t="s">
        <v>95</v>
      </c>
      <c r="F68" s="266" t="str">
        <f>$F$7</f>
        <v>SO.181 - SO.181 - Silnice</v>
      </c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S68" s="21"/>
    </row>
    <row r="69" spans="2:19" s="6" customFormat="1" ht="7.5" customHeight="1">
      <c r="B69" s="21"/>
      <c r="S69" s="21"/>
    </row>
    <row r="70" spans="2:19" s="6" customFormat="1" ht="18.75" customHeight="1">
      <c r="B70" s="21"/>
      <c r="C70" s="17" t="s">
        <v>23</v>
      </c>
      <c r="F70" s="15" t="str">
        <f>$F$10</f>
        <v>Mochov</v>
      </c>
      <c r="K70" s="17" t="s">
        <v>25</v>
      </c>
      <c r="M70" s="145" t="str">
        <f>IF($O$10="","",$O$10)</f>
        <v>05.12.2013</v>
      </c>
      <c r="N70" s="265"/>
      <c r="O70" s="265"/>
      <c r="P70" s="265"/>
      <c r="S70" s="21"/>
    </row>
    <row r="71" spans="2:19" s="6" customFormat="1" ht="7.5" customHeight="1">
      <c r="B71" s="21"/>
      <c r="S71" s="21"/>
    </row>
    <row r="72" spans="2:19" s="6" customFormat="1" ht="15.75" customHeight="1">
      <c r="B72" s="21"/>
      <c r="C72" s="17" t="s">
        <v>29</v>
      </c>
      <c r="F72" s="15" t="str">
        <f>$E$13</f>
        <v>Středočeský kraj</v>
      </c>
      <c r="K72" s="17" t="s">
        <v>36</v>
      </c>
      <c r="M72" s="267" t="str">
        <f>$E$19</f>
        <v>CR Project s.r.o.</v>
      </c>
      <c r="N72" s="265"/>
      <c r="O72" s="265"/>
      <c r="P72" s="265"/>
      <c r="Q72" s="265"/>
      <c r="S72" s="21"/>
    </row>
    <row r="73" spans="2:19" s="6" customFormat="1" ht="15" customHeight="1">
      <c r="B73" s="21"/>
      <c r="C73" s="17" t="s">
        <v>34</v>
      </c>
      <c r="F73" s="15" t="str">
        <f>IF($E$16="","",$E$16)</f>
        <v>-</v>
      </c>
      <c r="S73" s="21"/>
    </row>
    <row r="74" spans="2:19" s="6" customFormat="1" ht="11.25" customHeight="1">
      <c r="B74" s="21"/>
      <c r="S74" s="21"/>
    </row>
    <row r="75" spans="2:27" s="88" customFormat="1" ht="30" customHeight="1">
      <c r="B75" s="89"/>
      <c r="C75" s="90" t="s">
        <v>107</v>
      </c>
      <c r="D75" s="91" t="s">
        <v>60</v>
      </c>
      <c r="E75" s="91" t="s">
        <v>56</v>
      </c>
      <c r="F75" s="146" t="s">
        <v>108</v>
      </c>
      <c r="G75" s="147"/>
      <c r="H75" s="147"/>
      <c r="I75" s="147"/>
      <c r="J75" s="91" t="s">
        <v>109</v>
      </c>
      <c r="K75" s="91" t="s">
        <v>110</v>
      </c>
      <c r="L75" s="146" t="s">
        <v>111</v>
      </c>
      <c r="M75" s="147"/>
      <c r="N75" s="146" t="s">
        <v>112</v>
      </c>
      <c r="O75" s="147"/>
      <c r="P75" s="147"/>
      <c r="Q75" s="147"/>
      <c r="R75" s="92" t="s">
        <v>113</v>
      </c>
      <c r="S75" s="89"/>
      <c r="T75" s="49" t="s">
        <v>114</v>
      </c>
      <c r="U75" s="50" t="s">
        <v>44</v>
      </c>
      <c r="V75" s="50" t="s">
        <v>115</v>
      </c>
      <c r="W75" s="50" t="s">
        <v>116</v>
      </c>
      <c r="X75" s="50" t="s">
        <v>117</v>
      </c>
      <c r="Y75" s="50" t="s">
        <v>118</v>
      </c>
      <c r="Z75" s="50" t="s">
        <v>119</v>
      </c>
      <c r="AA75" s="51" t="s">
        <v>120</v>
      </c>
    </row>
    <row r="76" spans="2:63" s="6" customFormat="1" ht="30" customHeight="1">
      <c r="B76" s="21"/>
      <c r="C76" s="54" t="s">
        <v>101</v>
      </c>
      <c r="N76" s="157">
        <f>$BK$76</f>
        <v>0</v>
      </c>
      <c r="O76" s="265"/>
      <c r="P76" s="265"/>
      <c r="Q76" s="265"/>
      <c r="S76" s="21"/>
      <c r="T76" s="53"/>
      <c r="U76" s="45"/>
      <c r="V76" s="45"/>
      <c r="W76" s="93">
        <f>$W$77</f>
        <v>0</v>
      </c>
      <c r="X76" s="45"/>
      <c r="Y76" s="93">
        <f>$Y$77</f>
        <v>1946.3126907799997</v>
      </c>
      <c r="Z76" s="45"/>
      <c r="AA76" s="94">
        <f>$AA$77</f>
        <v>14132.6338</v>
      </c>
      <c r="AT76" s="6" t="s">
        <v>74</v>
      </c>
      <c r="AU76" s="6" t="s">
        <v>102</v>
      </c>
      <c r="BK76" s="95">
        <f>$BK$77</f>
        <v>0</v>
      </c>
    </row>
    <row r="77" spans="2:63" s="96" customFormat="1" ht="37.5" customHeight="1">
      <c r="B77" s="97"/>
      <c r="D77" s="98" t="s">
        <v>207</v>
      </c>
      <c r="N77" s="158">
        <f>$BK$77</f>
        <v>0</v>
      </c>
      <c r="O77" s="159"/>
      <c r="P77" s="159"/>
      <c r="Q77" s="159"/>
      <c r="S77" s="97"/>
      <c r="T77" s="100"/>
      <c r="W77" s="101">
        <f>$W$78+$W$123+$W$149+$W$180+$W$184</f>
        <v>0</v>
      </c>
      <c r="Y77" s="101">
        <f>$Y$78+$Y$123+$Y$149+$Y$180+$Y$184</f>
        <v>1946.3126907799997</v>
      </c>
      <c r="AA77" s="102">
        <f>$AA$78+$AA$123+$AA$149+$AA$180+$AA$184</f>
        <v>14132.6338</v>
      </c>
      <c r="AR77" s="99" t="s">
        <v>22</v>
      </c>
      <c r="AT77" s="99" t="s">
        <v>74</v>
      </c>
      <c r="AU77" s="99" t="s">
        <v>75</v>
      </c>
      <c r="AY77" s="99" t="s">
        <v>122</v>
      </c>
      <c r="BK77" s="103">
        <f>$BK$78+$BK$123+$BK$149+$BK$180+$BK$184</f>
        <v>0</v>
      </c>
    </row>
    <row r="78" spans="2:63" s="96" customFormat="1" ht="21" customHeight="1">
      <c r="B78" s="97"/>
      <c r="D78" s="104" t="s">
        <v>251</v>
      </c>
      <c r="N78" s="160">
        <f>$BK$78</f>
        <v>0</v>
      </c>
      <c r="O78" s="159"/>
      <c r="P78" s="159"/>
      <c r="Q78" s="159"/>
      <c r="S78" s="97"/>
      <c r="T78" s="100"/>
      <c r="W78" s="101">
        <f>SUM($W$79:$W$122)</f>
        <v>0</v>
      </c>
      <c r="Y78" s="101">
        <f>SUM($Y$79:$Y$122)</f>
        <v>161.75423500000002</v>
      </c>
      <c r="AA78" s="102">
        <f>SUM($AA$79:$AA$122)</f>
        <v>13661.3608</v>
      </c>
      <c r="AR78" s="99" t="s">
        <v>22</v>
      </c>
      <c r="AT78" s="99" t="s">
        <v>74</v>
      </c>
      <c r="AU78" s="99" t="s">
        <v>22</v>
      </c>
      <c r="AY78" s="99" t="s">
        <v>122</v>
      </c>
      <c r="BK78" s="103">
        <f>SUM($BK$79:$BK$122)</f>
        <v>0</v>
      </c>
    </row>
    <row r="79" spans="2:65" s="6" customFormat="1" ht="27" customHeight="1">
      <c r="B79" s="21"/>
      <c r="C79" s="105" t="s">
        <v>22</v>
      </c>
      <c r="D79" s="105" t="s">
        <v>123</v>
      </c>
      <c r="E79" s="106" t="s">
        <v>519</v>
      </c>
      <c r="F79" s="153" t="s">
        <v>520</v>
      </c>
      <c r="G79" s="154"/>
      <c r="H79" s="154"/>
      <c r="I79" s="154"/>
      <c r="J79" s="108" t="s">
        <v>169</v>
      </c>
      <c r="K79" s="109">
        <v>1</v>
      </c>
      <c r="L79" s="155"/>
      <c r="M79" s="154"/>
      <c r="N79" s="156">
        <f>ROUND($L$79*$K$79,2)</f>
        <v>0</v>
      </c>
      <c r="O79" s="154"/>
      <c r="P79" s="154"/>
      <c r="Q79" s="154"/>
      <c r="R79" s="107" t="s">
        <v>211</v>
      </c>
      <c r="S79" s="21"/>
      <c r="T79" s="110"/>
      <c r="U79" s="111" t="s">
        <v>45</v>
      </c>
      <c r="X79" s="112">
        <v>0.00018</v>
      </c>
      <c r="Y79" s="112">
        <f>$X$79*$K$79</f>
        <v>0.00018</v>
      </c>
      <c r="Z79" s="112">
        <v>0</v>
      </c>
      <c r="AA79" s="113">
        <f>$Z$79*$K$79</f>
        <v>0</v>
      </c>
      <c r="AR79" s="73" t="s">
        <v>121</v>
      </c>
      <c r="AT79" s="73" t="s">
        <v>123</v>
      </c>
      <c r="AU79" s="73" t="s">
        <v>83</v>
      </c>
      <c r="AY79" s="6" t="s">
        <v>122</v>
      </c>
      <c r="BE79" s="114">
        <f>IF($U$79="základní",$N$79,0)</f>
        <v>0</v>
      </c>
      <c r="BF79" s="114">
        <f>IF($U$79="snížená",$N$79,0)</f>
        <v>0</v>
      </c>
      <c r="BG79" s="114">
        <f>IF($U$79="zákl. přenesená",$N$79,0)</f>
        <v>0</v>
      </c>
      <c r="BH79" s="114">
        <f>IF($U$79="sníž. přenesená",$N$79,0)</f>
        <v>0</v>
      </c>
      <c r="BI79" s="114">
        <f>IF($U$79="nulová",$N$79,0)</f>
        <v>0</v>
      </c>
      <c r="BJ79" s="73" t="s">
        <v>22</v>
      </c>
      <c r="BK79" s="114">
        <f>ROUND($L$79*$K$79,2)</f>
        <v>0</v>
      </c>
      <c r="BL79" s="73" t="s">
        <v>121</v>
      </c>
      <c r="BM79" s="73" t="s">
        <v>22</v>
      </c>
    </row>
    <row r="80" spans="2:65" s="6" customFormat="1" ht="15.75" customHeight="1">
      <c r="B80" s="21"/>
      <c r="C80" s="108" t="s">
        <v>83</v>
      </c>
      <c r="D80" s="108" t="s">
        <v>123</v>
      </c>
      <c r="E80" s="106" t="s">
        <v>521</v>
      </c>
      <c r="F80" s="153" t="s">
        <v>522</v>
      </c>
      <c r="G80" s="154"/>
      <c r="H80" s="154"/>
      <c r="I80" s="154"/>
      <c r="J80" s="108" t="s">
        <v>169</v>
      </c>
      <c r="K80" s="109">
        <v>1</v>
      </c>
      <c r="L80" s="155"/>
      <c r="M80" s="154"/>
      <c r="N80" s="156">
        <f>ROUND($L$80*$K$80,2)</f>
        <v>0</v>
      </c>
      <c r="O80" s="154"/>
      <c r="P80" s="154"/>
      <c r="Q80" s="154"/>
      <c r="R80" s="107" t="s">
        <v>211</v>
      </c>
      <c r="S80" s="21"/>
      <c r="T80" s="110"/>
      <c r="U80" s="111" t="s">
        <v>45</v>
      </c>
      <c r="X80" s="112">
        <v>0</v>
      </c>
      <c r="Y80" s="112">
        <f>$X$80*$K$80</f>
        <v>0</v>
      </c>
      <c r="Z80" s="112">
        <v>0</v>
      </c>
      <c r="AA80" s="113">
        <f>$Z$80*$K$80</f>
        <v>0</v>
      </c>
      <c r="AR80" s="73" t="s">
        <v>121</v>
      </c>
      <c r="AT80" s="73" t="s">
        <v>123</v>
      </c>
      <c r="AU80" s="73" t="s">
        <v>83</v>
      </c>
      <c r="AY80" s="73" t="s">
        <v>122</v>
      </c>
      <c r="BE80" s="114">
        <f>IF($U$80="základní",$N$80,0)</f>
        <v>0</v>
      </c>
      <c r="BF80" s="114">
        <f>IF($U$80="snížená",$N$80,0)</f>
        <v>0</v>
      </c>
      <c r="BG80" s="114">
        <f>IF($U$80="zákl. přenesená",$N$80,0)</f>
        <v>0</v>
      </c>
      <c r="BH80" s="114">
        <f>IF($U$80="sníž. přenesená",$N$80,0)</f>
        <v>0</v>
      </c>
      <c r="BI80" s="114">
        <f>IF($U$80="nulová",$N$80,0)</f>
        <v>0</v>
      </c>
      <c r="BJ80" s="73" t="s">
        <v>22</v>
      </c>
      <c r="BK80" s="114">
        <f>ROUND($L$80*$K$80,2)</f>
        <v>0</v>
      </c>
      <c r="BL80" s="73" t="s">
        <v>121</v>
      </c>
      <c r="BM80" s="73" t="s">
        <v>83</v>
      </c>
    </row>
    <row r="81" spans="2:65" s="6" customFormat="1" ht="15.75" customHeight="1">
      <c r="B81" s="21"/>
      <c r="C81" s="108" t="s">
        <v>132</v>
      </c>
      <c r="D81" s="108" t="s">
        <v>123</v>
      </c>
      <c r="E81" s="106" t="s">
        <v>523</v>
      </c>
      <c r="F81" s="153" t="s">
        <v>524</v>
      </c>
      <c r="G81" s="154"/>
      <c r="H81" s="154"/>
      <c r="I81" s="154"/>
      <c r="J81" s="108" t="s">
        <v>169</v>
      </c>
      <c r="K81" s="109">
        <v>1</v>
      </c>
      <c r="L81" s="155"/>
      <c r="M81" s="154"/>
      <c r="N81" s="156">
        <f>ROUND($L$81*$K$81,2)</f>
        <v>0</v>
      </c>
      <c r="O81" s="154"/>
      <c r="P81" s="154"/>
      <c r="Q81" s="154"/>
      <c r="R81" s="107" t="s">
        <v>211</v>
      </c>
      <c r="S81" s="21"/>
      <c r="T81" s="110"/>
      <c r="U81" s="111" t="s">
        <v>45</v>
      </c>
      <c r="X81" s="112">
        <v>8E-05</v>
      </c>
      <c r="Y81" s="112">
        <f>$X$81*$K$81</f>
        <v>8E-05</v>
      </c>
      <c r="Z81" s="112">
        <v>0</v>
      </c>
      <c r="AA81" s="113">
        <f>$Z$81*$K$81</f>
        <v>0</v>
      </c>
      <c r="AR81" s="73" t="s">
        <v>121</v>
      </c>
      <c r="AT81" s="73" t="s">
        <v>123</v>
      </c>
      <c r="AU81" s="73" t="s">
        <v>83</v>
      </c>
      <c r="AY81" s="73" t="s">
        <v>122</v>
      </c>
      <c r="BE81" s="114">
        <f>IF($U$81="základní",$N$81,0)</f>
        <v>0</v>
      </c>
      <c r="BF81" s="114">
        <f>IF($U$81="snížená",$N$81,0)</f>
        <v>0</v>
      </c>
      <c r="BG81" s="114">
        <f>IF($U$81="zákl. přenesená",$N$81,0)</f>
        <v>0</v>
      </c>
      <c r="BH81" s="114">
        <f>IF($U$81="sníž. přenesená",$N$81,0)</f>
        <v>0</v>
      </c>
      <c r="BI81" s="114">
        <f>IF($U$81="nulová",$N$81,0)</f>
        <v>0</v>
      </c>
      <c r="BJ81" s="73" t="s">
        <v>22</v>
      </c>
      <c r="BK81" s="114">
        <f>ROUND($L$81*$K$81,2)</f>
        <v>0</v>
      </c>
      <c r="BL81" s="73" t="s">
        <v>121</v>
      </c>
      <c r="BM81" s="73" t="s">
        <v>132</v>
      </c>
    </row>
    <row r="82" spans="2:65" s="6" customFormat="1" ht="27" customHeight="1">
      <c r="B82" s="21"/>
      <c r="C82" s="108" t="s">
        <v>121</v>
      </c>
      <c r="D82" s="108" t="s">
        <v>123</v>
      </c>
      <c r="E82" s="106" t="s">
        <v>525</v>
      </c>
      <c r="F82" s="153" t="s">
        <v>526</v>
      </c>
      <c r="G82" s="154"/>
      <c r="H82" s="154"/>
      <c r="I82" s="154"/>
      <c r="J82" s="108" t="s">
        <v>258</v>
      </c>
      <c r="K82" s="109">
        <v>3.72</v>
      </c>
      <c r="L82" s="155"/>
      <c r="M82" s="154"/>
      <c r="N82" s="156">
        <f>ROUND($L$82*$K$82,2)</f>
        <v>0</v>
      </c>
      <c r="O82" s="154"/>
      <c r="P82" s="154"/>
      <c r="Q82" s="154"/>
      <c r="R82" s="107" t="s">
        <v>211</v>
      </c>
      <c r="S82" s="21"/>
      <c r="T82" s="110"/>
      <c r="U82" s="111" t="s">
        <v>45</v>
      </c>
      <c r="X82" s="112">
        <v>0</v>
      </c>
      <c r="Y82" s="112">
        <f>$X$82*$K$82</f>
        <v>0</v>
      </c>
      <c r="Z82" s="112">
        <v>0.24</v>
      </c>
      <c r="AA82" s="113">
        <f>$Z$82*$K$82</f>
        <v>0.8928</v>
      </c>
      <c r="AR82" s="73" t="s">
        <v>121</v>
      </c>
      <c r="AT82" s="73" t="s">
        <v>123</v>
      </c>
      <c r="AU82" s="73" t="s">
        <v>83</v>
      </c>
      <c r="AY82" s="73" t="s">
        <v>122</v>
      </c>
      <c r="BE82" s="114">
        <f>IF($U$82="základní",$N$82,0)</f>
        <v>0</v>
      </c>
      <c r="BF82" s="114">
        <f>IF($U$82="snížená",$N$82,0)</f>
        <v>0</v>
      </c>
      <c r="BG82" s="114">
        <f>IF($U$82="zákl. přenesená",$N$82,0)</f>
        <v>0</v>
      </c>
      <c r="BH82" s="114">
        <f>IF($U$82="sníž. přenesená",$N$82,0)</f>
        <v>0</v>
      </c>
      <c r="BI82" s="114">
        <f>IF($U$82="nulová",$N$82,0)</f>
        <v>0</v>
      </c>
      <c r="BJ82" s="73" t="s">
        <v>22</v>
      </c>
      <c r="BK82" s="114">
        <f>ROUND($L$82*$K$82,2)</f>
        <v>0</v>
      </c>
      <c r="BL82" s="73" t="s">
        <v>121</v>
      </c>
      <c r="BM82" s="73" t="s">
        <v>121</v>
      </c>
    </row>
    <row r="83" spans="2:51" s="6" customFormat="1" ht="15.75" customHeight="1">
      <c r="B83" s="119"/>
      <c r="E83" s="120"/>
      <c r="F83" s="282" t="s">
        <v>527</v>
      </c>
      <c r="G83" s="283"/>
      <c r="H83" s="283"/>
      <c r="I83" s="283"/>
      <c r="K83" s="122">
        <v>3.72</v>
      </c>
      <c r="S83" s="119"/>
      <c r="T83" s="123"/>
      <c r="AA83" s="124"/>
      <c r="AT83" s="121" t="s">
        <v>213</v>
      </c>
      <c r="AU83" s="121" t="s">
        <v>83</v>
      </c>
      <c r="AV83" s="125" t="s">
        <v>83</v>
      </c>
      <c r="AW83" s="125" t="s">
        <v>102</v>
      </c>
      <c r="AX83" s="125" t="s">
        <v>22</v>
      </c>
      <c r="AY83" s="121" t="s">
        <v>122</v>
      </c>
    </row>
    <row r="84" spans="2:65" s="6" customFormat="1" ht="27" customHeight="1">
      <c r="B84" s="21"/>
      <c r="C84" s="105" t="s">
        <v>139</v>
      </c>
      <c r="D84" s="105" t="s">
        <v>123</v>
      </c>
      <c r="E84" s="106" t="s">
        <v>528</v>
      </c>
      <c r="F84" s="153" t="s">
        <v>529</v>
      </c>
      <c r="G84" s="154"/>
      <c r="H84" s="154"/>
      <c r="I84" s="154"/>
      <c r="J84" s="108" t="s">
        <v>258</v>
      </c>
      <c r="K84" s="109">
        <v>49.59</v>
      </c>
      <c r="L84" s="155"/>
      <c r="M84" s="154"/>
      <c r="N84" s="156">
        <f>ROUND($L$84*$K$84,2)</f>
        <v>0</v>
      </c>
      <c r="O84" s="154"/>
      <c r="P84" s="154"/>
      <c r="Q84" s="154"/>
      <c r="R84" s="107" t="s">
        <v>211</v>
      </c>
      <c r="S84" s="21"/>
      <c r="T84" s="110"/>
      <c r="U84" s="111" t="s">
        <v>45</v>
      </c>
      <c r="X84" s="112">
        <v>0</v>
      </c>
      <c r="Y84" s="112">
        <f>$X$84*$K$84</f>
        <v>0</v>
      </c>
      <c r="Z84" s="112">
        <v>0.4</v>
      </c>
      <c r="AA84" s="113">
        <f>$Z$84*$K$84</f>
        <v>19.836000000000002</v>
      </c>
      <c r="AR84" s="73" t="s">
        <v>121</v>
      </c>
      <c r="AT84" s="73" t="s">
        <v>123</v>
      </c>
      <c r="AU84" s="73" t="s">
        <v>83</v>
      </c>
      <c r="AY84" s="6" t="s">
        <v>122</v>
      </c>
      <c r="BE84" s="114">
        <f>IF($U$84="základní",$N$84,0)</f>
        <v>0</v>
      </c>
      <c r="BF84" s="114">
        <f>IF($U$84="snížená",$N$84,0)</f>
        <v>0</v>
      </c>
      <c r="BG84" s="114">
        <f>IF($U$84="zákl. přenesená",$N$84,0)</f>
        <v>0</v>
      </c>
      <c r="BH84" s="114">
        <f>IF($U$84="sníž. přenesená",$N$84,0)</f>
        <v>0</v>
      </c>
      <c r="BI84" s="114">
        <f>IF($U$84="nulová",$N$84,0)</f>
        <v>0</v>
      </c>
      <c r="BJ84" s="73" t="s">
        <v>22</v>
      </c>
      <c r="BK84" s="114">
        <f>ROUND($L$84*$K$84,2)</f>
        <v>0</v>
      </c>
      <c r="BL84" s="73" t="s">
        <v>121</v>
      </c>
      <c r="BM84" s="73" t="s">
        <v>139</v>
      </c>
    </row>
    <row r="85" spans="2:51" s="6" customFormat="1" ht="15.75" customHeight="1">
      <c r="B85" s="119"/>
      <c r="E85" s="120"/>
      <c r="F85" s="282" t="s">
        <v>530</v>
      </c>
      <c r="G85" s="283"/>
      <c r="H85" s="283"/>
      <c r="I85" s="283"/>
      <c r="K85" s="122">
        <v>49.59</v>
      </c>
      <c r="S85" s="119"/>
      <c r="T85" s="123"/>
      <c r="AA85" s="124"/>
      <c r="AT85" s="121" t="s">
        <v>213</v>
      </c>
      <c r="AU85" s="121" t="s">
        <v>83</v>
      </c>
      <c r="AV85" s="125" t="s">
        <v>83</v>
      </c>
      <c r="AW85" s="125" t="s">
        <v>102</v>
      </c>
      <c r="AX85" s="125" t="s">
        <v>22</v>
      </c>
      <c r="AY85" s="121" t="s">
        <v>122</v>
      </c>
    </row>
    <row r="86" spans="2:65" s="6" customFormat="1" ht="27" customHeight="1">
      <c r="B86" s="21"/>
      <c r="C86" s="105" t="s">
        <v>143</v>
      </c>
      <c r="D86" s="105" t="s">
        <v>123</v>
      </c>
      <c r="E86" s="106" t="s">
        <v>531</v>
      </c>
      <c r="F86" s="153" t="s">
        <v>532</v>
      </c>
      <c r="G86" s="154"/>
      <c r="H86" s="154"/>
      <c r="I86" s="154"/>
      <c r="J86" s="108" t="s">
        <v>258</v>
      </c>
      <c r="K86" s="109">
        <v>52.08</v>
      </c>
      <c r="L86" s="155"/>
      <c r="M86" s="154"/>
      <c r="N86" s="156">
        <f>ROUND($L$86*$K$86,2)</f>
        <v>0</v>
      </c>
      <c r="O86" s="154"/>
      <c r="P86" s="154"/>
      <c r="Q86" s="154"/>
      <c r="R86" s="107" t="s">
        <v>211</v>
      </c>
      <c r="S86" s="21"/>
      <c r="T86" s="110"/>
      <c r="U86" s="111" t="s">
        <v>45</v>
      </c>
      <c r="X86" s="112">
        <v>0</v>
      </c>
      <c r="Y86" s="112">
        <f>$X$86*$K$86</f>
        <v>0</v>
      </c>
      <c r="Z86" s="112">
        <v>0.5</v>
      </c>
      <c r="AA86" s="113">
        <f>$Z$86*$K$86</f>
        <v>26.04</v>
      </c>
      <c r="AR86" s="73" t="s">
        <v>121</v>
      </c>
      <c r="AT86" s="73" t="s">
        <v>123</v>
      </c>
      <c r="AU86" s="73" t="s">
        <v>83</v>
      </c>
      <c r="AY86" s="6" t="s">
        <v>122</v>
      </c>
      <c r="BE86" s="114">
        <f>IF($U$86="základní",$N$86,0)</f>
        <v>0</v>
      </c>
      <c r="BF86" s="114">
        <f>IF($U$86="snížená",$N$86,0)</f>
        <v>0</v>
      </c>
      <c r="BG86" s="114">
        <f>IF($U$86="zákl. přenesená",$N$86,0)</f>
        <v>0</v>
      </c>
      <c r="BH86" s="114">
        <f>IF($U$86="sníž. přenesená",$N$86,0)</f>
        <v>0</v>
      </c>
      <c r="BI86" s="114">
        <f>IF($U$86="nulová",$N$86,0)</f>
        <v>0</v>
      </c>
      <c r="BJ86" s="73" t="s">
        <v>22</v>
      </c>
      <c r="BK86" s="114">
        <f>ROUND($L$86*$K$86,2)</f>
        <v>0</v>
      </c>
      <c r="BL86" s="73" t="s">
        <v>121</v>
      </c>
      <c r="BM86" s="73" t="s">
        <v>143</v>
      </c>
    </row>
    <row r="87" spans="2:51" s="6" customFormat="1" ht="15.75" customHeight="1">
      <c r="B87" s="119"/>
      <c r="E87" s="120"/>
      <c r="F87" s="282" t="s">
        <v>533</v>
      </c>
      <c r="G87" s="283"/>
      <c r="H87" s="283"/>
      <c r="I87" s="283"/>
      <c r="K87" s="122">
        <v>52.08</v>
      </c>
      <c r="S87" s="119"/>
      <c r="T87" s="123"/>
      <c r="AA87" s="124"/>
      <c r="AT87" s="121" t="s">
        <v>213</v>
      </c>
      <c r="AU87" s="121" t="s">
        <v>83</v>
      </c>
      <c r="AV87" s="125" t="s">
        <v>83</v>
      </c>
      <c r="AW87" s="125" t="s">
        <v>102</v>
      </c>
      <c r="AX87" s="125" t="s">
        <v>22</v>
      </c>
      <c r="AY87" s="121" t="s">
        <v>122</v>
      </c>
    </row>
    <row r="88" spans="2:65" s="6" customFormat="1" ht="27" customHeight="1">
      <c r="B88" s="21"/>
      <c r="C88" s="105" t="s">
        <v>147</v>
      </c>
      <c r="D88" s="105" t="s">
        <v>123</v>
      </c>
      <c r="E88" s="106" t="s">
        <v>534</v>
      </c>
      <c r="F88" s="153" t="s">
        <v>535</v>
      </c>
      <c r="G88" s="154"/>
      <c r="H88" s="154"/>
      <c r="I88" s="154"/>
      <c r="J88" s="108" t="s">
        <v>258</v>
      </c>
      <c r="K88" s="109">
        <v>7604</v>
      </c>
      <c r="L88" s="155"/>
      <c r="M88" s="154"/>
      <c r="N88" s="156">
        <f>ROUND($L$88*$K$88,2)</f>
        <v>0</v>
      </c>
      <c r="O88" s="154"/>
      <c r="P88" s="154"/>
      <c r="Q88" s="154"/>
      <c r="R88" s="107" t="s">
        <v>211</v>
      </c>
      <c r="S88" s="21"/>
      <c r="T88" s="110"/>
      <c r="U88" s="111" t="s">
        <v>45</v>
      </c>
      <c r="X88" s="112">
        <v>0.00024</v>
      </c>
      <c r="Y88" s="112">
        <f>$X$88*$K$88</f>
        <v>1.8249600000000001</v>
      </c>
      <c r="Z88" s="112">
        <v>0.512</v>
      </c>
      <c r="AA88" s="113">
        <f>$Z$88*$K$88</f>
        <v>3893.248</v>
      </c>
      <c r="AR88" s="73" t="s">
        <v>121</v>
      </c>
      <c r="AT88" s="73" t="s">
        <v>123</v>
      </c>
      <c r="AU88" s="73" t="s">
        <v>83</v>
      </c>
      <c r="AY88" s="6" t="s">
        <v>122</v>
      </c>
      <c r="BE88" s="114">
        <f>IF($U$88="základní",$N$88,0)</f>
        <v>0</v>
      </c>
      <c r="BF88" s="114">
        <f>IF($U$88="snížená",$N$88,0)</f>
        <v>0</v>
      </c>
      <c r="BG88" s="114">
        <f>IF($U$88="zákl. přenesená",$N$88,0)</f>
        <v>0</v>
      </c>
      <c r="BH88" s="114">
        <f>IF($U$88="sníž. přenesená",$N$88,0)</f>
        <v>0</v>
      </c>
      <c r="BI88" s="114">
        <f>IF($U$88="nulová",$N$88,0)</f>
        <v>0</v>
      </c>
      <c r="BJ88" s="73" t="s">
        <v>22</v>
      </c>
      <c r="BK88" s="114">
        <f>ROUND($L$88*$K$88,2)</f>
        <v>0</v>
      </c>
      <c r="BL88" s="73" t="s">
        <v>121</v>
      </c>
      <c r="BM88" s="73" t="s">
        <v>147</v>
      </c>
    </row>
    <row r="89" spans="2:65" s="6" customFormat="1" ht="27" customHeight="1">
      <c r="B89" s="21"/>
      <c r="C89" s="108" t="s">
        <v>151</v>
      </c>
      <c r="D89" s="108" t="s">
        <v>123</v>
      </c>
      <c r="E89" s="106" t="s">
        <v>536</v>
      </c>
      <c r="F89" s="153" t="s">
        <v>537</v>
      </c>
      <c r="G89" s="154"/>
      <c r="H89" s="154"/>
      <c r="I89" s="154"/>
      <c r="J89" s="108" t="s">
        <v>258</v>
      </c>
      <c r="K89" s="109">
        <v>18987</v>
      </c>
      <c r="L89" s="155"/>
      <c r="M89" s="154"/>
      <c r="N89" s="156">
        <f>ROUND($L$89*$K$89,2)</f>
        <v>0</v>
      </c>
      <c r="O89" s="154"/>
      <c r="P89" s="154"/>
      <c r="Q89" s="154"/>
      <c r="R89" s="107" t="s">
        <v>211</v>
      </c>
      <c r="S89" s="21"/>
      <c r="T89" s="110"/>
      <c r="U89" s="111" t="s">
        <v>45</v>
      </c>
      <c r="X89" s="112">
        <v>0.00024</v>
      </c>
      <c r="Y89" s="112">
        <f>$X$89*$K$89</f>
        <v>4.5568800000000005</v>
      </c>
      <c r="Z89" s="112">
        <v>0.512</v>
      </c>
      <c r="AA89" s="113">
        <f>$Z$89*$K$89</f>
        <v>9721.344000000001</v>
      </c>
      <c r="AR89" s="73" t="s">
        <v>121</v>
      </c>
      <c r="AT89" s="73" t="s">
        <v>123</v>
      </c>
      <c r="AU89" s="73" t="s">
        <v>83</v>
      </c>
      <c r="AY89" s="73" t="s">
        <v>122</v>
      </c>
      <c r="BE89" s="114">
        <f>IF($U$89="základní",$N$89,0)</f>
        <v>0</v>
      </c>
      <c r="BF89" s="114">
        <f>IF($U$89="snížená",$N$89,0)</f>
        <v>0</v>
      </c>
      <c r="BG89" s="114">
        <f>IF($U$89="zákl. přenesená",$N$89,0)</f>
        <v>0</v>
      </c>
      <c r="BH89" s="114">
        <f>IF($U$89="sníž. přenesená",$N$89,0)</f>
        <v>0</v>
      </c>
      <c r="BI89" s="114">
        <f>IF($U$89="nulová",$N$89,0)</f>
        <v>0</v>
      </c>
      <c r="BJ89" s="73" t="s">
        <v>22</v>
      </c>
      <c r="BK89" s="114">
        <f>ROUND($L$89*$K$89,2)</f>
        <v>0</v>
      </c>
      <c r="BL89" s="73" t="s">
        <v>121</v>
      </c>
      <c r="BM89" s="73" t="s">
        <v>151</v>
      </c>
    </row>
    <row r="90" spans="2:51" s="6" customFormat="1" ht="15.75" customHeight="1">
      <c r="B90" s="119"/>
      <c r="E90" s="120"/>
      <c r="F90" s="282" t="s">
        <v>538</v>
      </c>
      <c r="G90" s="283"/>
      <c r="H90" s="283"/>
      <c r="I90" s="283"/>
      <c r="K90" s="122">
        <v>18987</v>
      </c>
      <c r="S90" s="119"/>
      <c r="T90" s="123"/>
      <c r="AA90" s="124"/>
      <c r="AT90" s="121" t="s">
        <v>213</v>
      </c>
      <c r="AU90" s="121" t="s">
        <v>83</v>
      </c>
      <c r="AV90" s="125" t="s">
        <v>83</v>
      </c>
      <c r="AW90" s="125" t="s">
        <v>102</v>
      </c>
      <c r="AX90" s="125" t="s">
        <v>22</v>
      </c>
      <c r="AY90" s="121" t="s">
        <v>122</v>
      </c>
    </row>
    <row r="91" spans="2:65" s="6" customFormat="1" ht="27" customHeight="1">
      <c r="B91" s="21"/>
      <c r="C91" s="105" t="s">
        <v>155</v>
      </c>
      <c r="D91" s="105" t="s">
        <v>123</v>
      </c>
      <c r="E91" s="106" t="s">
        <v>539</v>
      </c>
      <c r="F91" s="153" t="s">
        <v>540</v>
      </c>
      <c r="G91" s="154"/>
      <c r="H91" s="154"/>
      <c r="I91" s="154"/>
      <c r="J91" s="108" t="s">
        <v>270</v>
      </c>
      <c r="K91" s="109">
        <v>43.272</v>
      </c>
      <c r="L91" s="155"/>
      <c r="M91" s="154"/>
      <c r="N91" s="156">
        <f>ROUND($L$91*$K$91,2)</f>
        <v>0</v>
      </c>
      <c r="O91" s="154"/>
      <c r="P91" s="154"/>
      <c r="Q91" s="154"/>
      <c r="R91" s="107" t="s">
        <v>211</v>
      </c>
      <c r="S91" s="21"/>
      <c r="T91" s="110"/>
      <c r="U91" s="111" t="s">
        <v>45</v>
      </c>
      <c r="X91" s="112">
        <v>0</v>
      </c>
      <c r="Y91" s="112">
        <f>$X$91*$K$91</f>
        <v>0</v>
      </c>
      <c r="Z91" s="112">
        <v>0</v>
      </c>
      <c r="AA91" s="113">
        <f>$Z$91*$K$91</f>
        <v>0</v>
      </c>
      <c r="AR91" s="73" t="s">
        <v>121</v>
      </c>
      <c r="AT91" s="73" t="s">
        <v>123</v>
      </c>
      <c r="AU91" s="73" t="s">
        <v>83</v>
      </c>
      <c r="AY91" s="6" t="s">
        <v>122</v>
      </c>
      <c r="BE91" s="114">
        <f>IF($U$91="základní",$N$91,0)</f>
        <v>0</v>
      </c>
      <c r="BF91" s="114">
        <f>IF($U$91="snížená",$N$91,0)</f>
        <v>0</v>
      </c>
      <c r="BG91" s="114">
        <f>IF($U$91="zákl. přenesená",$N$91,0)</f>
        <v>0</v>
      </c>
      <c r="BH91" s="114">
        <f>IF($U$91="sníž. přenesená",$N$91,0)</f>
        <v>0</v>
      </c>
      <c r="BI91" s="114">
        <f>IF($U$91="nulová",$N$91,0)</f>
        <v>0</v>
      </c>
      <c r="BJ91" s="73" t="s">
        <v>22</v>
      </c>
      <c r="BK91" s="114">
        <f>ROUND($L$91*$K$91,2)</f>
        <v>0</v>
      </c>
      <c r="BL91" s="73" t="s">
        <v>121</v>
      </c>
      <c r="BM91" s="73" t="s">
        <v>155</v>
      </c>
    </row>
    <row r="92" spans="2:51" s="6" customFormat="1" ht="27" customHeight="1">
      <c r="B92" s="119"/>
      <c r="E92" s="120"/>
      <c r="F92" s="282" t="s">
        <v>541</v>
      </c>
      <c r="G92" s="283"/>
      <c r="H92" s="283"/>
      <c r="I92" s="283"/>
      <c r="K92" s="122">
        <v>43.272</v>
      </c>
      <c r="S92" s="119"/>
      <c r="T92" s="123"/>
      <c r="AA92" s="124"/>
      <c r="AT92" s="121" t="s">
        <v>213</v>
      </c>
      <c r="AU92" s="121" t="s">
        <v>83</v>
      </c>
      <c r="AV92" s="125" t="s">
        <v>83</v>
      </c>
      <c r="AW92" s="125" t="s">
        <v>102</v>
      </c>
      <c r="AX92" s="125" t="s">
        <v>22</v>
      </c>
      <c r="AY92" s="121" t="s">
        <v>122</v>
      </c>
    </row>
    <row r="93" spans="2:65" s="6" customFormat="1" ht="27" customHeight="1">
      <c r="B93" s="21"/>
      <c r="C93" s="105" t="s">
        <v>27</v>
      </c>
      <c r="D93" s="105" t="s">
        <v>123</v>
      </c>
      <c r="E93" s="106" t="s">
        <v>542</v>
      </c>
      <c r="F93" s="153" t="s">
        <v>543</v>
      </c>
      <c r="G93" s="154"/>
      <c r="H93" s="154"/>
      <c r="I93" s="154"/>
      <c r="J93" s="108" t="s">
        <v>270</v>
      </c>
      <c r="K93" s="109">
        <v>3156.54</v>
      </c>
      <c r="L93" s="155"/>
      <c r="M93" s="154"/>
      <c r="N93" s="156">
        <f>ROUND($L$93*$K$93,2)</f>
        <v>0</v>
      </c>
      <c r="O93" s="154"/>
      <c r="P93" s="154"/>
      <c r="Q93" s="154"/>
      <c r="R93" s="107" t="s">
        <v>211</v>
      </c>
      <c r="S93" s="21"/>
      <c r="T93" s="110"/>
      <c r="U93" s="111" t="s">
        <v>45</v>
      </c>
      <c r="X93" s="112">
        <v>0</v>
      </c>
      <c r="Y93" s="112">
        <f>$X$93*$K$93</f>
        <v>0</v>
      </c>
      <c r="Z93" s="112">
        <v>0</v>
      </c>
      <c r="AA93" s="113">
        <f>$Z$93*$K$93</f>
        <v>0</v>
      </c>
      <c r="AR93" s="73" t="s">
        <v>121</v>
      </c>
      <c r="AT93" s="73" t="s">
        <v>123</v>
      </c>
      <c r="AU93" s="73" t="s">
        <v>83</v>
      </c>
      <c r="AY93" s="6" t="s">
        <v>122</v>
      </c>
      <c r="BE93" s="114">
        <f>IF($U$93="základní",$N$93,0)</f>
        <v>0</v>
      </c>
      <c r="BF93" s="114">
        <f>IF($U$93="snížená",$N$93,0)</f>
        <v>0</v>
      </c>
      <c r="BG93" s="114">
        <f>IF($U$93="zákl. přenesená",$N$93,0)</f>
        <v>0</v>
      </c>
      <c r="BH93" s="114">
        <f>IF($U$93="sníž. přenesená",$N$93,0)</f>
        <v>0</v>
      </c>
      <c r="BI93" s="114">
        <f>IF($U$93="nulová",$N$93,0)</f>
        <v>0</v>
      </c>
      <c r="BJ93" s="73" t="s">
        <v>22</v>
      </c>
      <c r="BK93" s="114">
        <f>ROUND($L$93*$K$93,2)</f>
        <v>0</v>
      </c>
      <c r="BL93" s="73" t="s">
        <v>121</v>
      </c>
      <c r="BM93" s="73" t="s">
        <v>27</v>
      </c>
    </row>
    <row r="94" spans="2:51" s="6" customFormat="1" ht="27" customHeight="1">
      <c r="B94" s="119"/>
      <c r="E94" s="120"/>
      <c r="F94" s="282" t="s">
        <v>544</v>
      </c>
      <c r="G94" s="283"/>
      <c r="H94" s="283"/>
      <c r="I94" s="283"/>
      <c r="K94" s="122">
        <v>3156.54</v>
      </c>
      <c r="S94" s="119"/>
      <c r="T94" s="123"/>
      <c r="AA94" s="124"/>
      <c r="AT94" s="121" t="s">
        <v>213</v>
      </c>
      <c r="AU94" s="121" t="s">
        <v>83</v>
      </c>
      <c r="AV94" s="125" t="s">
        <v>83</v>
      </c>
      <c r="AW94" s="125" t="s">
        <v>102</v>
      </c>
      <c r="AX94" s="125" t="s">
        <v>22</v>
      </c>
      <c r="AY94" s="121" t="s">
        <v>122</v>
      </c>
    </row>
    <row r="95" spans="2:65" s="6" customFormat="1" ht="27" customHeight="1">
      <c r="B95" s="21"/>
      <c r="C95" s="105" t="s">
        <v>162</v>
      </c>
      <c r="D95" s="105" t="s">
        <v>123</v>
      </c>
      <c r="E95" s="106" t="s">
        <v>545</v>
      </c>
      <c r="F95" s="153" t="s">
        <v>546</v>
      </c>
      <c r="G95" s="154"/>
      <c r="H95" s="154"/>
      <c r="I95" s="154"/>
      <c r="J95" s="108" t="s">
        <v>270</v>
      </c>
      <c r="K95" s="109">
        <v>51.008</v>
      </c>
      <c r="L95" s="155"/>
      <c r="M95" s="154"/>
      <c r="N95" s="156">
        <f>ROUND($L$95*$K$95,2)</f>
        <v>0</v>
      </c>
      <c r="O95" s="154"/>
      <c r="P95" s="154"/>
      <c r="Q95" s="154"/>
      <c r="R95" s="107" t="s">
        <v>211</v>
      </c>
      <c r="S95" s="21"/>
      <c r="T95" s="110"/>
      <c r="U95" s="111" t="s">
        <v>45</v>
      </c>
      <c r="X95" s="112">
        <v>0</v>
      </c>
      <c r="Y95" s="112">
        <f>$X$95*$K$95</f>
        <v>0</v>
      </c>
      <c r="Z95" s="112">
        <v>0</v>
      </c>
      <c r="AA95" s="113">
        <f>$Z$95*$K$95</f>
        <v>0</v>
      </c>
      <c r="AR95" s="73" t="s">
        <v>121</v>
      </c>
      <c r="AT95" s="73" t="s">
        <v>123</v>
      </c>
      <c r="AU95" s="73" t="s">
        <v>83</v>
      </c>
      <c r="AY95" s="6" t="s">
        <v>122</v>
      </c>
      <c r="BE95" s="114">
        <f>IF($U$95="základní",$N$95,0)</f>
        <v>0</v>
      </c>
      <c r="BF95" s="114">
        <f>IF($U$95="snížená",$N$95,0)</f>
        <v>0</v>
      </c>
      <c r="BG95" s="114">
        <f>IF($U$95="zákl. přenesená",$N$95,0)</f>
        <v>0</v>
      </c>
      <c r="BH95" s="114">
        <f>IF($U$95="sníž. přenesená",$N$95,0)</f>
        <v>0</v>
      </c>
      <c r="BI95" s="114">
        <f>IF($U$95="nulová",$N$95,0)</f>
        <v>0</v>
      </c>
      <c r="BJ95" s="73" t="s">
        <v>22</v>
      </c>
      <c r="BK95" s="114">
        <f>ROUND($L$95*$K$95,2)</f>
        <v>0</v>
      </c>
      <c r="BL95" s="73" t="s">
        <v>121</v>
      </c>
      <c r="BM95" s="73" t="s">
        <v>166</v>
      </c>
    </row>
    <row r="96" spans="2:51" s="6" customFormat="1" ht="15.75" customHeight="1">
      <c r="B96" s="119"/>
      <c r="E96" s="120"/>
      <c r="F96" s="282" t="s">
        <v>547</v>
      </c>
      <c r="G96" s="283"/>
      <c r="H96" s="283"/>
      <c r="I96" s="283"/>
      <c r="K96" s="122">
        <v>50</v>
      </c>
      <c r="S96" s="119"/>
      <c r="T96" s="123"/>
      <c r="AA96" s="124"/>
      <c r="AT96" s="121" t="s">
        <v>213</v>
      </c>
      <c r="AU96" s="121" t="s">
        <v>83</v>
      </c>
      <c r="AV96" s="125" t="s">
        <v>83</v>
      </c>
      <c r="AW96" s="125" t="s">
        <v>102</v>
      </c>
      <c r="AX96" s="125" t="s">
        <v>75</v>
      </c>
      <c r="AY96" s="121" t="s">
        <v>122</v>
      </c>
    </row>
    <row r="97" spans="2:51" s="6" customFormat="1" ht="15.75" customHeight="1">
      <c r="B97" s="119"/>
      <c r="E97" s="121"/>
      <c r="F97" s="282" t="s">
        <v>548</v>
      </c>
      <c r="G97" s="283"/>
      <c r="H97" s="283"/>
      <c r="I97" s="283"/>
      <c r="K97" s="122">
        <v>1.008</v>
      </c>
      <c r="S97" s="119"/>
      <c r="T97" s="123"/>
      <c r="AA97" s="124"/>
      <c r="AT97" s="121" t="s">
        <v>213</v>
      </c>
      <c r="AU97" s="121" t="s">
        <v>83</v>
      </c>
      <c r="AV97" s="125" t="s">
        <v>83</v>
      </c>
      <c r="AW97" s="125" t="s">
        <v>102</v>
      </c>
      <c r="AX97" s="125" t="s">
        <v>75</v>
      </c>
      <c r="AY97" s="121" t="s">
        <v>122</v>
      </c>
    </row>
    <row r="98" spans="2:51" s="6" customFormat="1" ht="15.75" customHeight="1">
      <c r="B98" s="126"/>
      <c r="E98" s="127"/>
      <c r="F98" s="284" t="s">
        <v>214</v>
      </c>
      <c r="G98" s="285"/>
      <c r="H98" s="285"/>
      <c r="I98" s="285"/>
      <c r="K98" s="128">
        <v>51.008</v>
      </c>
      <c r="S98" s="126"/>
      <c r="T98" s="129"/>
      <c r="AA98" s="130"/>
      <c r="AT98" s="127" t="s">
        <v>213</v>
      </c>
      <c r="AU98" s="127" t="s">
        <v>83</v>
      </c>
      <c r="AV98" s="131" t="s">
        <v>121</v>
      </c>
      <c r="AW98" s="131" t="s">
        <v>102</v>
      </c>
      <c r="AX98" s="131" t="s">
        <v>22</v>
      </c>
      <c r="AY98" s="127" t="s">
        <v>122</v>
      </c>
    </row>
    <row r="99" spans="2:65" s="6" customFormat="1" ht="27" customHeight="1">
      <c r="B99" s="21"/>
      <c r="C99" s="105" t="s">
        <v>166</v>
      </c>
      <c r="D99" s="105" t="s">
        <v>123</v>
      </c>
      <c r="E99" s="106" t="s">
        <v>286</v>
      </c>
      <c r="F99" s="153" t="s">
        <v>287</v>
      </c>
      <c r="G99" s="154"/>
      <c r="H99" s="154"/>
      <c r="I99" s="154"/>
      <c r="J99" s="108" t="s">
        <v>270</v>
      </c>
      <c r="K99" s="109">
        <v>3250.812</v>
      </c>
      <c r="L99" s="155"/>
      <c r="M99" s="154"/>
      <c r="N99" s="156">
        <f>ROUND($L$99*$K$99,2)</f>
        <v>0</v>
      </c>
      <c r="O99" s="154"/>
      <c r="P99" s="154"/>
      <c r="Q99" s="154"/>
      <c r="R99" s="107" t="s">
        <v>211</v>
      </c>
      <c r="S99" s="21"/>
      <c r="T99" s="110"/>
      <c r="U99" s="111" t="s">
        <v>45</v>
      </c>
      <c r="X99" s="112">
        <v>0</v>
      </c>
      <c r="Y99" s="112">
        <f>$X$99*$K$99</f>
        <v>0</v>
      </c>
      <c r="Z99" s="112">
        <v>0</v>
      </c>
      <c r="AA99" s="113">
        <f>$Z$99*$K$99</f>
        <v>0</v>
      </c>
      <c r="AR99" s="73" t="s">
        <v>121</v>
      </c>
      <c r="AT99" s="73" t="s">
        <v>123</v>
      </c>
      <c r="AU99" s="73" t="s">
        <v>83</v>
      </c>
      <c r="AY99" s="6" t="s">
        <v>122</v>
      </c>
      <c r="BE99" s="114">
        <f>IF($U$99="základní",$N$99,0)</f>
        <v>0</v>
      </c>
      <c r="BF99" s="114">
        <f>IF($U$99="snížená",$N$99,0)</f>
        <v>0</v>
      </c>
      <c r="BG99" s="114">
        <f>IF($U$99="zákl. přenesená",$N$99,0)</f>
        <v>0</v>
      </c>
      <c r="BH99" s="114">
        <f>IF($U$99="sníž. přenesená",$N$99,0)</f>
        <v>0</v>
      </c>
      <c r="BI99" s="114">
        <f>IF($U$99="nulová",$N$99,0)</f>
        <v>0</v>
      </c>
      <c r="BJ99" s="73" t="s">
        <v>22</v>
      </c>
      <c r="BK99" s="114">
        <f>ROUND($L$99*$K$99,2)</f>
        <v>0</v>
      </c>
      <c r="BL99" s="73" t="s">
        <v>121</v>
      </c>
      <c r="BM99" s="73" t="s">
        <v>171</v>
      </c>
    </row>
    <row r="100" spans="2:51" s="6" customFormat="1" ht="27" customHeight="1">
      <c r="B100" s="119"/>
      <c r="E100" s="120"/>
      <c r="F100" s="282" t="s">
        <v>549</v>
      </c>
      <c r="G100" s="283"/>
      <c r="H100" s="283"/>
      <c r="I100" s="283"/>
      <c r="K100" s="122">
        <v>3250.812</v>
      </c>
      <c r="S100" s="119"/>
      <c r="T100" s="123"/>
      <c r="AA100" s="124"/>
      <c r="AT100" s="121" t="s">
        <v>213</v>
      </c>
      <c r="AU100" s="121" t="s">
        <v>83</v>
      </c>
      <c r="AV100" s="125" t="s">
        <v>83</v>
      </c>
      <c r="AW100" s="125" t="s">
        <v>102</v>
      </c>
      <c r="AX100" s="125" t="s">
        <v>22</v>
      </c>
      <c r="AY100" s="121" t="s">
        <v>122</v>
      </c>
    </row>
    <row r="101" spans="2:65" s="6" customFormat="1" ht="27" customHeight="1">
      <c r="B101" s="21"/>
      <c r="C101" s="105" t="s">
        <v>171</v>
      </c>
      <c r="D101" s="105" t="s">
        <v>123</v>
      </c>
      <c r="E101" s="106" t="s">
        <v>550</v>
      </c>
      <c r="F101" s="153" t="s">
        <v>551</v>
      </c>
      <c r="G101" s="154"/>
      <c r="H101" s="154"/>
      <c r="I101" s="154"/>
      <c r="J101" s="108" t="s">
        <v>270</v>
      </c>
      <c r="K101" s="109">
        <v>771.872</v>
      </c>
      <c r="L101" s="155"/>
      <c r="M101" s="154"/>
      <c r="N101" s="156">
        <f>ROUND($L$101*$K$101,2)</f>
        <v>0</v>
      </c>
      <c r="O101" s="154"/>
      <c r="P101" s="154"/>
      <c r="Q101" s="154"/>
      <c r="R101" s="107"/>
      <c r="S101" s="21"/>
      <c r="T101" s="110"/>
      <c r="U101" s="111" t="s">
        <v>45</v>
      </c>
      <c r="X101" s="112">
        <v>0</v>
      </c>
      <c r="Y101" s="112">
        <f>$X$101*$K$101</f>
        <v>0</v>
      </c>
      <c r="Z101" s="112">
        <v>0</v>
      </c>
      <c r="AA101" s="113">
        <f>$Z$101*$K$101</f>
        <v>0</v>
      </c>
      <c r="AR101" s="73" t="s">
        <v>121</v>
      </c>
      <c r="AT101" s="73" t="s">
        <v>123</v>
      </c>
      <c r="AU101" s="73" t="s">
        <v>83</v>
      </c>
      <c r="AY101" s="6" t="s">
        <v>122</v>
      </c>
      <c r="BE101" s="114">
        <f>IF($U$101="základní",$N$101,0)</f>
        <v>0</v>
      </c>
      <c r="BF101" s="114">
        <f>IF($U$101="snížená",$N$101,0)</f>
        <v>0</v>
      </c>
      <c r="BG101" s="114">
        <f>IF($U$101="zákl. přenesená",$N$101,0)</f>
        <v>0</v>
      </c>
      <c r="BH101" s="114">
        <f>IF($U$101="sníž. přenesená",$N$101,0)</f>
        <v>0</v>
      </c>
      <c r="BI101" s="114">
        <f>IF($U$101="nulová",$N$101,0)</f>
        <v>0</v>
      </c>
      <c r="BJ101" s="73" t="s">
        <v>22</v>
      </c>
      <c r="BK101" s="114">
        <f>ROUND($L$101*$K$101,2)</f>
        <v>0</v>
      </c>
      <c r="BL101" s="73" t="s">
        <v>121</v>
      </c>
      <c r="BM101" s="73" t="s">
        <v>552</v>
      </c>
    </row>
    <row r="102" spans="2:51" s="6" customFormat="1" ht="15.75" customHeight="1">
      <c r="B102" s="119"/>
      <c r="E102" s="120"/>
      <c r="F102" s="282" t="s">
        <v>553</v>
      </c>
      <c r="G102" s="283"/>
      <c r="H102" s="283"/>
      <c r="I102" s="283"/>
      <c r="K102" s="122">
        <v>771.872</v>
      </c>
      <c r="S102" s="119"/>
      <c r="T102" s="123"/>
      <c r="AA102" s="124"/>
      <c r="AT102" s="121" t="s">
        <v>213</v>
      </c>
      <c r="AU102" s="121" t="s">
        <v>83</v>
      </c>
      <c r="AV102" s="125" t="s">
        <v>83</v>
      </c>
      <c r="AW102" s="125" t="s">
        <v>102</v>
      </c>
      <c r="AX102" s="125" t="s">
        <v>22</v>
      </c>
      <c r="AY102" s="121" t="s">
        <v>122</v>
      </c>
    </row>
    <row r="103" spans="2:65" s="6" customFormat="1" ht="27" customHeight="1">
      <c r="B103" s="21"/>
      <c r="C103" s="105" t="s">
        <v>175</v>
      </c>
      <c r="D103" s="105" t="s">
        <v>123</v>
      </c>
      <c r="E103" s="106" t="s">
        <v>284</v>
      </c>
      <c r="F103" s="153" t="s">
        <v>285</v>
      </c>
      <c r="G103" s="154"/>
      <c r="H103" s="154"/>
      <c r="I103" s="154"/>
      <c r="J103" s="108" t="s">
        <v>270</v>
      </c>
      <c r="K103" s="109">
        <v>771.872</v>
      </c>
      <c r="L103" s="155"/>
      <c r="M103" s="154"/>
      <c r="N103" s="156">
        <f>ROUND($L$103*$K$103,2)</f>
        <v>0</v>
      </c>
      <c r="O103" s="154"/>
      <c r="P103" s="154"/>
      <c r="Q103" s="154"/>
      <c r="R103" s="107" t="s">
        <v>211</v>
      </c>
      <c r="S103" s="21"/>
      <c r="T103" s="110"/>
      <c r="U103" s="111" t="s">
        <v>45</v>
      </c>
      <c r="X103" s="112">
        <v>0</v>
      </c>
      <c r="Y103" s="112">
        <f>$X$103*$K$103</f>
        <v>0</v>
      </c>
      <c r="Z103" s="112">
        <v>0</v>
      </c>
      <c r="AA103" s="113">
        <f>$Z$103*$K$103</f>
        <v>0</v>
      </c>
      <c r="AR103" s="73" t="s">
        <v>121</v>
      </c>
      <c r="AT103" s="73" t="s">
        <v>123</v>
      </c>
      <c r="AU103" s="73" t="s">
        <v>83</v>
      </c>
      <c r="AY103" s="6" t="s">
        <v>122</v>
      </c>
      <c r="BE103" s="114">
        <f>IF($U$103="základní",$N$103,0)</f>
        <v>0</v>
      </c>
      <c r="BF103" s="114">
        <f>IF($U$103="snížená",$N$103,0)</f>
        <v>0</v>
      </c>
      <c r="BG103" s="114">
        <f>IF($U$103="zákl. přenesená",$N$103,0)</f>
        <v>0</v>
      </c>
      <c r="BH103" s="114">
        <f>IF($U$103="sníž. přenesená",$N$103,0)</f>
        <v>0</v>
      </c>
      <c r="BI103" s="114">
        <f>IF($U$103="nulová",$N$103,0)</f>
        <v>0</v>
      </c>
      <c r="BJ103" s="73" t="s">
        <v>22</v>
      </c>
      <c r="BK103" s="114">
        <f>ROUND($L$103*$K$103,2)</f>
        <v>0</v>
      </c>
      <c r="BL103" s="73" t="s">
        <v>121</v>
      </c>
      <c r="BM103" s="73" t="s">
        <v>9</v>
      </c>
    </row>
    <row r="104" spans="2:51" s="6" customFormat="1" ht="15.75" customHeight="1">
      <c r="B104" s="119"/>
      <c r="E104" s="120"/>
      <c r="F104" s="282" t="s">
        <v>554</v>
      </c>
      <c r="G104" s="283"/>
      <c r="H104" s="283"/>
      <c r="I104" s="283"/>
      <c r="K104" s="122">
        <v>771.872</v>
      </c>
      <c r="S104" s="119"/>
      <c r="T104" s="123"/>
      <c r="AA104" s="124"/>
      <c r="AT104" s="121" t="s">
        <v>213</v>
      </c>
      <c r="AU104" s="121" t="s">
        <v>83</v>
      </c>
      <c r="AV104" s="125" t="s">
        <v>83</v>
      </c>
      <c r="AW104" s="125" t="s">
        <v>102</v>
      </c>
      <c r="AX104" s="125" t="s">
        <v>22</v>
      </c>
      <c r="AY104" s="121" t="s">
        <v>122</v>
      </c>
    </row>
    <row r="105" spans="2:65" s="6" customFormat="1" ht="27" customHeight="1">
      <c r="B105" s="21"/>
      <c r="C105" s="105" t="s">
        <v>9</v>
      </c>
      <c r="D105" s="105" t="s">
        <v>123</v>
      </c>
      <c r="E105" s="106" t="s">
        <v>288</v>
      </c>
      <c r="F105" s="153" t="s">
        <v>289</v>
      </c>
      <c r="G105" s="154"/>
      <c r="H105" s="154"/>
      <c r="I105" s="154"/>
      <c r="J105" s="108" t="s">
        <v>270</v>
      </c>
      <c r="K105" s="109">
        <v>642.4</v>
      </c>
      <c r="L105" s="155"/>
      <c r="M105" s="154"/>
      <c r="N105" s="156">
        <f>ROUND($L$105*$K$105,2)</f>
        <v>0</v>
      </c>
      <c r="O105" s="154"/>
      <c r="P105" s="154"/>
      <c r="Q105" s="154"/>
      <c r="R105" s="107" t="s">
        <v>211</v>
      </c>
      <c r="S105" s="21"/>
      <c r="T105" s="110"/>
      <c r="U105" s="111" t="s">
        <v>45</v>
      </c>
      <c r="X105" s="112">
        <v>0</v>
      </c>
      <c r="Y105" s="112">
        <f>$X$105*$K$105</f>
        <v>0</v>
      </c>
      <c r="Z105" s="112">
        <v>0</v>
      </c>
      <c r="AA105" s="113">
        <f>$Z$105*$K$105</f>
        <v>0</v>
      </c>
      <c r="AR105" s="73" t="s">
        <v>121</v>
      </c>
      <c r="AT105" s="73" t="s">
        <v>123</v>
      </c>
      <c r="AU105" s="73" t="s">
        <v>83</v>
      </c>
      <c r="AY105" s="6" t="s">
        <v>122</v>
      </c>
      <c r="BE105" s="114">
        <f>IF($U$105="základní",$N$105,0)</f>
        <v>0</v>
      </c>
      <c r="BF105" s="114">
        <f>IF($U$105="snížená",$N$105,0)</f>
        <v>0</v>
      </c>
      <c r="BG105" s="114">
        <f>IF($U$105="zákl. přenesená",$N$105,0)</f>
        <v>0</v>
      </c>
      <c r="BH105" s="114">
        <f>IF($U$105="sníž. přenesená",$N$105,0)</f>
        <v>0</v>
      </c>
      <c r="BI105" s="114">
        <f>IF($U$105="nulová",$N$105,0)</f>
        <v>0</v>
      </c>
      <c r="BJ105" s="73" t="s">
        <v>22</v>
      </c>
      <c r="BK105" s="114">
        <f>ROUND($L$105*$K$105,2)</f>
        <v>0</v>
      </c>
      <c r="BL105" s="73" t="s">
        <v>121</v>
      </c>
      <c r="BM105" s="73" t="s">
        <v>183</v>
      </c>
    </row>
    <row r="106" spans="2:51" s="6" customFormat="1" ht="15.75" customHeight="1">
      <c r="B106" s="119"/>
      <c r="E106" s="120"/>
      <c r="F106" s="282" t="s">
        <v>555</v>
      </c>
      <c r="G106" s="283"/>
      <c r="H106" s="283"/>
      <c r="I106" s="283"/>
      <c r="K106" s="122">
        <v>642.4</v>
      </c>
      <c r="S106" s="119"/>
      <c r="T106" s="123"/>
      <c r="AA106" s="124"/>
      <c r="AT106" s="121" t="s">
        <v>213</v>
      </c>
      <c r="AU106" s="121" t="s">
        <v>83</v>
      </c>
      <c r="AV106" s="125" t="s">
        <v>83</v>
      </c>
      <c r="AW106" s="125" t="s">
        <v>102</v>
      </c>
      <c r="AX106" s="125" t="s">
        <v>22</v>
      </c>
      <c r="AY106" s="121" t="s">
        <v>122</v>
      </c>
    </row>
    <row r="107" spans="2:65" s="6" customFormat="1" ht="15.75" customHeight="1">
      <c r="B107" s="21"/>
      <c r="C107" s="105" t="s">
        <v>183</v>
      </c>
      <c r="D107" s="105" t="s">
        <v>123</v>
      </c>
      <c r="E107" s="106" t="s">
        <v>556</v>
      </c>
      <c r="F107" s="153" t="s">
        <v>557</v>
      </c>
      <c r="G107" s="154"/>
      <c r="H107" s="154"/>
      <c r="I107" s="154"/>
      <c r="J107" s="108" t="s">
        <v>270</v>
      </c>
      <c r="K107" s="109">
        <v>771.872</v>
      </c>
      <c r="L107" s="155"/>
      <c r="M107" s="154"/>
      <c r="N107" s="156">
        <f>ROUND($L$107*$K$107,2)</f>
        <v>0</v>
      </c>
      <c r="O107" s="154"/>
      <c r="P107" s="154"/>
      <c r="Q107" s="154"/>
      <c r="R107" s="107" t="s">
        <v>211</v>
      </c>
      <c r="S107" s="21"/>
      <c r="T107" s="110"/>
      <c r="U107" s="111" t="s">
        <v>45</v>
      </c>
      <c r="X107" s="112">
        <v>0</v>
      </c>
      <c r="Y107" s="112">
        <f>$X$107*$K$107</f>
        <v>0</v>
      </c>
      <c r="Z107" s="112">
        <v>0</v>
      </c>
      <c r="AA107" s="113">
        <f>$Z$107*$K$107</f>
        <v>0</v>
      </c>
      <c r="AR107" s="73" t="s">
        <v>121</v>
      </c>
      <c r="AT107" s="73" t="s">
        <v>123</v>
      </c>
      <c r="AU107" s="73" t="s">
        <v>83</v>
      </c>
      <c r="AY107" s="6" t="s">
        <v>122</v>
      </c>
      <c r="BE107" s="114">
        <f>IF($U$107="základní",$N$107,0)</f>
        <v>0</v>
      </c>
      <c r="BF107" s="114">
        <f>IF($U$107="snížená",$N$107,0)</f>
        <v>0</v>
      </c>
      <c r="BG107" s="114">
        <f>IF($U$107="zákl. přenesená",$N$107,0)</f>
        <v>0</v>
      </c>
      <c r="BH107" s="114">
        <f>IF($U$107="sníž. přenesená",$N$107,0)</f>
        <v>0</v>
      </c>
      <c r="BI107" s="114">
        <f>IF($U$107="nulová",$N$107,0)</f>
        <v>0</v>
      </c>
      <c r="BJ107" s="73" t="s">
        <v>22</v>
      </c>
      <c r="BK107" s="114">
        <f>ROUND($L$107*$K$107,2)</f>
        <v>0</v>
      </c>
      <c r="BL107" s="73" t="s">
        <v>121</v>
      </c>
      <c r="BM107" s="73" t="s">
        <v>187</v>
      </c>
    </row>
    <row r="108" spans="2:51" s="6" customFormat="1" ht="15.75" customHeight="1">
      <c r="B108" s="119"/>
      <c r="E108" s="120"/>
      <c r="F108" s="282" t="s">
        <v>558</v>
      </c>
      <c r="G108" s="283"/>
      <c r="H108" s="283"/>
      <c r="I108" s="283"/>
      <c r="K108" s="122">
        <v>771.872</v>
      </c>
      <c r="S108" s="119"/>
      <c r="T108" s="123"/>
      <c r="AA108" s="124"/>
      <c r="AT108" s="121" t="s">
        <v>213</v>
      </c>
      <c r="AU108" s="121" t="s">
        <v>83</v>
      </c>
      <c r="AV108" s="125" t="s">
        <v>83</v>
      </c>
      <c r="AW108" s="125" t="s">
        <v>102</v>
      </c>
      <c r="AX108" s="125" t="s">
        <v>22</v>
      </c>
      <c r="AY108" s="121" t="s">
        <v>122</v>
      </c>
    </row>
    <row r="109" spans="2:65" s="6" customFormat="1" ht="27" customHeight="1">
      <c r="B109" s="21"/>
      <c r="C109" s="105" t="s">
        <v>187</v>
      </c>
      <c r="D109" s="105" t="s">
        <v>123</v>
      </c>
      <c r="E109" s="106" t="s">
        <v>559</v>
      </c>
      <c r="F109" s="153" t="s">
        <v>560</v>
      </c>
      <c r="G109" s="154"/>
      <c r="H109" s="154"/>
      <c r="I109" s="154"/>
      <c r="J109" s="108" t="s">
        <v>294</v>
      </c>
      <c r="K109" s="109">
        <v>1389.37</v>
      </c>
      <c r="L109" s="155"/>
      <c r="M109" s="154"/>
      <c r="N109" s="156">
        <f>ROUND($L$109*$K$109,2)</f>
        <v>0</v>
      </c>
      <c r="O109" s="154"/>
      <c r="P109" s="154"/>
      <c r="Q109" s="154"/>
      <c r="R109" s="107" t="s">
        <v>211</v>
      </c>
      <c r="S109" s="21"/>
      <c r="T109" s="110"/>
      <c r="U109" s="111" t="s">
        <v>45</v>
      </c>
      <c r="X109" s="112">
        <v>0</v>
      </c>
      <c r="Y109" s="112">
        <f>$X$109*$K$109</f>
        <v>0</v>
      </c>
      <c r="Z109" s="112">
        <v>0</v>
      </c>
      <c r="AA109" s="113">
        <f>$Z$109*$K$109</f>
        <v>0</v>
      </c>
      <c r="AR109" s="73" t="s">
        <v>121</v>
      </c>
      <c r="AT109" s="73" t="s">
        <v>123</v>
      </c>
      <c r="AU109" s="73" t="s">
        <v>83</v>
      </c>
      <c r="AY109" s="6" t="s">
        <v>122</v>
      </c>
      <c r="BE109" s="114">
        <f>IF($U$109="základní",$N$109,0)</f>
        <v>0</v>
      </c>
      <c r="BF109" s="114">
        <f>IF($U$109="snížená",$N$109,0)</f>
        <v>0</v>
      </c>
      <c r="BG109" s="114">
        <f>IF($U$109="zákl. přenesená",$N$109,0)</f>
        <v>0</v>
      </c>
      <c r="BH109" s="114">
        <f>IF($U$109="sníž. přenesená",$N$109,0)</f>
        <v>0</v>
      </c>
      <c r="BI109" s="114">
        <f>IF($U$109="nulová",$N$109,0)</f>
        <v>0</v>
      </c>
      <c r="BJ109" s="73" t="s">
        <v>22</v>
      </c>
      <c r="BK109" s="114">
        <f>ROUND($L$109*$K$109,2)</f>
        <v>0</v>
      </c>
      <c r="BL109" s="73" t="s">
        <v>121</v>
      </c>
      <c r="BM109" s="73" t="s">
        <v>191</v>
      </c>
    </row>
    <row r="110" spans="2:51" s="6" customFormat="1" ht="15.75" customHeight="1">
      <c r="B110" s="119"/>
      <c r="E110" s="120"/>
      <c r="F110" s="282" t="s">
        <v>561</v>
      </c>
      <c r="G110" s="283"/>
      <c r="H110" s="283"/>
      <c r="I110" s="283"/>
      <c r="K110" s="122">
        <v>1389.37</v>
      </c>
      <c r="S110" s="119"/>
      <c r="T110" s="123"/>
      <c r="AA110" s="124"/>
      <c r="AT110" s="121" t="s">
        <v>213</v>
      </c>
      <c r="AU110" s="121" t="s">
        <v>83</v>
      </c>
      <c r="AV110" s="125" t="s">
        <v>83</v>
      </c>
      <c r="AW110" s="125" t="s">
        <v>102</v>
      </c>
      <c r="AX110" s="125" t="s">
        <v>22</v>
      </c>
      <c r="AY110" s="121" t="s">
        <v>122</v>
      </c>
    </row>
    <row r="111" spans="2:65" s="6" customFormat="1" ht="27" customHeight="1">
      <c r="B111" s="21"/>
      <c r="C111" s="105" t="s">
        <v>191</v>
      </c>
      <c r="D111" s="105" t="s">
        <v>123</v>
      </c>
      <c r="E111" s="106" t="s">
        <v>562</v>
      </c>
      <c r="F111" s="153" t="s">
        <v>563</v>
      </c>
      <c r="G111" s="154"/>
      <c r="H111" s="154"/>
      <c r="I111" s="154"/>
      <c r="J111" s="108" t="s">
        <v>270</v>
      </c>
      <c r="K111" s="109">
        <v>68.85</v>
      </c>
      <c r="L111" s="155"/>
      <c r="M111" s="154"/>
      <c r="N111" s="156">
        <f>ROUND($L$111*$K$111,2)</f>
        <v>0</v>
      </c>
      <c r="O111" s="154"/>
      <c r="P111" s="154"/>
      <c r="Q111" s="154"/>
      <c r="R111" s="107" t="s">
        <v>211</v>
      </c>
      <c r="S111" s="21"/>
      <c r="T111" s="110"/>
      <c r="U111" s="111" t="s">
        <v>45</v>
      </c>
      <c r="X111" s="112">
        <v>0</v>
      </c>
      <c r="Y111" s="112">
        <f>$X$111*$K$111</f>
        <v>0</v>
      </c>
      <c r="Z111" s="112">
        <v>0</v>
      </c>
      <c r="AA111" s="113">
        <f>$Z$111*$K$111</f>
        <v>0</v>
      </c>
      <c r="AR111" s="73" t="s">
        <v>121</v>
      </c>
      <c r="AT111" s="73" t="s">
        <v>123</v>
      </c>
      <c r="AU111" s="73" t="s">
        <v>83</v>
      </c>
      <c r="AY111" s="6" t="s">
        <v>122</v>
      </c>
      <c r="BE111" s="114">
        <f>IF($U$111="základní",$N$111,0)</f>
        <v>0</v>
      </c>
      <c r="BF111" s="114">
        <f>IF($U$111="snížená",$N$111,0)</f>
        <v>0</v>
      </c>
      <c r="BG111" s="114">
        <f>IF($U$111="zákl. přenesená",$N$111,0)</f>
        <v>0</v>
      </c>
      <c r="BH111" s="114">
        <f>IF($U$111="sníž. přenesená",$N$111,0)</f>
        <v>0</v>
      </c>
      <c r="BI111" s="114">
        <f>IF($U$111="nulová",$N$111,0)</f>
        <v>0</v>
      </c>
      <c r="BJ111" s="73" t="s">
        <v>22</v>
      </c>
      <c r="BK111" s="114">
        <f>ROUND($L$111*$K$111,2)</f>
        <v>0</v>
      </c>
      <c r="BL111" s="73" t="s">
        <v>121</v>
      </c>
      <c r="BM111" s="73" t="s">
        <v>195</v>
      </c>
    </row>
    <row r="112" spans="2:51" s="6" customFormat="1" ht="15.75" customHeight="1">
      <c r="B112" s="119"/>
      <c r="E112" s="120"/>
      <c r="F112" s="282" t="s">
        <v>564</v>
      </c>
      <c r="G112" s="283"/>
      <c r="H112" s="283"/>
      <c r="I112" s="283"/>
      <c r="K112" s="122">
        <v>68.85</v>
      </c>
      <c r="S112" s="119"/>
      <c r="T112" s="123"/>
      <c r="AA112" s="124"/>
      <c r="AT112" s="121" t="s">
        <v>213</v>
      </c>
      <c r="AU112" s="121" t="s">
        <v>83</v>
      </c>
      <c r="AV112" s="125" t="s">
        <v>83</v>
      </c>
      <c r="AW112" s="125" t="s">
        <v>102</v>
      </c>
      <c r="AX112" s="125" t="s">
        <v>22</v>
      </c>
      <c r="AY112" s="121" t="s">
        <v>122</v>
      </c>
    </row>
    <row r="113" spans="2:65" s="6" customFormat="1" ht="15.75" customHeight="1">
      <c r="B113" s="21"/>
      <c r="C113" s="135" t="s">
        <v>195</v>
      </c>
      <c r="D113" s="135" t="s">
        <v>291</v>
      </c>
      <c r="E113" s="136" t="s">
        <v>565</v>
      </c>
      <c r="F113" s="286" t="s">
        <v>566</v>
      </c>
      <c r="G113" s="287"/>
      <c r="H113" s="287"/>
      <c r="I113" s="287"/>
      <c r="J113" s="137" t="s">
        <v>294</v>
      </c>
      <c r="K113" s="138">
        <v>154.913</v>
      </c>
      <c r="L113" s="288"/>
      <c r="M113" s="287"/>
      <c r="N113" s="289">
        <f>ROUND($L$113*$K$113,2)</f>
        <v>0</v>
      </c>
      <c r="O113" s="154"/>
      <c r="P113" s="154"/>
      <c r="Q113" s="154"/>
      <c r="R113" s="107" t="s">
        <v>211</v>
      </c>
      <c r="S113" s="21"/>
      <c r="T113" s="110"/>
      <c r="U113" s="111" t="s">
        <v>45</v>
      </c>
      <c r="X113" s="112">
        <v>1</v>
      </c>
      <c r="Y113" s="112">
        <f>$X$113*$K$113</f>
        <v>154.913</v>
      </c>
      <c r="Z113" s="112">
        <v>0</v>
      </c>
      <c r="AA113" s="113">
        <f>$Z$113*$K$113</f>
        <v>0</v>
      </c>
      <c r="AR113" s="73" t="s">
        <v>151</v>
      </c>
      <c r="AT113" s="73" t="s">
        <v>291</v>
      </c>
      <c r="AU113" s="73" t="s">
        <v>83</v>
      </c>
      <c r="AY113" s="6" t="s">
        <v>122</v>
      </c>
      <c r="BE113" s="114">
        <f>IF($U$113="základní",$N$113,0)</f>
        <v>0</v>
      </c>
      <c r="BF113" s="114">
        <f>IF($U$113="snížená",$N$113,0)</f>
        <v>0</v>
      </c>
      <c r="BG113" s="114">
        <f>IF($U$113="zákl. přenesená",$N$113,0)</f>
        <v>0</v>
      </c>
      <c r="BH113" s="114">
        <f>IF($U$113="sníž. přenesená",$N$113,0)</f>
        <v>0</v>
      </c>
      <c r="BI113" s="114">
        <f>IF($U$113="nulová",$N$113,0)</f>
        <v>0</v>
      </c>
      <c r="BJ113" s="73" t="s">
        <v>22</v>
      </c>
      <c r="BK113" s="114">
        <f>ROUND($L$113*$K$113,2)</f>
        <v>0</v>
      </c>
      <c r="BL113" s="73" t="s">
        <v>121</v>
      </c>
      <c r="BM113" s="73" t="s">
        <v>199</v>
      </c>
    </row>
    <row r="114" spans="2:51" s="6" customFormat="1" ht="15.75" customHeight="1">
      <c r="B114" s="119"/>
      <c r="E114" s="120"/>
      <c r="F114" s="282" t="s">
        <v>567</v>
      </c>
      <c r="G114" s="283"/>
      <c r="H114" s="283"/>
      <c r="I114" s="283"/>
      <c r="K114" s="122">
        <v>154.913</v>
      </c>
      <c r="S114" s="119"/>
      <c r="T114" s="123"/>
      <c r="AA114" s="124"/>
      <c r="AT114" s="121" t="s">
        <v>213</v>
      </c>
      <c r="AU114" s="121" t="s">
        <v>83</v>
      </c>
      <c r="AV114" s="125" t="s">
        <v>83</v>
      </c>
      <c r="AW114" s="125" t="s">
        <v>102</v>
      </c>
      <c r="AX114" s="125" t="s">
        <v>22</v>
      </c>
      <c r="AY114" s="121" t="s">
        <v>122</v>
      </c>
    </row>
    <row r="115" spans="2:65" s="6" customFormat="1" ht="15.75" customHeight="1">
      <c r="B115" s="21"/>
      <c r="C115" s="105" t="s">
        <v>199</v>
      </c>
      <c r="D115" s="105" t="s">
        <v>123</v>
      </c>
      <c r="E115" s="106" t="s">
        <v>568</v>
      </c>
      <c r="F115" s="153" t="s">
        <v>569</v>
      </c>
      <c r="G115" s="154"/>
      <c r="H115" s="154"/>
      <c r="I115" s="154"/>
      <c r="J115" s="108" t="s">
        <v>169</v>
      </c>
      <c r="K115" s="109">
        <v>1</v>
      </c>
      <c r="L115" s="155"/>
      <c r="M115" s="154"/>
      <c r="N115" s="156">
        <f>ROUND($L$115*$K$115,2)</f>
        <v>0</v>
      </c>
      <c r="O115" s="154"/>
      <c r="P115" s="154"/>
      <c r="Q115" s="154"/>
      <c r="R115" s="107" t="s">
        <v>211</v>
      </c>
      <c r="S115" s="21"/>
      <c r="T115" s="110"/>
      <c r="U115" s="111" t="s">
        <v>45</v>
      </c>
      <c r="X115" s="112">
        <v>0</v>
      </c>
      <c r="Y115" s="112">
        <f>$X$115*$K$115</f>
        <v>0</v>
      </c>
      <c r="Z115" s="112">
        <v>0</v>
      </c>
      <c r="AA115" s="113">
        <f>$Z$115*$K$115</f>
        <v>0</v>
      </c>
      <c r="AR115" s="73" t="s">
        <v>121</v>
      </c>
      <c r="AT115" s="73" t="s">
        <v>123</v>
      </c>
      <c r="AU115" s="73" t="s">
        <v>83</v>
      </c>
      <c r="AY115" s="6" t="s">
        <v>122</v>
      </c>
      <c r="BE115" s="114">
        <f>IF($U$115="základní",$N$115,0)</f>
        <v>0</v>
      </c>
      <c r="BF115" s="114">
        <f>IF($U$115="snížená",$N$115,0)</f>
        <v>0</v>
      </c>
      <c r="BG115" s="114">
        <f>IF($U$115="zákl. přenesená",$N$115,0)</f>
        <v>0</v>
      </c>
      <c r="BH115" s="114">
        <f>IF($U$115="sníž. přenesená",$N$115,0)</f>
        <v>0</v>
      </c>
      <c r="BI115" s="114">
        <f>IF($U$115="nulová",$N$115,0)</f>
        <v>0</v>
      </c>
      <c r="BJ115" s="73" t="s">
        <v>22</v>
      </c>
      <c r="BK115" s="114">
        <f>ROUND($L$115*$K$115,2)</f>
        <v>0</v>
      </c>
      <c r="BL115" s="73" t="s">
        <v>121</v>
      </c>
      <c r="BM115" s="73" t="s">
        <v>8</v>
      </c>
    </row>
    <row r="116" spans="2:65" s="6" customFormat="1" ht="27" customHeight="1">
      <c r="B116" s="21"/>
      <c r="C116" s="108" t="s">
        <v>8</v>
      </c>
      <c r="D116" s="108" t="s">
        <v>123</v>
      </c>
      <c r="E116" s="106" t="s">
        <v>570</v>
      </c>
      <c r="F116" s="153" t="s">
        <v>571</v>
      </c>
      <c r="G116" s="154"/>
      <c r="H116" s="154"/>
      <c r="I116" s="154"/>
      <c r="J116" s="108" t="s">
        <v>258</v>
      </c>
      <c r="K116" s="109">
        <v>18365.4</v>
      </c>
      <c r="L116" s="155"/>
      <c r="M116" s="154"/>
      <c r="N116" s="156">
        <f>ROUND($L$116*$K$116,2)</f>
        <v>0</v>
      </c>
      <c r="O116" s="154"/>
      <c r="P116" s="154"/>
      <c r="Q116" s="154"/>
      <c r="R116" s="107" t="s">
        <v>211</v>
      </c>
      <c r="S116" s="21"/>
      <c r="T116" s="110"/>
      <c r="U116" s="111" t="s">
        <v>45</v>
      </c>
      <c r="X116" s="112">
        <v>0</v>
      </c>
      <c r="Y116" s="112">
        <f>$X$116*$K$116</f>
        <v>0</v>
      </c>
      <c r="Z116" s="112">
        <v>0</v>
      </c>
      <c r="AA116" s="113">
        <f>$Z$116*$K$116</f>
        <v>0</v>
      </c>
      <c r="AR116" s="73" t="s">
        <v>121</v>
      </c>
      <c r="AT116" s="73" t="s">
        <v>123</v>
      </c>
      <c r="AU116" s="73" t="s">
        <v>83</v>
      </c>
      <c r="AY116" s="73" t="s">
        <v>122</v>
      </c>
      <c r="BE116" s="114">
        <f>IF($U$116="základní",$N$116,0)</f>
        <v>0</v>
      </c>
      <c r="BF116" s="114">
        <f>IF($U$116="snížená",$N$116,0)</f>
        <v>0</v>
      </c>
      <c r="BG116" s="114">
        <f>IF($U$116="zákl. přenesená",$N$116,0)</f>
        <v>0</v>
      </c>
      <c r="BH116" s="114">
        <f>IF($U$116="sníž. přenesená",$N$116,0)</f>
        <v>0</v>
      </c>
      <c r="BI116" s="114">
        <f>IF($U$116="nulová",$N$116,0)</f>
        <v>0</v>
      </c>
      <c r="BJ116" s="73" t="s">
        <v>22</v>
      </c>
      <c r="BK116" s="114">
        <f>ROUND($L$116*$K$116,2)</f>
        <v>0</v>
      </c>
      <c r="BL116" s="73" t="s">
        <v>121</v>
      </c>
      <c r="BM116" s="73" t="s">
        <v>319</v>
      </c>
    </row>
    <row r="117" spans="2:65" s="6" customFormat="1" ht="15.75" customHeight="1">
      <c r="B117" s="21"/>
      <c r="C117" s="137" t="s">
        <v>319</v>
      </c>
      <c r="D117" s="137" t="s">
        <v>291</v>
      </c>
      <c r="E117" s="136" t="s">
        <v>305</v>
      </c>
      <c r="F117" s="286" t="s">
        <v>306</v>
      </c>
      <c r="G117" s="287"/>
      <c r="H117" s="287"/>
      <c r="I117" s="287"/>
      <c r="J117" s="137" t="s">
        <v>307</v>
      </c>
      <c r="K117" s="138">
        <v>459.135</v>
      </c>
      <c r="L117" s="288"/>
      <c r="M117" s="287"/>
      <c r="N117" s="289">
        <f>ROUND($L$117*$K$117,2)</f>
        <v>0</v>
      </c>
      <c r="O117" s="154"/>
      <c r="P117" s="154"/>
      <c r="Q117" s="154"/>
      <c r="R117" s="107" t="s">
        <v>211</v>
      </c>
      <c r="S117" s="21"/>
      <c r="T117" s="110"/>
      <c r="U117" s="111" t="s">
        <v>45</v>
      </c>
      <c r="X117" s="112">
        <v>0.001</v>
      </c>
      <c r="Y117" s="112">
        <f>$X$117*$K$117</f>
        <v>0.459135</v>
      </c>
      <c r="Z117" s="112">
        <v>0</v>
      </c>
      <c r="AA117" s="113">
        <f>$Z$117*$K$117</f>
        <v>0</v>
      </c>
      <c r="AR117" s="73" t="s">
        <v>151</v>
      </c>
      <c r="AT117" s="73" t="s">
        <v>291</v>
      </c>
      <c r="AU117" s="73" t="s">
        <v>83</v>
      </c>
      <c r="AY117" s="73" t="s">
        <v>122</v>
      </c>
      <c r="BE117" s="114">
        <f>IF($U$117="základní",$N$117,0)</f>
        <v>0</v>
      </c>
      <c r="BF117" s="114">
        <f>IF($U$117="snížená",$N$117,0)</f>
        <v>0</v>
      </c>
      <c r="BG117" s="114">
        <f>IF($U$117="zákl. přenesená",$N$117,0)</f>
        <v>0</v>
      </c>
      <c r="BH117" s="114">
        <f>IF($U$117="sníž. přenesená",$N$117,0)</f>
        <v>0</v>
      </c>
      <c r="BI117" s="114">
        <f>IF($U$117="nulová",$N$117,0)</f>
        <v>0</v>
      </c>
      <c r="BJ117" s="73" t="s">
        <v>22</v>
      </c>
      <c r="BK117" s="114">
        <f>ROUND($L$117*$K$117,2)</f>
        <v>0</v>
      </c>
      <c r="BL117" s="73" t="s">
        <v>121</v>
      </c>
      <c r="BM117" s="73" t="s">
        <v>323</v>
      </c>
    </row>
    <row r="118" spans="2:65" s="6" customFormat="1" ht="27" customHeight="1">
      <c r="B118" s="21"/>
      <c r="C118" s="108" t="s">
        <v>323</v>
      </c>
      <c r="D118" s="108" t="s">
        <v>123</v>
      </c>
      <c r="E118" s="106" t="s">
        <v>572</v>
      </c>
      <c r="F118" s="153" t="s">
        <v>573</v>
      </c>
      <c r="G118" s="154"/>
      <c r="H118" s="154"/>
      <c r="I118" s="154"/>
      <c r="J118" s="108" t="s">
        <v>258</v>
      </c>
      <c r="K118" s="109">
        <v>18365.4</v>
      </c>
      <c r="L118" s="155"/>
      <c r="M118" s="154"/>
      <c r="N118" s="156">
        <f>ROUND($L$118*$K$118,2)</f>
        <v>0</v>
      </c>
      <c r="O118" s="154"/>
      <c r="P118" s="154"/>
      <c r="Q118" s="154"/>
      <c r="R118" s="107" t="s">
        <v>211</v>
      </c>
      <c r="S118" s="21"/>
      <c r="T118" s="110"/>
      <c r="U118" s="111" t="s">
        <v>45</v>
      </c>
      <c r="X118" s="112">
        <v>0</v>
      </c>
      <c r="Y118" s="112">
        <f>$X$118*$K$118</f>
        <v>0</v>
      </c>
      <c r="Z118" s="112">
        <v>0</v>
      </c>
      <c r="AA118" s="113">
        <f>$Z$118*$K$118</f>
        <v>0</v>
      </c>
      <c r="AR118" s="73" t="s">
        <v>121</v>
      </c>
      <c r="AT118" s="73" t="s">
        <v>123</v>
      </c>
      <c r="AU118" s="73" t="s">
        <v>83</v>
      </c>
      <c r="AY118" s="73" t="s">
        <v>122</v>
      </c>
      <c r="BE118" s="114">
        <f>IF($U$118="základní",$N$118,0)</f>
        <v>0</v>
      </c>
      <c r="BF118" s="114">
        <f>IF($U$118="snížená",$N$118,0)</f>
        <v>0</v>
      </c>
      <c r="BG118" s="114">
        <f>IF($U$118="zákl. přenesená",$N$118,0)</f>
        <v>0</v>
      </c>
      <c r="BH118" s="114">
        <f>IF($U$118="sníž. přenesená",$N$118,0)</f>
        <v>0</v>
      </c>
      <c r="BI118" s="114">
        <f>IF($U$118="nulová",$N$118,0)</f>
        <v>0</v>
      </c>
      <c r="BJ118" s="73" t="s">
        <v>22</v>
      </c>
      <c r="BK118" s="114">
        <f>ROUND($L$118*$K$118,2)</f>
        <v>0</v>
      </c>
      <c r="BL118" s="73" t="s">
        <v>121</v>
      </c>
      <c r="BM118" s="73" t="s">
        <v>327</v>
      </c>
    </row>
    <row r="119" spans="2:65" s="6" customFormat="1" ht="15.75" customHeight="1">
      <c r="B119" s="21"/>
      <c r="C119" s="108" t="s">
        <v>327</v>
      </c>
      <c r="D119" s="108" t="s">
        <v>123</v>
      </c>
      <c r="E119" s="106" t="s">
        <v>311</v>
      </c>
      <c r="F119" s="153" t="s">
        <v>312</v>
      </c>
      <c r="G119" s="154"/>
      <c r="H119" s="154"/>
      <c r="I119" s="154"/>
      <c r="J119" s="108" t="s">
        <v>258</v>
      </c>
      <c r="K119" s="109">
        <v>9182.7</v>
      </c>
      <c r="L119" s="155"/>
      <c r="M119" s="154"/>
      <c r="N119" s="156">
        <f>ROUND($L$119*$K$119,2)</f>
        <v>0</v>
      </c>
      <c r="O119" s="154"/>
      <c r="P119" s="154"/>
      <c r="Q119" s="154"/>
      <c r="R119" s="107" t="s">
        <v>211</v>
      </c>
      <c r="S119" s="21"/>
      <c r="T119" s="110"/>
      <c r="U119" s="111" t="s">
        <v>45</v>
      </c>
      <c r="X119" s="112">
        <v>0</v>
      </c>
      <c r="Y119" s="112">
        <f>$X$119*$K$119</f>
        <v>0</v>
      </c>
      <c r="Z119" s="112">
        <v>0</v>
      </c>
      <c r="AA119" s="113">
        <f>$Z$119*$K$119</f>
        <v>0</v>
      </c>
      <c r="AR119" s="73" t="s">
        <v>121</v>
      </c>
      <c r="AT119" s="73" t="s">
        <v>123</v>
      </c>
      <c r="AU119" s="73" t="s">
        <v>83</v>
      </c>
      <c r="AY119" s="73" t="s">
        <v>122</v>
      </c>
      <c r="BE119" s="114">
        <f>IF($U$119="základní",$N$119,0)</f>
        <v>0</v>
      </c>
      <c r="BF119" s="114">
        <f>IF($U$119="snížená",$N$119,0)</f>
        <v>0</v>
      </c>
      <c r="BG119" s="114">
        <f>IF($U$119="zákl. přenesená",$N$119,0)</f>
        <v>0</v>
      </c>
      <c r="BH119" s="114">
        <f>IF($U$119="sníž. přenesená",$N$119,0)</f>
        <v>0</v>
      </c>
      <c r="BI119" s="114">
        <f>IF($U$119="nulová",$N$119,0)</f>
        <v>0</v>
      </c>
      <c r="BJ119" s="73" t="s">
        <v>22</v>
      </c>
      <c r="BK119" s="114">
        <f>ROUND($L$119*$K$119,2)</f>
        <v>0</v>
      </c>
      <c r="BL119" s="73" t="s">
        <v>121</v>
      </c>
      <c r="BM119" s="73" t="s">
        <v>331</v>
      </c>
    </row>
    <row r="120" spans="2:51" s="6" customFormat="1" ht="15.75" customHeight="1">
      <c r="B120" s="119"/>
      <c r="E120" s="120"/>
      <c r="F120" s="282" t="s">
        <v>574</v>
      </c>
      <c r="G120" s="283"/>
      <c r="H120" s="283"/>
      <c r="I120" s="283"/>
      <c r="K120" s="122">
        <v>9182.7</v>
      </c>
      <c r="S120" s="119"/>
      <c r="T120" s="123"/>
      <c r="AA120" s="124"/>
      <c r="AT120" s="121" t="s">
        <v>213</v>
      </c>
      <c r="AU120" s="121" t="s">
        <v>83</v>
      </c>
      <c r="AV120" s="125" t="s">
        <v>83</v>
      </c>
      <c r="AW120" s="125" t="s">
        <v>102</v>
      </c>
      <c r="AX120" s="125" t="s">
        <v>22</v>
      </c>
      <c r="AY120" s="121" t="s">
        <v>122</v>
      </c>
    </row>
    <row r="121" spans="2:65" s="6" customFormat="1" ht="27" customHeight="1">
      <c r="B121" s="21"/>
      <c r="C121" s="105" t="s">
        <v>331</v>
      </c>
      <c r="D121" s="105" t="s">
        <v>123</v>
      </c>
      <c r="E121" s="106" t="s">
        <v>296</v>
      </c>
      <c r="F121" s="153" t="s">
        <v>297</v>
      </c>
      <c r="G121" s="154"/>
      <c r="H121" s="154"/>
      <c r="I121" s="154"/>
      <c r="J121" s="108" t="s">
        <v>258</v>
      </c>
      <c r="K121" s="109">
        <v>18365.4</v>
      </c>
      <c r="L121" s="155"/>
      <c r="M121" s="154"/>
      <c r="N121" s="156">
        <f>ROUND($L$121*$K$121,2)</f>
        <v>0</v>
      </c>
      <c r="O121" s="154"/>
      <c r="P121" s="154"/>
      <c r="Q121" s="154"/>
      <c r="R121" s="107" t="s">
        <v>211</v>
      </c>
      <c r="S121" s="21"/>
      <c r="T121" s="110"/>
      <c r="U121" s="111" t="s">
        <v>45</v>
      </c>
      <c r="X121" s="112">
        <v>0</v>
      </c>
      <c r="Y121" s="112">
        <f>$X$121*$K$121</f>
        <v>0</v>
      </c>
      <c r="Z121" s="112">
        <v>0</v>
      </c>
      <c r="AA121" s="113">
        <f>$Z$121*$K$121</f>
        <v>0</v>
      </c>
      <c r="AR121" s="73" t="s">
        <v>121</v>
      </c>
      <c r="AT121" s="73" t="s">
        <v>123</v>
      </c>
      <c r="AU121" s="73" t="s">
        <v>83</v>
      </c>
      <c r="AY121" s="6" t="s">
        <v>122</v>
      </c>
      <c r="BE121" s="114">
        <f>IF($U$121="základní",$N$121,0)</f>
        <v>0</v>
      </c>
      <c r="BF121" s="114">
        <f>IF($U$121="snížená",$N$121,0)</f>
        <v>0</v>
      </c>
      <c r="BG121" s="114">
        <f>IF($U$121="zákl. přenesená",$N$121,0)</f>
        <v>0</v>
      </c>
      <c r="BH121" s="114">
        <f>IF($U$121="sníž. přenesená",$N$121,0)</f>
        <v>0</v>
      </c>
      <c r="BI121" s="114">
        <f>IF($U$121="nulová",$N$121,0)</f>
        <v>0</v>
      </c>
      <c r="BJ121" s="73" t="s">
        <v>22</v>
      </c>
      <c r="BK121" s="114">
        <f>ROUND($L$121*$K$121,2)</f>
        <v>0</v>
      </c>
      <c r="BL121" s="73" t="s">
        <v>121</v>
      </c>
      <c r="BM121" s="73" t="s">
        <v>334</v>
      </c>
    </row>
    <row r="122" spans="2:51" s="6" customFormat="1" ht="15.75" customHeight="1">
      <c r="B122" s="119"/>
      <c r="E122" s="120"/>
      <c r="F122" s="282" t="s">
        <v>575</v>
      </c>
      <c r="G122" s="283"/>
      <c r="H122" s="283"/>
      <c r="I122" s="283"/>
      <c r="K122" s="122">
        <v>18365.4</v>
      </c>
      <c r="S122" s="119"/>
      <c r="T122" s="123"/>
      <c r="AA122" s="124"/>
      <c r="AT122" s="121" t="s">
        <v>213</v>
      </c>
      <c r="AU122" s="121" t="s">
        <v>83</v>
      </c>
      <c r="AV122" s="125" t="s">
        <v>83</v>
      </c>
      <c r="AW122" s="125" t="s">
        <v>102</v>
      </c>
      <c r="AX122" s="125" t="s">
        <v>22</v>
      </c>
      <c r="AY122" s="121" t="s">
        <v>122</v>
      </c>
    </row>
    <row r="123" spans="2:63" s="96" customFormat="1" ht="30.75" customHeight="1">
      <c r="B123" s="97"/>
      <c r="D123" s="104" t="s">
        <v>252</v>
      </c>
      <c r="N123" s="160">
        <f>$BK$123</f>
        <v>0</v>
      </c>
      <c r="O123" s="159"/>
      <c r="P123" s="159"/>
      <c r="Q123" s="159"/>
      <c r="S123" s="97"/>
      <c r="T123" s="100"/>
      <c r="W123" s="101">
        <f>SUM($W$124:$W$148)</f>
        <v>0</v>
      </c>
      <c r="Y123" s="101">
        <f>SUM($Y$124:$Y$148)</f>
        <v>112.61004321999997</v>
      </c>
      <c r="AA123" s="102">
        <f>SUM($AA$124:$AA$148)</f>
        <v>0</v>
      </c>
      <c r="AR123" s="99" t="s">
        <v>22</v>
      </c>
      <c r="AT123" s="99" t="s">
        <v>74</v>
      </c>
      <c r="AU123" s="99" t="s">
        <v>22</v>
      </c>
      <c r="AY123" s="99" t="s">
        <v>122</v>
      </c>
      <c r="BK123" s="103">
        <f>SUM($BK$124:$BK$148)</f>
        <v>0</v>
      </c>
    </row>
    <row r="124" spans="2:65" s="6" customFormat="1" ht="27" customHeight="1">
      <c r="B124" s="21"/>
      <c r="C124" s="105" t="s">
        <v>334</v>
      </c>
      <c r="D124" s="105" t="s">
        <v>123</v>
      </c>
      <c r="E124" s="106" t="s">
        <v>313</v>
      </c>
      <c r="F124" s="153" t="s">
        <v>314</v>
      </c>
      <c r="G124" s="154"/>
      <c r="H124" s="154"/>
      <c r="I124" s="154"/>
      <c r="J124" s="108" t="s">
        <v>258</v>
      </c>
      <c r="K124" s="109">
        <v>225</v>
      </c>
      <c r="L124" s="155"/>
      <c r="M124" s="154"/>
      <c r="N124" s="156">
        <f>ROUND($L$124*$K$124,2)</f>
        <v>0</v>
      </c>
      <c r="O124" s="154"/>
      <c r="P124" s="154"/>
      <c r="Q124" s="154"/>
      <c r="R124" s="107" t="s">
        <v>211</v>
      </c>
      <c r="S124" s="21"/>
      <c r="T124" s="110"/>
      <c r="U124" s="111" t="s">
        <v>45</v>
      </c>
      <c r="X124" s="112">
        <v>0.00031</v>
      </c>
      <c r="Y124" s="112">
        <f>$X$124*$K$124</f>
        <v>0.06975</v>
      </c>
      <c r="Z124" s="112">
        <v>0</v>
      </c>
      <c r="AA124" s="113">
        <f>$Z$124*$K$124</f>
        <v>0</v>
      </c>
      <c r="AR124" s="73" t="s">
        <v>121</v>
      </c>
      <c r="AT124" s="73" t="s">
        <v>123</v>
      </c>
      <c r="AU124" s="73" t="s">
        <v>83</v>
      </c>
      <c r="AY124" s="6" t="s">
        <v>122</v>
      </c>
      <c r="BE124" s="114">
        <f>IF($U$124="základní",$N$124,0)</f>
        <v>0</v>
      </c>
      <c r="BF124" s="114">
        <f>IF($U$124="snížená",$N$124,0)</f>
        <v>0</v>
      </c>
      <c r="BG124" s="114">
        <f>IF($U$124="zákl. přenesená",$N$124,0)</f>
        <v>0</v>
      </c>
      <c r="BH124" s="114">
        <f>IF($U$124="sníž. přenesená",$N$124,0)</f>
        <v>0</v>
      </c>
      <c r="BI124" s="114">
        <f>IF($U$124="nulová",$N$124,0)</f>
        <v>0</v>
      </c>
      <c r="BJ124" s="73" t="s">
        <v>22</v>
      </c>
      <c r="BK124" s="114">
        <f>ROUND($L$124*$K$124,2)</f>
        <v>0</v>
      </c>
      <c r="BL124" s="73" t="s">
        <v>121</v>
      </c>
      <c r="BM124" s="73" t="s">
        <v>338</v>
      </c>
    </row>
    <row r="125" spans="2:51" s="6" customFormat="1" ht="15.75" customHeight="1">
      <c r="B125" s="119"/>
      <c r="E125" s="120"/>
      <c r="F125" s="282" t="s">
        <v>576</v>
      </c>
      <c r="G125" s="283"/>
      <c r="H125" s="283"/>
      <c r="I125" s="283"/>
      <c r="K125" s="122">
        <v>225</v>
      </c>
      <c r="S125" s="119"/>
      <c r="T125" s="123"/>
      <c r="AA125" s="124"/>
      <c r="AT125" s="121" t="s">
        <v>213</v>
      </c>
      <c r="AU125" s="121" t="s">
        <v>83</v>
      </c>
      <c r="AV125" s="125" t="s">
        <v>83</v>
      </c>
      <c r="AW125" s="125" t="s">
        <v>102</v>
      </c>
      <c r="AX125" s="125" t="s">
        <v>22</v>
      </c>
      <c r="AY125" s="121" t="s">
        <v>122</v>
      </c>
    </row>
    <row r="126" spans="2:65" s="6" customFormat="1" ht="27" customHeight="1">
      <c r="B126" s="21"/>
      <c r="C126" s="135" t="s">
        <v>338</v>
      </c>
      <c r="D126" s="135" t="s">
        <v>291</v>
      </c>
      <c r="E126" s="136" t="s">
        <v>316</v>
      </c>
      <c r="F126" s="286" t="s">
        <v>577</v>
      </c>
      <c r="G126" s="287"/>
      <c r="H126" s="287"/>
      <c r="I126" s="287"/>
      <c r="J126" s="137" t="s">
        <v>247</v>
      </c>
      <c r="K126" s="138">
        <v>245</v>
      </c>
      <c r="L126" s="288"/>
      <c r="M126" s="287"/>
      <c r="N126" s="289">
        <f>ROUND($L$126*$K$126,2)</f>
        <v>0</v>
      </c>
      <c r="O126" s="154"/>
      <c r="P126" s="154"/>
      <c r="Q126" s="154"/>
      <c r="R126" s="107" t="s">
        <v>211</v>
      </c>
      <c r="S126" s="21"/>
      <c r="T126" s="110"/>
      <c r="U126" s="111" t="s">
        <v>45</v>
      </c>
      <c r="X126" s="112">
        <v>0.0006</v>
      </c>
      <c r="Y126" s="112">
        <f>$X$126*$K$126</f>
        <v>0.147</v>
      </c>
      <c r="Z126" s="112">
        <v>0</v>
      </c>
      <c r="AA126" s="113">
        <f>$Z$126*$K$126</f>
        <v>0</v>
      </c>
      <c r="AR126" s="73" t="s">
        <v>151</v>
      </c>
      <c r="AT126" s="73" t="s">
        <v>291</v>
      </c>
      <c r="AU126" s="73" t="s">
        <v>83</v>
      </c>
      <c r="AY126" s="6" t="s">
        <v>122</v>
      </c>
      <c r="BE126" s="114">
        <f>IF($U$126="základní",$N$126,0)</f>
        <v>0</v>
      </c>
      <c r="BF126" s="114">
        <f>IF($U$126="snížená",$N$126,0)</f>
        <v>0</v>
      </c>
      <c r="BG126" s="114">
        <f>IF($U$126="zákl. přenesená",$N$126,0)</f>
        <v>0</v>
      </c>
      <c r="BH126" s="114">
        <f>IF($U$126="sníž. přenesená",$N$126,0)</f>
        <v>0</v>
      </c>
      <c r="BI126" s="114">
        <f>IF($U$126="nulová",$N$126,0)</f>
        <v>0</v>
      </c>
      <c r="BJ126" s="73" t="s">
        <v>22</v>
      </c>
      <c r="BK126" s="114">
        <f>ROUND($L$126*$K$126,2)</f>
        <v>0</v>
      </c>
      <c r="BL126" s="73" t="s">
        <v>121</v>
      </c>
      <c r="BM126" s="73" t="s">
        <v>342</v>
      </c>
    </row>
    <row r="127" spans="2:51" s="6" customFormat="1" ht="15.75" customHeight="1">
      <c r="B127" s="119"/>
      <c r="E127" s="120"/>
      <c r="F127" s="282" t="s">
        <v>578</v>
      </c>
      <c r="G127" s="283"/>
      <c r="H127" s="283"/>
      <c r="I127" s="283"/>
      <c r="K127" s="122">
        <v>245</v>
      </c>
      <c r="S127" s="119"/>
      <c r="T127" s="123"/>
      <c r="AA127" s="124"/>
      <c r="AT127" s="121" t="s">
        <v>213</v>
      </c>
      <c r="AU127" s="121" t="s">
        <v>83</v>
      </c>
      <c r="AV127" s="125" t="s">
        <v>83</v>
      </c>
      <c r="AW127" s="125" t="s">
        <v>102</v>
      </c>
      <c r="AX127" s="125" t="s">
        <v>22</v>
      </c>
      <c r="AY127" s="121" t="s">
        <v>122</v>
      </c>
    </row>
    <row r="128" spans="2:65" s="6" customFormat="1" ht="27" customHeight="1">
      <c r="B128" s="21"/>
      <c r="C128" s="105" t="s">
        <v>342</v>
      </c>
      <c r="D128" s="105" t="s">
        <v>123</v>
      </c>
      <c r="E128" s="106" t="s">
        <v>320</v>
      </c>
      <c r="F128" s="153" t="s">
        <v>321</v>
      </c>
      <c r="G128" s="154"/>
      <c r="H128" s="154"/>
      <c r="I128" s="154"/>
      <c r="J128" s="108" t="s">
        <v>270</v>
      </c>
      <c r="K128" s="109">
        <v>40</v>
      </c>
      <c r="L128" s="155"/>
      <c r="M128" s="154"/>
      <c r="N128" s="156">
        <f>ROUND($L$128*$K$128,2)</f>
        <v>0</v>
      </c>
      <c r="O128" s="154"/>
      <c r="P128" s="154"/>
      <c r="Q128" s="154"/>
      <c r="R128" s="107" t="s">
        <v>211</v>
      </c>
      <c r="S128" s="21"/>
      <c r="T128" s="110"/>
      <c r="U128" s="111" t="s">
        <v>45</v>
      </c>
      <c r="X128" s="112">
        <v>1.63</v>
      </c>
      <c r="Y128" s="112">
        <f>$X$128*$K$128</f>
        <v>65.19999999999999</v>
      </c>
      <c r="Z128" s="112">
        <v>0</v>
      </c>
      <c r="AA128" s="113">
        <f>$Z$128*$K$128</f>
        <v>0</v>
      </c>
      <c r="AR128" s="73" t="s">
        <v>121</v>
      </c>
      <c r="AT128" s="73" t="s">
        <v>123</v>
      </c>
      <c r="AU128" s="73" t="s">
        <v>83</v>
      </c>
      <c r="AY128" s="6" t="s">
        <v>122</v>
      </c>
      <c r="BE128" s="114">
        <f>IF($U$128="základní",$N$128,0)</f>
        <v>0</v>
      </c>
      <c r="BF128" s="114">
        <f>IF($U$128="snížená",$N$128,0)</f>
        <v>0</v>
      </c>
      <c r="BG128" s="114">
        <f>IF($U$128="zákl. přenesená",$N$128,0)</f>
        <v>0</v>
      </c>
      <c r="BH128" s="114">
        <f>IF($U$128="sníž. přenesená",$N$128,0)</f>
        <v>0</v>
      </c>
      <c r="BI128" s="114">
        <f>IF($U$128="nulová",$N$128,0)</f>
        <v>0</v>
      </c>
      <c r="BJ128" s="73" t="s">
        <v>22</v>
      </c>
      <c r="BK128" s="114">
        <f>ROUND($L$128*$K$128,2)</f>
        <v>0</v>
      </c>
      <c r="BL128" s="73" t="s">
        <v>121</v>
      </c>
      <c r="BM128" s="73" t="s">
        <v>346</v>
      </c>
    </row>
    <row r="129" spans="2:51" s="6" customFormat="1" ht="15.75" customHeight="1">
      <c r="B129" s="119"/>
      <c r="E129" s="120"/>
      <c r="F129" s="282" t="s">
        <v>579</v>
      </c>
      <c r="G129" s="283"/>
      <c r="H129" s="283"/>
      <c r="I129" s="283"/>
      <c r="K129" s="122">
        <v>40</v>
      </c>
      <c r="S129" s="119"/>
      <c r="T129" s="123"/>
      <c r="AA129" s="124"/>
      <c r="AT129" s="121" t="s">
        <v>213</v>
      </c>
      <c r="AU129" s="121" t="s">
        <v>83</v>
      </c>
      <c r="AV129" s="125" t="s">
        <v>83</v>
      </c>
      <c r="AW129" s="125" t="s">
        <v>102</v>
      </c>
      <c r="AX129" s="125" t="s">
        <v>22</v>
      </c>
      <c r="AY129" s="121" t="s">
        <v>122</v>
      </c>
    </row>
    <row r="130" spans="2:65" s="6" customFormat="1" ht="15.75" customHeight="1">
      <c r="B130" s="21"/>
      <c r="C130" s="105" t="s">
        <v>346</v>
      </c>
      <c r="D130" s="105" t="s">
        <v>123</v>
      </c>
      <c r="E130" s="106" t="s">
        <v>324</v>
      </c>
      <c r="F130" s="153" t="s">
        <v>325</v>
      </c>
      <c r="G130" s="154"/>
      <c r="H130" s="154"/>
      <c r="I130" s="154"/>
      <c r="J130" s="108" t="s">
        <v>270</v>
      </c>
      <c r="K130" s="109">
        <v>3</v>
      </c>
      <c r="L130" s="155"/>
      <c r="M130" s="154"/>
      <c r="N130" s="156">
        <f>ROUND($L$130*$K$130,2)</f>
        <v>0</v>
      </c>
      <c r="O130" s="154"/>
      <c r="P130" s="154"/>
      <c r="Q130" s="154"/>
      <c r="R130" s="107" t="s">
        <v>211</v>
      </c>
      <c r="S130" s="21"/>
      <c r="T130" s="110"/>
      <c r="U130" s="111" t="s">
        <v>45</v>
      </c>
      <c r="X130" s="112">
        <v>1.9205</v>
      </c>
      <c r="Y130" s="112">
        <f>$X$130*$K$130</f>
        <v>5.7615</v>
      </c>
      <c r="Z130" s="112">
        <v>0</v>
      </c>
      <c r="AA130" s="113">
        <f>$Z$130*$K$130</f>
        <v>0</v>
      </c>
      <c r="AR130" s="73" t="s">
        <v>121</v>
      </c>
      <c r="AT130" s="73" t="s">
        <v>123</v>
      </c>
      <c r="AU130" s="73" t="s">
        <v>83</v>
      </c>
      <c r="AY130" s="6" t="s">
        <v>122</v>
      </c>
      <c r="BE130" s="114">
        <f>IF($U$130="základní",$N$130,0)</f>
        <v>0</v>
      </c>
      <c r="BF130" s="114">
        <f>IF($U$130="snížená",$N$130,0)</f>
        <v>0</v>
      </c>
      <c r="BG130" s="114">
        <f>IF($U$130="zákl. přenesená",$N$130,0)</f>
        <v>0</v>
      </c>
      <c r="BH130" s="114">
        <f>IF($U$130="sníž. přenesená",$N$130,0)</f>
        <v>0</v>
      </c>
      <c r="BI130" s="114">
        <f>IF($U$130="nulová",$N$130,0)</f>
        <v>0</v>
      </c>
      <c r="BJ130" s="73" t="s">
        <v>22</v>
      </c>
      <c r="BK130" s="114">
        <f>ROUND($L$130*$K$130,2)</f>
        <v>0</v>
      </c>
      <c r="BL130" s="73" t="s">
        <v>121</v>
      </c>
      <c r="BM130" s="73" t="s">
        <v>350</v>
      </c>
    </row>
    <row r="131" spans="2:51" s="6" customFormat="1" ht="15.75" customHeight="1">
      <c r="B131" s="119"/>
      <c r="E131" s="120"/>
      <c r="F131" s="282" t="s">
        <v>580</v>
      </c>
      <c r="G131" s="283"/>
      <c r="H131" s="283"/>
      <c r="I131" s="283"/>
      <c r="K131" s="122">
        <v>3</v>
      </c>
      <c r="S131" s="119"/>
      <c r="T131" s="123"/>
      <c r="AA131" s="124"/>
      <c r="AT131" s="121" t="s">
        <v>213</v>
      </c>
      <c r="AU131" s="121" t="s">
        <v>83</v>
      </c>
      <c r="AV131" s="125" t="s">
        <v>83</v>
      </c>
      <c r="AW131" s="125" t="s">
        <v>102</v>
      </c>
      <c r="AX131" s="125" t="s">
        <v>22</v>
      </c>
      <c r="AY131" s="121" t="s">
        <v>122</v>
      </c>
    </row>
    <row r="132" spans="2:65" s="6" customFormat="1" ht="39" customHeight="1">
      <c r="B132" s="21"/>
      <c r="C132" s="105" t="s">
        <v>350</v>
      </c>
      <c r="D132" s="105" t="s">
        <v>123</v>
      </c>
      <c r="E132" s="106" t="s">
        <v>328</v>
      </c>
      <c r="F132" s="153" t="s">
        <v>329</v>
      </c>
      <c r="G132" s="154"/>
      <c r="H132" s="154"/>
      <c r="I132" s="154"/>
      <c r="J132" s="108" t="s">
        <v>247</v>
      </c>
      <c r="K132" s="109">
        <v>100</v>
      </c>
      <c r="L132" s="155"/>
      <c r="M132" s="154"/>
      <c r="N132" s="156">
        <f>ROUND($L$132*$K$132,2)</f>
        <v>0</v>
      </c>
      <c r="O132" s="154"/>
      <c r="P132" s="154"/>
      <c r="Q132" s="154"/>
      <c r="R132" s="107" t="s">
        <v>211</v>
      </c>
      <c r="S132" s="21"/>
      <c r="T132" s="110"/>
      <c r="U132" s="111" t="s">
        <v>45</v>
      </c>
      <c r="X132" s="112">
        <v>0.23058</v>
      </c>
      <c r="Y132" s="112">
        <f>$X$132*$K$132</f>
        <v>23.058</v>
      </c>
      <c r="Z132" s="112">
        <v>0</v>
      </c>
      <c r="AA132" s="113">
        <f>$Z$132*$K$132</f>
        <v>0</v>
      </c>
      <c r="AR132" s="73" t="s">
        <v>121</v>
      </c>
      <c r="AT132" s="73" t="s">
        <v>123</v>
      </c>
      <c r="AU132" s="73" t="s">
        <v>83</v>
      </c>
      <c r="AY132" s="6" t="s">
        <v>122</v>
      </c>
      <c r="BE132" s="114">
        <f>IF($U$132="základní",$N$132,0)</f>
        <v>0</v>
      </c>
      <c r="BF132" s="114">
        <f>IF($U$132="snížená",$N$132,0)</f>
        <v>0</v>
      </c>
      <c r="BG132" s="114">
        <f>IF($U$132="zákl. přenesená",$N$132,0)</f>
        <v>0</v>
      </c>
      <c r="BH132" s="114">
        <f>IF($U$132="sníž. přenesená",$N$132,0)</f>
        <v>0</v>
      </c>
      <c r="BI132" s="114">
        <f>IF($U$132="nulová",$N$132,0)</f>
        <v>0</v>
      </c>
      <c r="BJ132" s="73" t="s">
        <v>22</v>
      </c>
      <c r="BK132" s="114">
        <f>ROUND($L$132*$K$132,2)</f>
        <v>0</v>
      </c>
      <c r="BL132" s="73" t="s">
        <v>121</v>
      </c>
      <c r="BM132" s="73" t="s">
        <v>353</v>
      </c>
    </row>
    <row r="133" spans="2:51" s="6" customFormat="1" ht="15.75" customHeight="1">
      <c r="B133" s="119"/>
      <c r="E133" s="120"/>
      <c r="F133" s="282" t="s">
        <v>28</v>
      </c>
      <c r="G133" s="283"/>
      <c r="H133" s="283"/>
      <c r="I133" s="283"/>
      <c r="K133" s="122">
        <v>100</v>
      </c>
      <c r="S133" s="119"/>
      <c r="T133" s="123"/>
      <c r="AA133" s="124"/>
      <c r="AT133" s="121" t="s">
        <v>213</v>
      </c>
      <c r="AU133" s="121" t="s">
        <v>83</v>
      </c>
      <c r="AV133" s="125" t="s">
        <v>83</v>
      </c>
      <c r="AW133" s="125" t="s">
        <v>102</v>
      </c>
      <c r="AX133" s="125" t="s">
        <v>75</v>
      </c>
      <c r="AY133" s="121" t="s">
        <v>122</v>
      </c>
    </row>
    <row r="134" spans="2:51" s="6" customFormat="1" ht="15.75" customHeight="1">
      <c r="B134" s="126"/>
      <c r="E134" s="127"/>
      <c r="F134" s="284" t="s">
        <v>214</v>
      </c>
      <c r="G134" s="285"/>
      <c r="H134" s="285"/>
      <c r="I134" s="285"/>
      <c r="K134" s="128">
        <v>100</v>
      </c>
      <c r="S134" s="126"/>
      <c r="T134" s="129"/>
      <c r="AA134" s="130"/>
      <c r="AT134" s="127" t="s">
        <v>213</v>
      </c>
      <c r="AU134" s="127" t="s">
        <v>83</v>
      </c>
      <c r="AV134" s="131" t="s">
        <v>121</v>
      </c>
      <c r="AW134" s="131" t="s">
        <v>102</v>
      </c>
      <c r="AX134" s="131" t="s">
        <v>22</v>
      </c>
      <c r="AY134" s="127" t="s">
        <v>122</v>
      </c>
    </row>
    <row r="135" spans="2:65" s="6" customFormat="1" ht="27" customHeight="1">
      <c r="B135" s="21"/>
      <c r="C135" s="105" t="s">
        <v>353</v>
      </c>
      <c r="D135" s="105" t="s">
        <v>123</v>
      </c>
      <c r="E135" s="106" t="s">
        <v>581</v>
      </c>
      <c r="F135" s="153" t="s">
        <v>582</v>
      </c>
      <c r="G135" s="154"/>
      <c r="H135" s="154"/>
      <c r="I135" s="154"/>
      <c r="J135" s="108" t="s">
        <v>258</v>
      </c>
      <c r="K135" s="109">
        <v>32.97</v>
      </c>
      <c r="L135" s="155"/>
      <c r="M135" s="154"/>
      <c r="N135" s="156">
        <f>ROUND($L$135*$K$135,2)</f>
        <v>0</v>
      </c>
      <c r="O135" s="154"/>
      <c r="P135" s="154"/>
      <c r="Q135" s="154"/>
      <c r="R135" s="107" t="s">
        <v>211</v>
      </c>
      <c r="S135" s="21"/>
      <c r="T135" s="110"/>
      <c r="U135" s="111" t="s">
        <v>45</v>
      </c>
      <c r="X135" s="112">
        <v>0</v>
      </c>
      <c r="Y135" s="112">
        <f>$X$135*$K$135</f>
        <v>0</v>
      </c>
      <c r="Z135" s="112">
        <v>0</v>
      </c>
      <c r="AA135" s="113">
        <f>$Z$135*$K$135</f>
        <v>0</v>
      </c>
      <c r="AR135" s="73" t="s">
        <v>121</v>
      </c>
      <c r="AT135" s="73" t="s">
        <v>123</v>
      </c>
      <c r="AU135" s="73" t="s">
        <v>83</v>
      </c>
      <c r="AY135" s="6" t="s">
        <v>122</v>
      </c>
      <c r="BE135" s="114">
        <f>IF($U$135="základní",$N$135,0)</f>
        <v>0</v>
      </c>
      <c r="BF135" s="114">
        <f>IF($U$135="snížená",$N$135,0)</f>
        <v>0</v>
      </c>
      <c r="BG135" s="114">
        <f>IF($U$135="zákl. přenesená",$N$135,0)</f>
        <v>0</v>
      </c>
      <c r="BH135" s="114">
        <f>IF($U$135="sníž. přenesená",$N$135,0)</f>
        <v>0</v>
      </c>
      <c r="BI135" s="114">
        <f>IF($U$135="nulová",$N$135,0)</f>
        <v>0</v>
      </c>
      <c r="BJ135" s="73" t="s">
        <v>22</v>
      </c>
      <c r="BK135" s="114">
        <f>ROUND($L$135*$K$135,2)</f>
        <v>0</v>
      </c>
      <c r="BL135" s="73" t="s">
        <v>121</v>
      </c>
      <c r="BM135" s="73" t="s">
        <v>356</v>
      </c>
    </row>
    <row r="136" spans="2:51" s="6" customFormat="1" ht="15.75" customHeight="1">
      <c r="B136" s="119"/>
      <c r="E136" s="120"/>
      <c r="F136" s="282" t="s">
        <v>583</v>
      </c>
      <c r="G136" s="283"/>
      <c r="H136" s="283"/>
      <c r="I136" s="283"/>
      <c r="K136" s="122">
        <v>32.97</v>
      </c>
      <c r="S136" s="119"/>
      <c r="T136" s="123"/>
      <c r="AA136" s="124"/>
      <c r="AT136" s="121" t="s">
        <v>213</v>
      </c>
      <c r="AU136" s="121" t="s">
        <v>83</v>
      </c>
      <c r="AV136" s="125" t="s">
        <v>83</v>
      </c>
      <c r="AW136" s="125" t="s">
        <v>102</v>
      </c>
      <c r="AX136" s="125" t="s">
        <v>22</v>
      </c>
      <c r="AY136" s="121" t="s">
        <v>122</v>
      </c>
    </row>
    <row r="137" spans="2:65" s="6" customFormat="1" ht="15.75" customHeight="1">
      <c r="B137" s="21"/>
      <c r="C137" s="105" t="s">
        <v>356</v>
      </c>
      <c r="D137" s="105" t="s">
        <v>123</v>
      </c>
      <c r="E137" s="106" t="s">
        <v>584</v>
      </c>
      <c r="F137" s="153" t="s">
        <v>585</v>
      </c>
      <c r="G137" s="154"/>
      <c r="H137" s="154"/>
      <c r="I137" s="154"/>
      <c r="J137" s="108" t="s">
        <v>270</v>
      </c>
      <c r="K137" s="109">
        <v>1.008</v>
      </c>
      <c r="L137" s="155"/>
      <c r="M137" s="154"/>
      <c r="N137" s="156">
        <f>ROUND($L$137*$K$137,2)</f>
        <v>0</v>
      </c>
      <c r="O137" s="154"/>
      <c r="P137" s="154"/>
      <c r="Q137" s="154"/>
      <c r="R137" s="107" t="s">
        <v>211</v>
      </c>
      <c r="S137" s="21"/>
      <c r="T137" s="110"/>
      <c r="U137" s="111" t="s">
        <v>45</v>
      </c>
      <c r="X137" s="112">
        <v>2.45329</v>
      </c>
      <c r="Y137" s="112">
        <f>$X$137*$K$137</f>
        <v>2.47291632</v>
      </c>
      <c r="Z137" s="112">
        <v>0</v>
      </c>
      <c r="AA137" s="113">
        <f>$Z$137*$K$137</f>
        <v>0</v>
      </c>
      <c r="AR137" s="73" t="s">
        <v>121</v>
      </c>
      <c r="AT137" s="73" t="s">
        <v>123</v>
      </c>
      <c r="AU137" s="73" t="s">
        <v>83</v>
      </c>
      <c r="AY137" s="6" t="s">
        <v>122</v>
      </c>
      <c r="BE137" s="114">
        <f>IF($U$137="základní",$N$137,0)</f>
        <v>0</v>
      </c>
      <c r="BF137" s="114">
        <f>IF($U$137="snížená",$N$137,0)</f>
        <v>0</v>
      </c>
      <c r="BG137" s="114">
        <f>IF($U$137="zákl. přenesená",$N$137,0)</f>
        <v>0</v>
      </c>
      <c r="BH137" s="114">
        <f>IF($U$137="sníž. přenesená",$N$137,0)</f>
        <v>0</v>
      </c>
      <c r="BI137" s="114">
        <f>IF($U$137="nulová",$N$137,0)</f>
        <v>0</v>
      </c>
      <c r="BJ137" s="73" t="s">
        <v>22</v>
      </c>
      <c r="BK137" s="114">
        <f>ROUND($L$137*$K$137,2)</f>
        <v>0</v>
      </c>
      <c r="BL137" s="73" t="s">
        <v>121</v>
      </c>
      <c r="BM137" s="73" t="s">
        <v>359</v>
      </c>
    </row>
    <row r="138" spans="2:51" s="6" customFormat="1" ht="15.75" customHeight="1">
      <c r="B138" s="119"/>
      <c r="E138" s="120"/>
      <c r="F138" s="282" t="s">
        <v>586</v>
      </c>
      <c r="G138" s="283"/>
      <c r="H138" s="283"/>
      <c r="I138" s="283"/>
      <c r="K138" s="122">
        <v>1.008</v>
      </c>
      <c r="S138" s="119"/>
      <c r="T138" s="123"/>
      <c r="AA138" s="124"/>
      <c r="AT138" s="121" t="s">
        <v>213</v>
      </c>
      <c r="AU138" s="121" t="s">
        <v>83</v>
      </c>
      <c r="AV138" s="125" t="s">
        <v>83</v>
      </c>
      <c r="AW138" s="125" t="s">
        <v>102</v>
      </c>
      <c r="AX138" s="125" t="s">
        <v>22</v>
      </c>
      <c r="AY138" s="121" t="s">
        <v>122</v>
      </c>
    </row>
    <row r="139" spans="2:65" s="6" customFormat="1" ht="15.75" customHeight="1">
      <c r="B139" s="21"/>
      <c r="C139" s="105" t="s">
        <v>359</v>
      </c>
      <c r="D139" s="105" t="s">
        <v>123</v>
      </c>
      <c r="E139" s="106" t="s">
        <v>587</v>
      </c>
      <c r="F139" s="153" t="s">
        <v>588</v>
      </c>
      <c r="G139" s="154"/>
      <c r="H139" s="154"/>
      <c r="I139" s="154"/>
      <c r="J139" s="108" t="s">
        <v>258</v>
      </c>
      <c r="K139" s="109">
        <v>7.68</v>
      </c>
      <c r="L139" s="155"/>
      <c r="M139" s="154"/>
      <c r="N139" s="156">
        <f>ROUND($L$139*$K$139,2)</f>
        <v>0</v>
      </c>
      <c r="O139" s="154"/>
      <c r="P139" s="154"/>
      <c r="Q139" s="154"/>
      <c r="R139" s="107" t="s">
        <v>211</v>
      </c>
      <c r="S139" s="21"/>
      <c r="T139" s="110"/>
      <c r="U139" s="111" t="s">
        <v>45</v>
      </c>
      <c r="X139" s="112">
        <v>0.00103</v>
      </c>
      <c r="Y139" s="112">
        <f>$X$139*$K$139</f>
        <v>0.0079104</v>
      </c>
      <c r="Z139" s="112">
        <v>0</v>
      </c>
      <c r="AA139" s="113">
        <f>$Z$139*$K$139</f>
        <v>0</v>
      </c>
      <c r="AR139" s="73" t="s">
        <v>121</v>
      </c>
      <c r="AT139" s="73" t="s">
        <v>123</v>
      </c>
      <c r="AU139" s="73" t="s">
        <v>83</v>
      </c>
      <c r="AY139" s="6" t="s">
        <v>122</v>
      </c>
      <c r="BE139" s="114">
        <f>IF($U$139="základní",$N$139,0)</f>
        <v>0</v>
      </c>
      <c r="BF139" s="114">
        <f>IF($U$139="snížená",$N$139,0)</f>
        <v>0</v>
      </c>
      <c r="BG139" s="114">
        <f>IF($U$139="zákl. přenesená",$N$139,0)</f>
        <v>0</v>
      </c>
      <c r="BH139" s="114">
        <f>IF($U$139="sníž. přenesená",$N$139,0)</f>
        <v>0</v>
      </c>
      <c r="BI139" s="114">
        <f>IF($U$139="nulová",$N$139,0)</f>
        <v>0</v>
      </c>
      <c r="BJ139" s="73" t="s">
        <v>22</v>
      </c>
      <c r="BK139" s="114">
        <f>ROUND($L$139*$K$139,2)</f>
        <v>0</v>
      </c>
      <c r="BL139" s="73" t="s">
        <v>121</v>
      </c>
      <c r="BM139" s="73" t="s">
        <v>589</v>
      </c>
    </row>
    <row r="140" spans="2:51" s="6" customFormat="1" ht="15.75" customHeight="1">
      <c r="B140" s="119"/>
      <c r="E140" s="120"/>
      <c r="F140" s="282" t="s">
        <v>590</v>
      </c>
      <c r="G140" s="283"/>
      <c r="H140" s="283"/>
      <c r="I140" s="283"/>
      <c r="K140" s="122">
        <v>7.68</v>
      </c>
      <c r="S140" s="119"/>
      <c r="T140" s="123"/>
      <c r="AA140" s="124"/>
      <c r="AT140" s="121" t="s">
        <v>213</v>
      </c>
      <c r="AU140" s="121" t="s">
        <v>83</v>
      </c>
      <c r="AV140" s="125" t="s">
        <v>83</v>
      </c>
      <c r="AW140" s="125" t="s">
        <v>102</v>
      </c>
      <c r="AX140" s="125" t="s">
        <v>22</v>
      </c>
      <c r="AY140" s="121" t="s">
        <v>122</v>
      </c>
    </row>
    <row r="141" spans="2:65" s="6" customFormat="1" ht="15.75" customHeight="1">
      <c r="B141" s="21"/>
      <c r="C141" s="105" t="s">
        <v>362</v>
      </c>
      <c r="D141" s="105" t="s">
        <v>123</v>
      </c>
      <c r="E141" s="106" t="s">
        <v>591</v>
      </c>
      <c r="F141" s="153" t="s">
        <v>592</v>
      </c>
      <c r="G141" s="154"/>
      <c r="H141" s="154"/>
      <c r="I141" s="154"/>
      <c r="J141" s="108" t="s">
        <v>258</v>
      </c>
      <c r="K141" s="109">
        <v>7.68</v>
      </c>
      <c r="L141" s="155"/>
      <c r="M141" s="154"/>
      <c r="N141" s="156">
        <f>ROUND($L$141*$K$141,2)</f>
        <v>0</v>
      </c>
      <c r="O141" s="154"/>
      <c r="P141" s="154"/>
      <c r="Q141" s="154"/>
      <c r="R141" s="107" t="s">
        <v>211</v>
      </c>
      <c r="S141" s="21"/>
      <c r="T141" s="110"/>
      <c r="U141" s="111" t="s">
        <v>45</v>
      </c>
      <c r="X141" s="112">
        <v>0</v>
      </c>
      <c r="Y141" s="112">
        <f>$X$141*$K$141</f>
        <v>0</v>
      </c>
      <c r="Z141" s="112">
        <v>0</v>
      </c>
      <c r="AA141" s="113">
        <f>$Z$141*$K$141</f>
        <v>0</v>
      </c>
      <c r="AR141" s="73" t="s">
        <v>121</v>
      </c>
      <c r="AT141" s="73" t="s">
        <v>123</v>
      </c>
      <c r="AU141" s="73" t="s">
        <v>83</v>
      </c>
      <c r="AY141" s="6" t="s">
        <v>122</v>
      </c>
      <c r="BE141" s="114">
        <f>IF($U$141="základní",$N$141,0)</f>
        <v>0</v>
      </c>
      <c r="BF141" s="114">
        <f>IF($U$141="snížená",$N$141,0)</f>
        <v>0</v>
      </c>
      <c r="BG141" s="114">
        <f>IF($U$141="zákl. přenesená",$N$141,0)</f>
        <v>0</v>
      </c>
      <c r="BH141" s="114">
        <f>IF($U$141="sníž. přenesená",$N$141,0)</f>
        <v>0</v>
      </c>
      <c r="BI141" s="114">
        <f>IF($U$141="nulová",$N$141,0)</f>
        <v>0</v>
      </c>
      <c r="BJ141" s="73" t="s">
        <v>22</v>
      </c>
      <c r="BK141" s="114">
        <f>ROUND($L$141*$K$141,2)</f>
        <v>0</v>
      </c>
      <c r="BL141" s="73" t="s">
        <v>121</v>
      </c>
      <c r="BM141" s="73" t="s">
        <v>593</v>
      </c>
    </row>
    <row r="142" spans="2:65" s="6" customFormat="1" ht="27" customHeight="1">
      <c r="B142" s="21"/>
      <c r="C142" s="108" t="s">
        <v>365</v>
      </c>
      <c r="D142" s="108" t="s">
        <v>123</v>
      </c>
      <c r="E142" s="106" t="s">
        <v>594</v>
      </c>
      <c r="F142" s="153" t="s">
        <v>595</v>
      </c>
      <c r="G142" s="154"/>
      <c r="H142" s="154"/>
      <c r="I142" s="154"/>
      <c r="J142" s="108" t="s">
        <v>270</v>
      </c>
      <c r="K142" s="109">
        <v>5.888</v>
      </c>
      <c r="L142" s="155"/>
      <c r="M142" s="154"/>
      <c r="N142" s="156">
        <f>ROUND($L$142*$K$142,2)</f>
        <v>0</v>
      </c>
      <c r="O142" s="154"/>
      <c r="P142" s="154"/>
      <c r="Q142" s="154"/>
      <c r="R142" s="107" t="s">
        <v>211</v>
      </c>
      <c r="S142" s="21"/>
      <c r="T142" s="110"/>
      <c r="U142" s="111" t="s">
        <v>45</v>
      </c>
      <c r="X142" s="112">
        <v>2.45329</v>
      </c>
      <c r="Y142" s="112">
        <f>$X$142*$K$142</f>
        <v>14.44497152</v>
      </c>
      <c r="Z142" s="112">
        <v>0</v>
      </c>
      <c r="AA142" s="113">
        <f>$Z$142*$K$142</f>
        <v>0</v>
      </c>
      <c r="AR142" s="73" t="s">
        <v>121</v>
      </c>
      <c r="AT142" s="73" t="s">
        <v>123</v>
      </c>
      <c r="AU142" s="73" t="s">
        <v>83</v>
      </c>
      <c r="AY142" s="73" t="s">
        <v>122</v>
      </c>
      <c r="BE142" s="114">
        <f>IF($U$142="základní",$N$142,0)</f>
        <v>0</v>
      </c>
      <c r="BF142" s="114">
        <f>IF($U$142="snížená",$N$142,0)</f>
        <v>0</v>
      </c>
      <c r="BG142" s="114">
        <f>IF($U$142="zákl. přenesená",$N$142,0)</f>
        <v>0</v>
      </c>
      <c r="BH142" s="114">
        <f>IF($U$142="sníž. přenesená",$N$142,0)</f>
        <v>0</v>
      </c>
      <c r="BI142" s="114">
        <f>IF($U$142="nulová",$N$142,0)</f>
        <v>0</v>
      </c>
      <c r="BJ142" s="73" t="s">
        <v>22</v>
      </c>
      <c r="BK142" s="114">
        <f>ROUND($L$142*$K$142,2)</f>
        <v>0</v>
      </c>
      <c r="BL142" s="73" t="s">
        <v>121</v>
      </c>
      <c r="BM142" s="73" t="s">
        <v>362</v>
      </c>
    </row>
    <row r="143" spans="2:51" s="6" customFormat="1" ht="15.75" customHeight="1">
      <c r="B143" s="119"/>
      <c r="E143" s="120"/>
      <c r="F143" s="282" t="s">
        <v>596</v>
      </c>
      <c r="G143" s="283"/>
      <c r="H143" s="283"/>
      <c r="I143" s="283"/>
      <c r="K143" s="122">
        <v>5.888</v>
      </c>
      <c r="S143" s="119"/>
      <c r="T143" s="123"/>
      <c r="AA143" s="124"/>
      <c r="AT143" s="121" t="s">
        <v>213</v>
      </c>
      <c r="AU143" s="121" t="s">
        <v>83</v>
      </c>
      <c r="AV143" s="125" t="s">
        <v>83</v>
      </c>
      <c r="AW143" s="125" t="s">
        <v>102</v>
      </c>
      <c r="AX143" s="125" t="s">
        <v>22</v>
      </c>
      <c r="AY143" s="121" t="s">
        <v>122</v>
      </c>
    </row>
    <row r="144" spans="2:65" s="6" customFormat="1" ht="15.75" customHeight="1">
      <c r="B144" s="21"/>
      <c r="C144" s="105" t="s">
        <v>369</v>
      </c>
      <c r="D144" s="105" t="s">
        <v>123</v>
      </c>
      <c r="E144" s="106" t="s">
        <v>597</v>
      </c>
      <c r="F144" s="153" t="s">
        <v>598</v>
      </c>
      <c r="G144" s="154"/>
      <c r="H144" s="154"/>
      <c r="I144" s="154"/>
      <c r="J144" s="108" t="s">
        <v>258</v>
      </c>
      <c r="K144" s="109">
        <v>12.16</v>
      </c>
      <c r="L144" s="155"/>
      <c r="M144" s="154"/>
      <c r="N144" s="156">
        <f>ROUND($L$144*$K$144,2)</f>
        <v>0</v>
      </c>
      <c r="O144" s="154"/>
      <c r="P144" s="154"/>
      <c r="Q144" s="154"/>
      <c r="R144" s="107" t="s">
        <v>211</v>
      </c>
      <c r="S144" s="21"/>
      <c r="T144" s="110"/>
      <c r="U144" s="111" t="s">
        <v>45</v>
      </c>
      <c r="X144" s="112">
        <v>0.00103</v>
      </c>
      <c r="Y144" s="112">
        <f>$X$144*$K$144</f>
        <v>0.0125248</v>
      </c>
      <c r="Z144" s="112">
        <v>0</v>
      </c>
      <c r="AA144" s="113">
        <f>$Z$144*$K$144</f>
        <v>0</v>
      </c>
      <c r="AR144" s="73" t="s">
        <v>121</v>
      </c>
      <c r="AT144" s="73" t="s">
        <v>123</v>
      </c>
      <c r="AU144" s="73" t="s">
        <v>83</v>
      </c>
      <c r="AY144" s="6" t="s">
        <v>122</v>
      </c>
      <c r="BE144" s="114">
        <f>IF($U$144="základní",$N$144,0)</f>
        <v>0</v>
      </c>
      <c r="BF144" s="114">
        <f>IF($U$144="snížená",$N$144,0)</f>
        <v>0</v>
      </c>
      <c r="BG144" s="114">
        <f>IF($U$144="zákl. přenesená",$N$144,0)</f>
        <v>0</v>
      </c>
      <c r="BH144" s="114">
        <f>IF($U$144="sníž. přenesená",$N$144,0)</f>
        <v>0</v>
      </c>
      <c r="BI144" s="114">
        <f>IF($U$144="nulová",$N$144,0)</f>
        <v>0</v>
      </c>
      <c r="BJ144" s="73" t="s">
        <v>22</v>
      </c>
      <c r="BK144" s="114">
        <f>ROUND($L$144*$K$144,2)</f>
        <v>0</v>
      </c>
      <c r="BL144" s="73" t="s">
        <v>121</v>
      </c>
      <c r="BM144" s="73" t="s">
        <v>599</v>
      </c>
    </row>
    <row r="145" spans="2:51" s="6" customFormat="1" ht="15.75" customHeight="1">
      <c r="B145" s="119"/>
      <c r="E145" s="120"/>
      <c r="F145" s="282" t="s">
        <v>600</v>
      </c>
      <c r="G145" s="283"/>
      <c r="H145" s="283"/>
      <c r="I145" s="283"/>
      <c r="K145" s="122">
        <v>12.16</v>
      </c>
      <c r="S145" s="119"/>
      <c r="T145" s="123"/>
      <c r="AA145" s="124"/>
      <c r="AT145" s="121" t="s">
        <v>213</v>
      </c>
      <c r="AU145" s="121" t="s">
        <v>83</v>
      </c>
      <c r="AV145" s="125" t="s">
        <v>83</v>
      </c>
      <c r="AW145" s="125" t="s">
        <v>102</v>
      </c>
      <c r="AX145" s="125" t="s">
        <v>22</v>
      </c>
      <c r="AY145" s="121" t="s">
        <v>122</v>
      </c>
    </row>
    <row r="146" spans="2:65" s="6" customFormat="1" ht="15.75" customHeight="1">
      <c r="B146" s="21"/>
      <c r="C146" s="105" t="s">
        <v>373</v>
      </c>
      <c r="D146" s="105" t="s">
        <v>123</v>
      </c>
      <c r="E146" s="106" t="s">
        <v>601</v>
      </c>
      <c r="F146" s="153" t="s">
        <v>602</v>
      </c>
      <c r="G146" s="154"/>
      <c r="H146" s="154"/>
      <c r="I146" s="154"/>
      <c r="J146" s="108" t="s">
        <v>258</v>
      </c>
      <c r="K146" s="109">
        <v>12.16</v>
      </c>
      <c r="L146" s="155"/>
      <c r="M146" s="154"/>
      <c r="N146" s="156">
        <f>ROUND($L$146*$K$146,2)</f>
        <v>0</v>
      </c>
      <c r="O146" s="154"/>
      <c r="P146" s="154"/>
      <c r="Q146" s="154"/>
      <c r="R146" s="107" t="s">
        <v>211</v>
      </c>
      <c r="S146" s="21"/>
      <c r="T146" s="110"/>
      <c r="U146" s="111" t="s">
        <v>45</v>
      </c>
      <c r="X146" s="112">
        <v>0</v>
      </c>
      <c r="Y146" s="112">
        <f>$X$146*$K$146</f>
        <v>0</v>
      </c>
      <c r="Z146" s="112">
        <v>0</v>
      </c>
      <c r="AA146" s="113">
        <f>$Z$146*$K$146</f>
        <v>0</v>
      </c>
      <c r="AR146" s="73" t="s">
        <v>121</v>
      </c>
      <c r="AT146" s="73" t="s">
        <v>123</v>
      </c>
      <c r="AU146" s="73" t="s">
        <v>83</v>
      </c>
      <c r="AY146" s="6" t="s">
        <v>122</v>
      </c>
      <c r="BE146" s="114">
        <f>IF($U$146="základní",$N$146,0)</f>
        <v>0</v>
      </c>
      <c r="BF146" s="114">
        <f>IF($U$146="snížená",$N$146,0)</f>
        <v>0</v>
      </c>
      <c r="BG146" s="114">
        <f>IF($U$146="zákl. přenesená",$N$146,0)</f>
        <v>0</v>
      </c>
      <c r="BH146" s="114">
        <f>IF($U$146="sníž. přenesená",$N$146,0)</f>
        <v>0</v>
      </c>
      <c r="BI146" s="114">
        <f>IF($U$146="nulová",$N$146,0)</f>
        <v>0</v>
      </c>
      <c r="BJ146" s="73" t="s">
        <v>22</v>
      </c>
      <c r="BK146" s="114">
        <f>ROUND($L$146*$K$146,2)</f>
        <v>0</v>
      </c>
      <c r="BL146" s="73" t="s">
        <v>121</v>
      </c>
      <c r="BM146" s="73" t="s">
        <v>603</v>
      </c>
    </row>
    <row r="147" spans="2:65" s="6" customFormat="1" ht="27" customHeight="1">
      <c r="B147" s="21"/>
      <c r="C147" s="108" t="s">
        <v>377</v>
      </c>
      <c r="D147" s="108" t="s">
        <v>123</v>
      </c>
      <c r="E147" s="106" t="s">
        <v>604</v>
      </c>
      <c r="F147" s="153" t="s">
        <v>605</v>
      </c>
      <c r="G147" s="154"/>
      <c r="H147" s="154"/>
      <c r="I147" s="154"/>
      <c r="J147" s="108" t="s">
        <v>294</v>
      </c>
      <c r="K147" s="109">
        <v>1.354</v>
      </c>
      <c r="L147" s="155"/>
      <c r="M147" s="154"/>
      <c r="N147" s="156">
        <f>ROUND($L$147*$K$147,2)</f>
        <v>0</v>
      </c>
      <c r="O147" s="154"/>
      <c r="P147" s="154"/>
      <c r="Q147" s="154"/>
      <c r="R147" s="107" t="s">
        <v>211</v>
      </c>
      <c r="S147" s="21"/>
      <c r="T147" s="110"/>
      <c r="U147" s="111" t="s">
        <v>45</v>
      </c>
      <c r="X147" s="112">
        <v>1.06017</v>
      </c>
      <c r="Y147" s="112">
        <f>$X$147*$K$147</f>
        <v>1.4354701800000003</v>
      </c>
      <c r="Z147" s="112">
        <v>0</v>
      </c>
      <c r="AA147" s="113">
        <f>$Z$147*$K$147</f>
        <v>0</v>
      </c>
      <c r="AR147" s="73" t="s">
        <v>121</v>
      </c>
      <c r="AT147" s="73" t="s">
        <v>123</v>
      </c>
      <c r="AU147" s="73" t="s">
        <v>83</v>
      </c>
      <c r="AY147" s="73" t="s">
        <v>122</v>
      </c>
      <c r="BE147" s="114">
        <f>IF($U$147="základní",$N$147,0)</f>
        <v>0</v>
      </c>
      <c r="BF147" s="114">
        <f>IF($U$147="snížená",$N$147,0)</f>
        <v>0</v>
      </c>
      <c r="BG147" s="114">
        <f>IF($U$147="zákl. přenesená",$N$147,0)</f>
        <v>0</v>
      </c>
      <c r="BH147" s="114">
        <f>IF($U$147="sníž. přenesená",$N$147,0)</f>
        <v>0</v>
      </c>
      <c r="BI147" s="114">
        <f>IF($U$147="nulová",$N$147,0)</f>
        <v>0</v>
      </c>
      <c r="BJ147" s="73" t="s">
        <v>22</v>
      </c>
      <c r="BK147" s="114">
        <f>ROUND($L$147*$K$147,2)</f>
        <v>0</v>
      </c>
      <c r="BL147" s="73" t="s">
        <v>121</v>
      </c>
      <c r="BM147" s="73" t="s">
        <v>373</v>
      </c>
    </row>
    <row r="148" spans="2:51" s="6" customFormat="1" ht="15.75" customHeight="1">
      <c r="B148" s="119"/>
      <c r="E148" s="120"/>
      <c r="F148" s="282" t="s">
        <v>606</v>
      </c>
      <c r="G148" s="283"/>
      <c r="H148" s="283"/>
      <c r="I148" s="283"/>
      <c r="K148" s="122">
        <v>1.354</v>
      </c>
      <c r="S148" s="119"/>
      <c r="T148" s="123"/>
      <c r="AA148" s="124"/>
      <c r="AT148" s="121" t="s">
        <v>213</v>
      </c>
      <c r="AU148" s="121" t="s">
        <v>83</v>
      </c>
      <c r="AV148" s="125" t="s">
        <v>83</v>
      </c>
      <c r="AW148" s="125" t="s">
        <v>102</v>
      </c>
      <c r="AX148" s="125" t="s">
        <v>22</v>
      </c>
      <c r="AY148" s="121" t="s">
        <v>122</v>
      </c>
    </row>
    <row r="149" spans="2:63" s="96" customFormat="1" ht="30.75" customHeight="1">
      <c r="B149" s="97"/>
      <c r="D149" s="104" t="s">
        <v>253</v>
      </c>
      <c r="N149" s="160">
        <f>$BK$149</f>
        <v>0</v>
      </c>
      <c r="O149" s="159"/>
      <c r="P149" s="159"/>
      <c r="Q149" s="159"/>
      <c r="S149" s="97"/>
      <c r="T149" s="100"/>
      <c r="W149" s="101">
        <f>SUM($W$150:$W$179)</f>
        <v>0</v>
      </c>
      <c r="Y149" s="101">
        <f>SUM($Y$150:$Y$179)</f>
        <v>1561.4682584</v>
      </c>
      <c r="AA149" s="102">
        <f>SUM($AA$150:$AA$179)</f>
        <v>0</v>
      </c>
      <c r="AR149" s="99" t="s">
        <v>22</v>
      </c>
      <c r="AT149" s="99" t="s">
        <v>74</v>
      </c>
      <c r="AU149" s="99" t="s">
        <v>22</v>
      </c>
      <c r="AY149" s="99" t="s">
        <v>122</v>
      </c>
      <c r="BK149" s="103">
        <f>SUM($BK$150:$BK$179)</f>
        <v>0</v>
      </c>
    </row>
    <row r="150" spans="2:65" s="6" customFormat="1" ht="15.75" customHeight="1">
      <c r="B150" s="21"/>
      <c r="C150" s="105" t="s">
        <v>381</v>
      </c>
      <c r="D150" s="105" t="s">
        <v>123</v>
      </c>
      <c r="E150" s="106" t="s">
        <v>335</v>
      </c>
      <c r="F150" s="153" t="s">
        <v>336</v>
      </c>
      <c r="G150" s="154"/>
      <c r="H150" s="154"/>
      <c r="I150" s="154"/>
      <c r="J150" s="108" t="s">
        <v>258</v>
      </c>
      <c r="K150" s="109">
        <v>57</v>
      </c>
      <c r="L150" s="155"/>
      <c r="M150" s="154"/>
      <c r="N150" s="156">
        <f>ROUND($L$150*$K$150,2)</f>
        <v>0</v>
      </c>
      <c r="O150" s="154"/>
      <c r="P150" s="154"/>
      <c r="Q150" s="154"/>
      <c r="R150" s="107" t="s">
        <v>211</v>
      </c>
      <c r="S150" s="21"/>
      <c r="T150" s="110"/>
      <c r="U150" s="111" t="s">
        <v>45</v>
      </c>
      <c r="X150" s="112">
        <v>0</v>
      </c>
      <c r="Y150" s="112">
        <f>$X$150*$K$150</f>
        <v>0</v>
      </c>
      <c r="Z150" s="112">
        <v>0</v>
      </c>
      <c r="AA150" s="113">
        <f>$Z$150*$K$150</f>
        <v>0</v>
      </c>
      <c r="AR150" s="73" t="s">
        <v>121</v>
      </c>
      <c r="AT150" s="73" t="s">
        <v>123</v>
      </c>
      <c r="AU150" s="73" t="s">
        <v>83</v>
      </c>
      <c r="AY150" s="6" t="s">
        <v>122</v>
      </c>
      <c r="BE150" s="114">
        <f>IF($U$150="základní",$N$150,0)</f>
        <v>0</v>
      </c>
      <c r="BF150" s="114">
        <f>IF($U$150="snížená",$N$150,0)</f>
        <v>0</v>
      </c>
      <c r="BG150" s="114">
        <f>IF($U$150="zákl. přenesená",$N$150,0)</f>
        <v>0</v>
      </c>
      <c r="BH150" s="114">
        <f>IF($U$150="sníž. přenesená",$N$150,0)</f>
        <v>0</v>
      </c>
      <c r="BI150" s="114">
        <f>IF($U$150="nulová",$N$150,0)</f>
        <v>0</v>
      </c>
      <c r="BJ150" s="73" t="s">
        <v>22</v>
      </c>
      <c r="BK150" s="114">
        <f>ROUND($L$150*$K$150,2)</f>
        <v>0</v>
      </c>
      <c r="BL150" s="73" t="s">
        <v>121</v>
      </c>
      <c r="BM150" s="73" t="s">
        <v>377</v>
      </c>
    </row>
    <row r="151" spans="2:51" s="6" customFormat="1" ht="15.75" customHeight="1">
      <c r="B151" s="119"/>
      <c r="E151" s="120"/>
      <c r="F151" s="282" t="s">
        <v>607</v>
      </c>
      <c r="G151" s="283"/>
      <c r="H151" s="283"/>
      <c r="I151" s="283"/>
      <c r="K151" s="122">
        <v>57</v>
      </c>
      <c r="S151" s="119"/>
      <c r="T151" s="123"/>
      <c r="AA151" s="124"/>
      <c r="AT151" s="121" t="s">
        <v>213</v>
      </c>
      <c r="AU151" s="121" t="s">
        <v>83</v>
      </c>
      <c r="AV151" s="125" t="s">
        <v>83</v>
      </c>
      <c r="AW151" s="125" t="s">
        <v>102</v>
      </c>
      <c r="AX151" s="125" t="s">
        <v>22</v>
      </c>
      <c r="AY151" s="121" t="s">
        <v>122</v>
      </c>
    </row>
    <row r="152" spans="2:65" s="6" customFormat="1" ht="27" customHeight="1">
      <c r="B152" s="21"/>
      <c r="C152" s="105" t="s">
        <v>384</v>
      </c>
      <c r="D152" s="105" t="s">
        <v>123</v>
      </c>
      <c r="E152" s="106" t="s">
        <v>343</v>
      </c>
      <c r="F152" s="153" t="s">
        <v>608</v>
      </c>
      <c r="G152" s="154"/>
      <c r="H152" s="154"/>
      <c r="I152" s="154"/>
      <c r="J152" s="108" t="s">
        <v>258</v>
      </c>
      <c r="K152" s="109">
        <v>57</v>
      </c>
      <c r="L152" s="155"/>
      <c r="M152" s="154"/>
      <c r="N152" s="156">
        <f>ROUND($L$152*$K$152,2)</f>
        <v>0</v>
      </c>
      <c r="O152" s="154"/>
      <c r="P152" s="154"/>
      <c r="Q152" s="154"/>
      <c r="R152" s="107" t="s">
        <v>211</v>
      </c>
      <c r="S152" s="21"/>
      <c r="T152" s="110"/>
      <c r="U152" s="111" t="s">
        <v>45</v>
      </c>
      <c r="X152" s="112">
        <v>0</v>
      </c>
      <c r="Y152" s="112">
        <f>$X$152*$K$152</f>
        <v>0</v>
      </c>
      <c r="Z152" s="112">
        <v>0</v>
      </c>
      <c r="AA152" s="113">
        <f>$Z$152*$K$152</f>
        <v>0</v>
      </c>
      <c r="AR152" s="73" t="s">
        <v>121</v>
      </c>
      <c r="AT152" s="73" t="s">
        <v>123</v>
      </c>
      <c r="AU152" s="73" t="s">
        <v>83</v>
      </c>
      <c r="AY152" s="6" t="s">
        <v>122</v>
      </c>
      <c r="BE152" s="114">
        <f>IF($U$152="základní",$N$152,0)</f>
        <v>0</v>
      </c>
      <c r="BF152" s="114">
        <f>IF($U$152="snížená",$N$152,0)</f>
        <v>0</v>
      </c>
      <c r="BG152" s="114">
        <f>IF($U$152="zákl. přenesená",$N$152,0)</f>
        <v>0</v>
      </c>
      <c r="BH152" s="114">
        <f>IF($U$152="sníž. přenesená",$N$152,0)</f>
        <v>0</v>
      </c>
      <c r="BI152" s="114">
        <f>IF($U$152="nulová",$N$152,0)</f>
        <v>0</v>
      </c>
      <c r="BJ152" s="73" t="s">
        <v>22</v>
      </c>
      <c r="BK152" s="114">
        <f>ROUND($L$152*$K$152,2)</f>
        <v>0</v>
      </c>
      <c r="BL152" s="73" t="s">
        <v>121</v>
      </c>
      <c r="BM152" s="73" t="s">
        <v>381</v>
      </c>
    </row>
    <row r="153" spans="2:65" s="6" customFormat="1" ht="27" customHeight="1">
      <c r="B153" s="21"/>
      <c r="C153" s="108" t="s">
        <v>388</v>
      </c>
      <c r="D153" s="108" t="s">
        <v>123</v>
      </c>
      <c r="E153" s="106" t="s">
        <v>354</v>
      </c>
      <c r="F153" s="153" t="s">
        <v>355</v>
      </c>
      <c r="G153" s="154"/>
      <c r="H153" s="154"/>
      <c r="I153" s="154"/>
      <c r="J153" s="108" t="s">
        <v>258</v>
      </c>
      <c r="K153" s="109">
        <v>57</v>
      </c>
      <c r="L153" s="155"/>
      <c r="M153" s="154"/>
      <c r="N153" s="156">
        <f>ROUND($L$153*$K$153,2)</f>
        <v>0</v>
      </c>
      <c r="O153" s="154"/>
      <c r="P153" s="154"/>
      <c r="Q153" s="154"/>
      <c r="R153" s="107" t="s">
        <v>211</v>
      </c>
      <c r="S153" s="21"/>
      <c r="T153" s="110"/>
      <c r="U153" s="111" t="s">
        <v>45</v>
      </c>
      <c r="X153" s="112">
        <v>0</v>
      </c>
      <c r="Y153" s="112">
        <f>$X$153*$K$153</f>
        <v>0</v>
      </c>
      <c r="Z153" s="112">
        <v>0</v>
      </c>
      <c r="AA153" s="113">
        <f>$Z$153*$K$153</f>
        <v>0</v>
      </c>
      <c r="AR153" s="73" t="s">
        <v>121</v>
      </c>
      <c r="AT153" s="73" t="s">
        <v>123</v>
      </c>
      <c r="AU153" s="73" t="s">
        <v>83</v>
      </c>
      <c r="AY153" s="73" t="s">
        <v>122</v>
      </c>
      <c r="BE153" s="114">
        <f>IF($U$153="základní",$N$153,0)</f>
        <v>0</v>
      </c>
      <c r="BF153" s="114">
        <f>IF($U$153="snížená",$N$153,0)</f>
        <v>0</v>
      </c>
      <c r="BG153" s="114">
        <f>IF($U$153="zákl. přenesená",$N$153,0)</f>
        <v>0</v>
      </c>
      <c r="BH153" s="114">
        <f>IF($U$153="sníž. přenesená",$N$153,0)</f>
        <v>0</v>
      </c>
      <c r="BI153" s="114">
        <f>IF($U$153="nulová",$N$153,0)</f>
        <v>0</v>
      </c>
      <c r="BJ153" s="73" t="s">
        <v>22</v>
      </c>
      <c r="BK153" s="114">
        <f>ROUND($L$153*$K$153,2)</f>
        <v>0</v>
      </c>
      <c r="BL153" s="73" t="s">
        <v>121</v>
      </c>
      <c r="BM153" s="73" t="s">
        <v>384</v>
      </c>
    </row>
    <row r="154" spans="2:65" s="6" customFormat="1" ht="39" customHeight="1">
      <c r="B154" s="21"/>
      <c r="C154" s="108" t="s">
        <v>391</v>
      </c>
      <c r="D154" s="108" t="s">
        <v>123</v>
      </c>
      <c r="E154" s="106" t="s">
        <v>609</v>
      </c>
      <c r="F154" s="153" t="s">
        <v>610</v>
      </c>
      <c r="G154" s="154"/>
      <c r="H154" s="154"/>
      <c r="I154" s="154"/>
      <c r="J154" s="108" t="s">
        <v>258</v>
      </c>
      <c r="K154" s="109">
        <v>18930</v>
      </c>
      <c r="L154" s="155"/>
      <c r="M154" s="154"/>
      <c r="N154" s="156">
        <f>ROUND($L$154*$K$154,2)</f>
        <v>0</v>
      </c>
      <c r="O154" s="154"/>
      <c r="P154" s="154"/>
      <c r="Q154" s="154"/>
      <c r="R154" s="107" t="s">
        <v>211</v>
      </c>
      <c r="S154" s="21"/>
      <c r="T154" s="110"/>
      <c r="U154" s="111" t="s">
        <v>45</v>
      </c>
      <c r="X154" s="112">
        <v>0</v>
      </c>
      <c r="Y154" s="112">
        <f>$X$154*$K$154</f>
        <v>0</v>
      </c>
      <c r="Z154" s="112">
        <v>0</v>
      </c>
      <c r="AA154" s="113">
        <f>$Z$154*$K$154</f>
        <v>0</v>
      </c>
      <c r="AR154" s="73" t="s">
        <v>121</v>
      </c>
      <c r="AT154" s="73" t="s">
        <v>123</v>
      </c>
      <c r="AU154" s="73" t="s">
        <v>83</v>
      </c>
      <c r="AY154" s="73" t="s">
        <v>122</v>
      </c>
      <c r="BE154" s="114">
        <f>IF($U$154="základní",$N$154,0)</f>
        <v>0</v>
      </c>
      <c r="BF154" s="114">
        <f>IF($U$154="snížená",$N$154,0)</f>
        <v>0</v>
      </c>
      <c r="BG154" s="114">
        <f>IF($U$154="zákl. přenesená",$N$154,0)</f>
        <v>0</v>
      </c>
      <c r="BH154" s="114">
        <f>IF($U$154="sníž. přenesená",$N$154,0)</f>
        <v>0</v>
      </c>
      <c r="BI154" s="114">
        <f>IF($U$154="nulová",$N$154,0)</f>
        <v>0</v>
      </c>
      <c r="BJ154" s="73" t="s">
        <v>22</v>
      </c>
      <c r="BK154" s="114">
        <f>ROUND($L$154*$K$154,2)</f>
        <v>0</v>
      </c>
      <c r="BL154" s="73" t="s">
        <v>121</v>
      </c>
      <c r="BM154" s="73" t="s">
        <v>388</v>
      </c>
    </row>
    <row r="155" spans="2:65" s="6" customFormat="1" ht="15.75" customHeight="1">
      <c r="B155" s="21"/>
      <c r="C155" s="137" t="s">
        <v>395</v>
      </c>
      <c r="D155" s="137" t="s">
        <v>291</v>
      </c>
      <c r="E155" s="136" t="s">
        <v>611</v>
      </c>
      <c r="F155" s="286" t="s">
        <v>612</v>
      </c>
      <c r="G155" s="287"/>
      <c r="H155" s="287"/>
      <c r="I155" s="287"/>
      <c r="J155" s="137" t="s">
        <v>294</v>
      </c>
      <c r="K155" s="138">
        <v>281.678</v>
      </c>
      <c r="L155" s="288"/>
      <c r="M155" s="287"/>
      <c r="N155" s="289">
        <f>ROUND($L$155*$K$155,2)</f>
        <v>0</v>
      </c>
      <c r="O155" s="154"/>
      <c r="P155" s="154"/>
      <c r="Q155" s="154"/>
      <c r="R155" s="107" t="s">
        <v>211</v>
      </c>
      <c r="S155" s="21"/>
      <c r="T155" s="110"/>
      <c r="U155" s="111" t="s">
        <v>45</v>
      </c>
      <c r="X155" s="112">
        <v>1</v>
      </c>
      <c r="Y155" s="112">
        <f>$X$155*$K$155</f>
        <v>281.678</v>
      </c>
      <c r="Z155" s="112">
        <v>0</v>
      </c>
      <c r="AA155" s="113">
        <f>$Z$155*$K$155</f>
        <v>0</v>
      </c>
      <c r="AR155" s="73" t="s">
        <v>151</v>
      </c>
      <c r="AT155" s="73" t="s">
        <v>291</v>
      </c>
      <c r="AU155" s="73" t="s">
        <v>83</v>
      </c>
      <c r="AY155" s="73" t="s">
        <v>122</v>
      </c>
      <c r="BE155" s="114">
        <f>IF($U$155="základní",$N$155,0)</f>
        <v>0</v>
      </c>
      <c r="BF155" s="114">
        <f>IF($U$155="snížená",$N$155,0)</f>
        <v>0</v>
      </c>
      <c r="BG155" s="114">
        <f>IF($U$155="zákl. přenesená",$N$155,0)</f>
        <v>0</v>
      </c>
      <c r="BH155" s="114">
        <f>IF($U$155="sníž. přenesená",$N$155,0)</f>
        <v>0</v>
      </c>
      <c r="BI155" s="114">
        <f>IF($U$155="nulová",$N$155,0)</f>
        <v>0</v>
      </c>
      <c r="BJ155" s="73" t="s">
        <v>22</v>
      </c>
      <c r="BK155" s="114">
        <f>ROUND($L$155*$K$155,2)</f>
        <v>0</v>
      </c>
      <c r="BL155" s="73" t="s">
        <v>121</v>
      </c>
      <c r="BM155" s="73" t="s">
        <v>391</v>
      </c>
    </row>
    <row r="156" spans="2:51" s="6" customFormat="1" ht="15.75" customHeight="1">
      <c r="B156" s="119"/>
      <c r="E156" s="120"/>
      <c r="F156" s="282" t="s">
        <v>613</v>
      </c>
      <c r="G156" s="283"/>
      <c r="H156" s="283"/>
      <c r="I156" s="283"/>
      <c r="K156" s="122">
        <v>281.678</v>
      </c>
      <c r="S156" s="119"/>
      <c r="T156" s="123"/>
      <c r="AA156" s="124"/>
      <c r="AT156" s="121" t="s">
        <v>213</v>
      </c>
      <c r="AU156" s="121" t="s">
        <v>83</v>
      </c>
      <c r="AV156" s="125" t="s">
        <v>83</v>
      </c>
      <c r="AW156" s="125" t="s">
        <v>102</v>
      </c>
      <c r="AX156" s="125" t="s">
        <v>22</v>
      </c>
      <c r="AY156" s="121" t="s">
        <v>122</v>
      </c>
    </row>
    <row r="157" spans="2:65" s="6" customFormat="1" ht="15.75" customHeight="1">
      <c r="B157" s="21"/>
      <c r="C157" s="135" t="s">
        <v>398</v>
      </c>
      <c r="D157" s="135" t="s">
        <v>291</v>
      </c>
      <c r="E157" s="136" t="s">
        <v>614</v>
      </c>
      <c r="F157" s="286" t="s">
        <v>615</v>
      </c>
      <c r="G157" s="287"/>
      <c r="H157" s="287"/>
      <c r="I157" s="287"/>
      <c r="J157" s="137" t="s">
        <v>294</v>
      </c>
      <c r="K157" s="138">
        <v>177.185</v>
      </c>
      <c r="L157" s="288"/>
      <c r="M157" s="287"/>
      <c r="N157" s="289">
        <f>ROUND($L$157*$K$157,2)</f>
        <v>0</v>
      </c>
      <c r="O157" s="154"/>
      <c r="P157" s="154"/>
      <c r="Q157" s="154"/>
      <c r="R157" s="107"/>
      <c r="S157" s="21"/>
      <c r="T157" s="110"/>
      <c r="U157" s="111" t="s">
        <v>45</v>
      </c>
      <c r="X157" s="112">
        <v>1</v>
      </c>
      <c r="Y157" s="112">
        <f>$X$157*$K$157</f>
        <v>177.185</v>
      </c>
      <c r="Z157" s="112">
        <v>0</v>
      </c>
      <c r="AA157" s="113">
        <f>$Z$157*$K$157</f>
        <v>0</v>
      </c>
      <c r="AR157" s="73" t="s">
        <v>151</v>
      </c>
      <c r="AT157" s="73" t="s">
        <v>291</v>
      </c>
      <c r="AU157" s="73" t="s">
        <v>83</v>
      </c>
      <c r="AY157" s="6" t="s">
        <v>122</v>
      </c>
      <c r="BE157" s="114">
        <f>IF($U$157="základní",$N$157,0)</f>
        <v>0</v>
      </c>
      <c r="BF157" s="114">
        <f>IF($U$157="snížená",$N$157,0)</f>
        <v>0</v>
      </c>
      <c r="BG157" s="114">
        <f>IF($U$157="zákl. přenesená",$N$157,0)</f>
        <v>0</v>
      </c>
      <c r="BH157" s="114">
        <f>IF($U$157="sníž. přenesená",$N$157,0)</f>
        <v>0</v>
      </c>
      <c r="BI157" s="114">
        <f>IF($U$157="nulová",$N$157,0)</f>
        <v>0</v>
      </c>
      <c r="BJ157" s="73" t="s">
        <v>22</v>
      </c>
      <c r="BK157" s="114">
        <f>ROUND($L$157*$K$157,2)</f>
        <v>0</v>
      </c>
      <c r="BL157" s="73" t="s">
        <v>121</v>
      </c>
      <c r="BM157" s="73" t="s">
        <v>616</v>
      </c>
    </row>
    <row r="158" spans="2:51" s="6" customFormat="1" ht="15.75" customHeight="1">
      <c r="B158" s="119"/>
      <c r="E158" s="120"/>
      <c r="F158" s="282" t="s">
        <v>617</v>
      </c>
      <c r="G158" s="283"/>
      <c r="H158" s="283"/>
      <c r="I158" s="283"/>
      <c r="K158" s="122">
        <v>177.185</v>
      </c>
      <c r="S158" s="119"/>
      <c r="T158" s="123"/>
      <c r="AA158" s="124"/>
      <c r="AT158" s="121" t="s">
        <v>213</v>
      </c>
      <c r="AU158" s="121" t="s">
        <v>83</v>
      </c>
      <c r="AV158" s="125" t="s">
        <v>83</v>
      </c>
      <c r="AW158" s="125" t="s">
        <v>102</v>
      </c>
      <c r="AX158" s="125" t="s">
        <v>22</v>
      </c>
      <c r="AY158" s="121" t="s">
        <v>122</v>
      </c>
    </row>
    <row r="159" spans="2:65" s="6" customFormat="1" ht="15.75" customHeight="1">
      <c r="B159" s="21"/>
      <c r="C159" s="105" t="s">
        <v>401</v>
      </c>
      <c r="D159" s="105" t="s">
        <v>123</v>
      </c>
      <c r="E159" s="106" t="s">
        <v>360</v>
      </c>
      <c r="F159" s="153" t="s">
        <v>361</v>
      </c>
      <c r="G159" s="154"/>
      <c r="H159" s="154"/>
      <c r="I159" s="154"/>
      <c r="J159" s="108" t="s">
        <v>258</v>
      </c>
      <c r="K159" s="109">
        <v>3485</v>
      </c>
      <c r="L159" s="155"/>
      <c r="M159" s="154"/>
      <c r="N159" s="156">
        <f>ROUND($L$159*$K$159,2)</f>
        <v>0</v>
      </c>
      <c r="O159" s="154"/>
      <c r="P159" s="154"/>
      <c r="Q159" s="154"/>
      <c r="R159" s="107" t="s">
        <v>211</v>
      </c>
      <c r="S159" s="21"/>
      <c r="T159" s="110"/>
      <c r="U159" s="111" t="s">
        <v>45</v>
      </c>
      <c r="X159" s="112">
        <v>0.27799</v>
      </c>
      <c r="Y159" s="112">
        <f>$X$159*$K$159</f>
        <v>968.79515</v>
      </c>
      <c r="Z159" s="112">
        <v>0</v>
      </c>
      <c r="AA159" s="113">
        <f>$Z$159*$K$159</f>
        <v>0</v>
      </c>
      <c r="AR159" s="73" t="s">
        <v>121</v>
      </c>
      <c r="AT159" s="73" t="s">
        <v>123</v>
      </c>
      <c r="AU159" s="73" t="s">
        <v>83</v>
      </c>
      <c r="AY159" s="6" t="s">
        <v>122</v>
      </c>
      <c r="BE159" s="114">
        <f>IF($U$159="základní",$N$159,0)</f>
        <v>0</v>
      </c>
      <c r="BF159" s="114">
        <f>IF($U$159="snížená",$N$159,0)</f>
        <v>0</v>
      </c>
      <c r="BG159" s="114">
        <f>IF($U$159="zákl. přenesená",$N$159,0)</f>
        <v>0</v>
      </c>
      <c r="BH159" s="114">
        <f>IF($U$159="sníž. přenesená",$N$159,0)</f>
        <v>0</v>
      </c>
      <c r="BI159" s="114">
        <f>IF($U$159="nulová",$N$159,0)</f>
        <v>0</v>
      </c>
      <c r="BJ159" s="73" t="s">
        <v>22</v>
      </c>
      <c r="BK159" s="114">
        <f>ROUND($L$159*$K$159,2)</f>
        <v>0</v>
      </c>
      <c r="BL159" s="73" t="s">
        <v>121</v>
      </c>
      <c r="BM159" s="73" t="s">
        <v>398</v>
      </c>
    </row>
    <row r="160" spans="2:65" s="6" customFormat="1" ht="15.75" customHeight="1">
      <c r="B160" s="21"/>
      <c r="C160" s="108" t="s">
        <v>404</v>
      </c>
      <c r="D160" s="108" t="s">
        <v>123</v>
      </c>
      <c r="E160" s="106" t="s">
        <v>618</v>
      </c>
      <c r="F160" s="153" t="s">
        <v>619</v>
      </c>
      <c r="G160" s="154"/>
      <c r="H160" s="154"/>
      <c r="I160" s="154"/>
      <c r="J160" s="108" t="s">
        <v>258</v>
      </c>
      <c r="K160" s="109">
        <v>15.84</v>
      </c>
      <c r="L160" s="155"/>
      <c r="M160" s="154"/>
      <c r="N160" s="156">
        <f>ROUND($L$160*$K$160,2)</f>
        <v>0</v>
      </c>
      <c r="O160" s="154"/>
      <c r="P160" s="154"/>
      <c r="Q160" s="154"/>
      <c r="R160" s="107" t="s">
        <v>211</v>
      </c>
      <c r="S160" s="21"/>
      <c r="T160" s="110"/>
      <c r="U160" s="111" t="s">
        <v>45</v>
      </c>
      <c r="X160" s="112">
        <v>0.18776</v>
      </c>
      <c r="Y160" s="112">
        <f>$X$160*$K$160</f>
        <v>2.9741184</v>
      </c>
      <c r="Z160" s="112">
        <v>0</v>
      </c>
      <c r="AA160" s="113">
        <f>$Z$160*$K$160</f>
        <v>0</v>
      </c>
      <c r="AR160" s="73" t="s">
        <v>121</v>
      </c>
      <c r="AT160" s="73" t="s">
        <v>123</v>
      </c>
      <c r="AU160" s="73" t="s">
        <v>83</v>
      </c>
      <c r="AY160" s="73" t="s">
        <v>122</v>
      </c>
      <c r="BE160" s="114">
        <f>IF($U$160="základní",$N$160,0)</f>
        <v>0</v>
      </c>
      <c r="BF160" s="114">
        <f>IF($U$160="snížená",$N$160,0)</f>
        <v>0</v>
      </c>
      <c r="BG160" s="114">
        <f>IF($U$160="zákl. přenesená",$N$160,0)</f>
        <v>0</v>
      </c>
      <c r="BH160" s="114">
        <f>IF($U$160="sníž. přenesená",$N$160,0)</f>
        <v>0</v>
      </c>
      <c r="BI160" s="114">
        <f>IF($U$160="nulová",$N$160,0)</f>
        <v>0</v>
      </c>
      <c r="BJ160" s="73" t="s">
        <v>22</v>
      </c>
      <c r="BK160" s="114">
        <f>ROUND($L$160*$K$160,2)</f>
        <v>0</v>
      </c>
      <c r="BL160" s="73" t="s">
        <v>121</v>
      </c>
      <c r="BM160" s="73" t="s">
        <v>401</v>
      </c>
    </row>
    <row r="161" spans="2:51" s="6" customFormat="1" ht="15.75" customHeight="1">
      <c r="B161" s="119"/>
      <c r="E161" s="120"/>
      <c r="F161" s="282" t="s">
        <v>620</v>
      </c>
      <c r="G161" s="283"/>
      <c r="H161" s="283"/>
      <c r="I161" s="283"/>
      <c r="K161" s="122">
        <v>15.84</v>
      </c>
      <c r="S161" s="119"/>
      <c r="T161" s="123"/>
      <c r="AA161" s="124"/>
      <c r="AT161" s="121" t="s">
        <v>213</v>
      </c>
      <c r="AU161" s="121" t="s">
        <v>83</v>
      </c>
      <c r="AV161" s="125" t="s">
        <v>83</v>
      </c>
      <c r="AW161" s="125" t="s">
        <v>102</v>
      </c>
      <c r="AX161" s="125" t="s">
        <v>22</v>
      </c>
      <c r="AY161" s="121" t="s">
        <v>122</v>
      </c>
    </row>
    <row r="162" spans="2:65" s="6" customFormat="1" ht="27" customHeight="1">
      <c r="B162" s="21"/>
      <c r="C162" s="105" t="s">
        <v>407</v>
      </c>
      <c r="D162" s="105" t="s">
        <v>123</v>
      </c>
      <c r="E162" s="106" t="s">
        <v>621</v>
      </c>
      <c r="F162" s="153" t="s">
        <v>622</v>
      </c>
      <c r="G162" s="154"/>
      <c r="H162" s="154"/>
      <c r="I162" s="154"/>
      <c r="J162" s="108" t="s">
        <v>258</v>
      </c>
      <c r="K162" s="109">
        <v>18987</v>
      </c>
      <c r="L162" s="155"/>
      <c r="M162" s="154"/>
      <c r="N162" s="156">
        <f>ROUND($L$162*$K$162,2)</f>
        <v>0</v>
      </c>
      <c r="O162" s="154"/>
      <c r="P162" s="154"/>
      <c r="Q162" s="154"/>
      <c r="R162" s="107" t="s">
        <v>211</v>
      </c>
      <c r="S162" s="21"/>
      <c r="T162" s="110"/>
      <c r="U162" s="111" t="s">
        <v>45</v>
      </c>
      <c r="X162" s="112">
        <v>0.00561</v>
      </c>
      <c r="Y162" s="112">
        <f>$X$162*$K$162</f>
        <v>106.51707</v>
      </c>
      <c r="Z162" s="112">
        <v>0</v>
      </c>
      <c r="AA162" s="113">
        <f>$Z$162*$K$162</f>
        <v>0</v>
      </c>
      <c r="AR162" s="73" t="s">
        <v>121</v>
      </c>
      <c r="AT162" s="73" t="s">
        <v>123</v>
      </c>
      <c r="AU162" s="73" t="s">
        <v>83</v>
      </c>
      <c r="AY162" s="6" t="s">
        <v>122</v>
      </c>
      <c r="BE162" s="114">
        <f>IF($U$162="základní",$N$162,0)</f>
        <v>0</v>
      </c>
      <c r="BF162" s="114">
        <f>IF($U$162="snížená",$N$162,0)</f>
        <v>0</v>
      </c>
      <c r="BG162" s="114">
        <f>IF($U$162="zákl. přenesená",$N$162,0)</f>
        <v>0</v>
      </c>
      <c r="BH162" s="114">
        <f>IF($U$162="sníž. přenesená",$N$162,0)</f>
        <v>0</v>
      </c>
      <c r="BI162" s="114">
        <f>IF($U$162="nulová",$N$162,0)</f>
        <v>0</v>
      </c>
      <c r="BJ162" s="73" t="s">
        <v>22</v>
      </c>
      <c r="BK162" s="114">
        <f>ROUND($L$162*$K$162,2)</f>
        <v>0</v>
      </c>
      <c r="BL162" s="73" t="s">
        <v>121</v>
      </c>
      <c r="BM162" s="73" t="s">
        <v>404</v>
      </c>
    </row>
    <row r="163" spans="2:51" s="6" customFormat="1" ht="15.75" customHeight="1">
      <c r="B163" s="119"/>
      <c r="E163" s="120"/>
      <c r="F163" s="282" t="s">
        <v>538</v>
      </c>
      <c r="G163" s="283"/>
      <c r="H163" s="283"/>
      <c r="I163" s="283"/>
      <c r="K163" s="122">
        <v>18987</v>
      </c>
      <c r="S163" s="119"/>
      <c r="T163" s="123"/>
      <c r="AA163" s="124"/>
      <c r="AT163" s="121" t="s">
        <v>213</v>
      </c>
      <c r="AU163" s="121" t="s">
        <v>83</v>
      </c>
      <c r="AV163" s="125" t="s">
        <v>83</v>
      </c>
      <c r="AW163" s="125" t="s">
        <v>102</v>
      </c>
      <c r="AX163" s="125" t="s">
        <v>75</v>
      </c>
      <c r="AY163" s="121" t="s">
        <v>122</v>
      </c>
    </row>
    <row r="164" spans="2:51" s="6" customFormat="1" ht="15.75" customHeight="1">
      <c r="B164" s="126"/>
      <c r="E164" s="127"/>
      <c r="F164" s="284" t="s">
        <v>214</v>
      </c>
      <c r="G164" s="285"/>
      <c r="H164" s="285"/>
      <c r="I164" s="285"/>
      <c r="K164" s="128">
        <v>18987</v>
      </c>
      <c r="S164" s="126"/>
      <c r="T164" s="129"/>
      <c r="AA164" s="130"/>
      <c r="AT164" s="127" t="s">
        <v>213</v>
      </c>
      <c r="AU164" s="127" t="s">
        <v>83</v>
      </c>
      <c r="AV164" s="131" t="s">
        <v>121</v>
      </c>
      <c r="AW164" s="131" t="s">
        <v>102</v>
      </c>
      <c r="AX164" s="131" t="s">
        <v>22</v>
      </c>
      <c r="AY164" s="127" t="s">
        <v>122</v>
      </c>
    </row>
    <row r="165" spans="2:65" s="6" customFormat="1" ht="27" customHeight="1">
      <c r="B165" s="21"/>
      <c r="C165" s="105" t="s">
        <v>410</v>
      </c>
      <c r="D165" s="105" t="s">
        <v>123</v>
      </c>
      <c r="E165" s="106" t="s">
        <v>366</v>
      </c>
      <c r="F165" s="153" t="s">
        <v>367</v>
      </c>
      <c r="G165" s="154"/>
      <c r="H165" s="154"/>
      <c r="I165" s="154"/>
      <c r="J165" s="108" t="s">
        <v>258</v>
      </c>
      <c r="K165" s="109">
        <v>34252</v>
      </c>
      <c r="L165" s="155"/>
      <c r="M165" s="154"/>
      <c r="N165" s="156">
        <f>ROUND($L$165*$K$165,2)</f>
        <v>0</v>
      </c>
      <c r="O165" s="154"/>
      <c r="P165" s="154"/>
      <c r="Q165" s="154"/>
      <c r="R165" s="107" t="s">
        <v>211</v>
      </c>
      <c r="S165" s="21"/>
      <c r="T165" s="110"/>
      <c r="U165" s="111" t="s">
        <v>45</v>
      </c>
      <c r="X165" s="112">
        <v>0.00071</v>
      </c>
      <c r="Y165" s="112">
        <f>$X$165*$K$165</f>
        <v>24.318920000000002</v>
      </c>
      <c r="Z165" s="112">
        <v>0</v>
      </c>
      <c r="AA165" s="113">
        <f>$Z$165*$K$165</f>
        <v>0</v>
      </c>
      <c r="AR165" s="73" t="s">
        <v>121</v>
      </c>
      <c r="AT165" s="73" t="s">
        <v>123</v>
      </c>
      <c r="AU165" s="73" t="s">
        <v>83</v>
      </c>
      <c r="AY165" s="6" t="s">
        <v>122</v>
      </c>
      <c r="BE165" s="114">
        <f>IF($U$165="základní",$N$165,0)</f>
        <v>0</v>
      </c>
      <c r="BF165" s="114">
        <f>IF($U$165="snížená",$N$165,0)</f>
        <v>0</v>
      </c>
      <c r="BG165" s="114">
        <f>IF($U$165="zákl. přenesená",$N$165,0)</f>
        <v>0</v>
      </c>
      <c r="BH165" s="114">
        <f>IF($U$165="sníž. přenesená",$N$165,0)</f>
        <v>0</v>
      </c>
      <c r="BI165" s="114">
        <f>IF($U$165="nulová",$N$165,0)</f>
        <v>0</v>
      </c>
      <c r="BJ165" s="73" t="s">
        <v>22</v>
      </c>
      <c r="BK165" s="114">
        <f>ROUND($L$165*$K$165,2)</f>
        <v>0</v>
      </c>
      <c r="BL165" s="73" t="s">
        <v>121</v>
      </c>
      <c r="BM165" s="73" t="s">
        <v>407</v>
      </c>
    </row>
    <row r="166" spans="2:51" s="6" customFormat="1" ht="15.75" customHeight="1">
      <c r="B166" s="139"/>
      <c r="E166" s="140"/>
      <c r="F166" s="290" t="s">
        <v>623</v>
      </c>
      <c r="G166" s="291"/>
      <c r="H166" s="291"/>
      <c r="I166" s="291"/>
      <c r="K166" s="141"/>
      <c r="S166" s="139"/>
      <c r="T166" s="142"/>
      <c r="AA166" s="143"/>
      <c r="AT166" s="141" t="s">
        <v>213</v>
      </c>
      <c r="AU166" s="141" t="s">
        <v>83</v>
      </c>
      <c r="AV166" s="144" t="s">
        <v>22</v>
      </c>
      <c r="AW166" s="144" t="s">
        <v>102</v>
      </c>
      <c r="AX166" s="144" t="s">
        <v>75</v>
      </c>
      <c r="AY166" s="141" t="s">
        <v>122</v>
      </c>
    </row>
    <row r="167" spans="2:51" s="6" customFormat="1" ht="15.75" customHeight="1">
      <c r="B167" s="119"/>
      <c r="E167" s="121"/>
      <c r="F167" s="282" t="s">
        <v>624</v>
      </c>
      <c r="G167" s="283"/>
      <c r="H167" s="283"/>
      <c r="I167" s="283"/>
      <c r="K167" s="122">
        <v>34252</v>
      </c>
      <c r="S167" s="119"/>
      <c r="T167" s="123"/>
      <c r="AA167" s="124"/>
      <c r="AT167" s="121" t="s">
        <v>213</v>
      </c>
      <c r="AU167" s="121" t="s">
        <v>83</v>
      </c>
      <c r="AV167" s="125" t="s">
        <v>83</v>
      </c>
      <c r="AW167" s="125" t="s">
        <v>102</v>
      </c>
      <c r="AX167" s="125" t="s">
        <v>22</v>
      </c>
      <c r="AY167" s="121" t="s">
        <v>122</v>
      </c>
    </row>
    <row r="168" spans="2:65" s="6" customFormat="1" ht="27" customHeight="1">
      <c r="B168" s="21"/>
      <c r="C168" s="105" t="s">
        <v>413</v>
      </c>
      <c r="D168" s="105" t="s">
        <v>123</v>
      </c>
      <c r="E168" s="106" t="s">
        <v>625</v>
      </c>
      <c r="F168" s="153" t="s">
        <v>626</v>
      </c>
      <c r="G168" s="154"/>
      <c r="H168" s="154"/>
      <c r="I168" s="154"/>
      <c r="J168" s="108" t="s">
        <v>258</v>
      </c>
      <c r="K168" s="109">
        <v>26534</v>
      </c>
      <c r="L168" s="155"/>
      <c r="M168" s="154"/>
      <c r="N168" s="156">
        <f>ROUND($L$168*$K$168,2)</f>
        <v>0</v>
      </c>
      <c r="O168" s="154"/>
      <c r="P168" s="154"/>
      <c r="Q168" s="154"/>
      <c r="R168" s="107" t="s">
        <v>211</v>
      </c>
      <c r="S168" s="21"/>
      <c r="T168" s="110"/>
      <c r="U168" s="111" t="s">
        <v>45</v>
      </c>
      <c r="X168" s="112">
        <v>0</v>
      </c>
      <c r="Y168" s="112">
        <f>$X$168*$K$168</f>
        <v>0</v>
      </c>
      <c r="Z168" s="112">
        <v>0</v>
      </c>
      <c r="AA168" s="113">
        <f>$Z$168*$K$168</f>
        <v>0</v>
      </c>
      <c r="AR168" s="73" t="s">
        <v>121</v>
      </c>
      <c r="AT168" s="73" t="s">
        <v>123</v>
      </c>
      <c r="AU168" s="73" t="s">
        <v>83</v>
      </c>
      <c r="AY168" s="6" t="s">
        <v>122</v>
      </c>
      <c r="BE168" s="114">
        <f>IF($U$168="základní",$N$168,0)</f>
        <v>0</v>
      </c>
      <c r="BF168" s="114">
        <f>IF($U$168="snížená",$N$168,0)</f>
        <v>0</v>
      </c>
      <c r="BG168" s="114">
        <f>IF($U$168="zákl. přenesená",$N$168,0)</f>
        <v>0</v>
      </c>
      <c r="BH168" s="114">
        <f>IF($U$168="sníž. přenesená",$N$168,0)</f>
        <v>0</v>
      </c>
      <c r="BI168" s="114">
        <f>IF($U$168="nulová",$N$168,0)</f>
        <v>0</v>
      </c>
      <c r="BJ168" s="73" t="s">
        <v>22</v>
      </c>
      <c r="BK168" s="114">
        <f>ROUND($L$168*$K$168,2)</f>
        <v>0</v>
      </c>
      <c r="BL168" s="73" t="s">
        <v>121</v>
      </c>
      <c r="BM168" s="73" t="s">
        <v>413</v>
      </c>
    </row>
    <row r="169" spans="2:51" s="6" customFormat="1" ht="15.75" customHeight="1">
      <c r="B169" s="139"/>
      <c r="E169" s="140"/>
      <c r="F169" s="290" t="s">
        <v>627</v>
      </c>
      <c r="G169" s="291"/>
      <c r="H169" s="291"/>
      <c r="I169" s="291"/>
      <c r="K169" s="141"/>
      <c r="S169" s="139"/>
      <c r="T169" s="142"/>
      <c r="AA169" s="143"/>
      <c r="AT169" s="141" t="s">
        <v>213</v>
      </c>
      <c r="AU169" s="141" t="s">
        <v>83</v>
      </c>
      <c r="AV169" s="144" t="s">
        <v>22</v>
      </c>
      <c r="AW169" s="144" t="s">
        <v>102</v>
      </c>
      <c r="AX169" s="144" t="s">
        <v>75</v>
      </c>
      <c r="AY169" s="141" t="s">
        <v>122</v>
      </c>
    </row>
    <row r="170" spans="2:51" s="6" customFormat="1" ht="15.75" customHeight="1">
      <c r="B170" s="119"/>
      <c r="E170" s="121"/>
      <c r="F170" s="282" t="s">
        <v>628</v>
      </c>
      <c r="G170" s="283"/>
      <c r="H170" s="283"/>
      <c r="I170" s="283"/>
      <c r="K170" s="122">
        <v>26534</v>
      </c>
      <c r="S170" s="119"/>
      <c r="T170" s="123"/>
      <c r="AA170" s="124"/>
      <c r="AT170" s="121" t="s">
        <v>213</v>
      </c>
      <c r="AU170" s="121" t="s">
        <v>83</v>
      </c>
      <c r="AV170" s="125" t="s">
        <v>83</v>
      </c>
      <c r="AW170" s="125" t="s">
        <v>102</v>
      </c>
      <c r="AX170" s="125" t="s">
        <v>22</v>
      </c>
      <c r="AY170" s="121" t="s">
        <v>122</v>
      </c>
    </row>
    <row r="171" spans="2:65" s="6" customFormat="1" ht="27" customHeight="1">
      <c r="B171" s="21"/>
      <c r="C171" s="105" t="s">
        <v>416</v>
      </c>
      <c r="D171" s="105" t="s">
        <v>123</v>
      </c>
      <c r="E171" s="106" t="s">
        <v>629</v>
      </c>
      <c r="F171" s="153" t="s">
        <v>630</v>
      </c>
      <c r="G171" s="154"/>
      <c r="H171" s="154"/>
      <c r="I171" s="154"/>
      <c r="J171" s="108" t="s">
        <v>258</v>
      </c>
      <c r="K171" s="109">
        <v>57</v>
      </c>
      <c r="L171" s="155"/>
      <c r="M171" s="154"/>
      <c r="N171" s="156">
        <f>ROUND($L$171*$K$171,2)</f>
        <v>0</v>
      </c>
      <c r="O171" s="154"/>
      <c r="P171" s="154"/>
      <c r="Q171" s="154"/>
      <c r="R171" s="107" t="s">
        <v>211</v>
      </c>
      <c r="S171" s="21"/>
      <c r="T171" s="110"/>
      <c r="U171" s="111" t="s">
        <v>45</v>
      </c>
      <c r="X171" s="112">
        <v>0</v>
      </c>
      <c r="Y171" s="112">
        <f>$X$171*$K$171</f>
        <v>0</v>
      </c>
      <c r="Z171" s="112">
        <v>0</v>
      </c>
      <c r="AA171" s="113">
        <f>$Z$171*$K$171</f>
        <v>0</v>
      </c>
      <c r="AR171" s="73" t="s">
        <v>121</v>
      </c>
      <c r="AT171" s="73" t="s">
        <v>123</v>
      </c>
      <c r="AU171" s="73" t="s">
        <v>83</v>
      </c>
      <c r="AY171" s="6" t="s">
        <v>122</v>
      </c>
      <c r="BE171" s="114">
        <f>IF($U$171="základní",$N$171,0)</f>
        <v>0</v>
      </c>
      <c r="BF171" s="114">
        <f>IF($U$171="snížená",$N$171,0)</f>
        <v>0</v>
      </c>
      <c r="BG171" s="114">
        <f>IF($U$171="zákl. přenesená",$N$171,0)</f>
        <v>0</v>
      </c>
      <c r="BH171" s="114">
        <f>IF($U$171="sníž. přenesená",$N$171,0)</f>
        <v>0</v>
      </c>
      <c r="BI171" s="114">
        <f>IF($U$171="nulová",$N$171,0)</f>
        <v>0</v>
      </c>
      <c r="BJ171" s="73" t="s">
        <v>22</v>
      </c>
      <c r="BK171" s="114">
        <f>ROUND($L$171*$K$171,2)</f>
        <v>0</v>
      </c>
      <c r="BL171" s="73" t="s">
        <v>121</v>
      </c>
      <c r="BM171" s="73" t="s">
        <v>416</v>
      </c>
    </row>
    <row r="172" spans="2:51" s="6" customFormat="1" ht="15.75" customHeight="1">
      <c r="B172" s="139"/>
      <c r="E172" s="140"/>
      <c r="F172" s="290" t="s">
        <v>627</v>
      </c>
      <c r="G172" s="291"/>
      <c r="H172" s="291"/>
      <c r="I172" s="291"/>
      <c r="K172" s="141"/>
      <c r="S172" s="139"/>
      <c r="T172" s="142"/>
      <c r="AA172" s="143"/>
      <c r="AT172" s="141" t="s">
        <v>213</v>
      </c>
      <c r="AU172" s="141" t="s">
        <v>83</v>
      </c>
      <c r="AV172" s="144" t="s">
        <v>22</v>
      </c>
      <c r="AW172" s="144" t="s">
        <v>102</v>
      </c>
      <c r="AX172" s="144" t="s">
        <v>75</v>
      </c>
      <c r="AY172" s="141" t="s">
        <v>122</v>
      </c>
    </row>
    <row r="173" spans="2:51" s="6" customFormat="1" ht="15.75" customHeight="1">
      <c r="B173" s="119"/>
      <c r="E173" s="121"/>
      <c r="F173" s="282" t="s">
        <v>631</v>
      </c>
      <c r="G173" s="283"/>
      <c r="H173" s="283"/>
      <c r="I173" s="283"/>
      <c r="K173" s="122">
        <v>57</v>
      </c>
      <c r="S173" s="119"/>
      <c r="T173" s="123"/>
      <c r="AA173" s="124"/>
      <c r="AT173" s="121" t="s">
        <v>213</v>
      </c>
      <c r="AU173" s="121" t="s">
        <v>83</v>
      </c>
      <c r="AV173" s="125" t="s">
        <v>83</v>
      </c>
      <c r="AW173" s="125" t="s">
        <v>102</v>
      </c>
      <c r="AX173" s="125" t="s">
        <v>22</v>
      </c>
      <c r="AY173" s="121" t="s">
        <v>122</v>
      </c>
    </row>
    <row r="174" spans="2:65" s="6" customFormat="1" ht="27" customHeight="1">
      <c r="B174" s="21"/>
      <c r="C174" s="105" t="s">
        <v>419</v>
      </c>
      <c r="D174" s="105" t="s">
        <v>123</v>
      </c>
      <c r="E174" s="106" t="s">
        <v>632</v>
      </c>
      <c r="F174" s="153" t="s">
        <v>633</v>
      </c>
      <c r="G174" s="154"/>
      <c r="H174" s="154"/>
      <c r="I174" s="154"/>
      <c r="J174" s="108" t="s">
        <v>258</v>
      </c>
      <c r="K174" s="109">
        <v>18930</v>
      </c>
      <c r="L174" s="155"/>
      <c r="M174" s="154"/>
      <c r="N174" s="156">
        <f>ROUND($L$174*$K$174,2)</f>
        <v>0</v>
      </c>
      <c r="O174" s="154"/>
      <c r="P174" s="154"/>
      <c r="Q174" s="154"/>
      <c r="R174" s="107" t="s">
        <v>211</v>
      </c>
      <c r="S174" s="21"/>
      <c r="T174" s="110"/>
      <c r="U174" s="111" t="s">
        <v>45</v>
      </c>
      <c r="X174" s="112">
        <v>0</v>
      </c>
      <c r="Y174" s="112">
        <f>$X$174*$K$174</f>
        <v>0</v>
      </c>
      <c r="Z174" s="112">
        <v>0</v>
      </c>
      <c r="AA174" s="113">
        <f>$Z$174*$K$174</f>
        <v>0</v>
      </c>
      <c r="AR174" s="73" t="s">
        <v>121</v>
      </c>
      <c r="AT174" s="73" t="s">
        <v>123</v>
      </c>
      <c r="AU174" s="73" t="s">
        <v>83</v>
      </c>
      <c r="AY174" s="6" t="s">
        <v>122</v>
      </c>
      <c r="BE174" s="114">
        <f>IF($U$174="základní",$N$174,0)</f>
        <v>0</v>
      </c>
      <c r="BF174" s="114">
        <f>IF($U$174="snížená",$N$174,0)</f>
        <v>0</v>
      </c>
      <c r="BG174" s="114">
        <f>IF($U$174="zákl. přenesená",$N$174,0)</f>
        <v>0</v>
      </c>
      <c r="BH174" s="114">
        <f>IF($U$174="sníž. přenesená",$N$174,0)</f>
        <v>0</v>
      </c>
      <c r="BI174" s="114">
        <f>IF($U$174="nulová",$N$174,0)</f>
        <v>0</v>
      </c>
      <c r="BJ174" s="73" t="s">
        <v>22</v>
      </c>
      <c r="BK174" s="114">
        <f>ROUND($L$174*$K$174,2)</f>
        <v>0</v>
      </c>
      <c r="BL174" s="73" t="s">
        <v>121</v>
      </c>
      <c r="BM174" s="73" t="s">
        <v>419</v>
      </c>
    </row>
    <row r="175" spans="2:51" s="6" customFormat="1" ht="15.75" customHeight="1">
      <c r="B175" s="139"/>
      <c r="E175" s="140"/>
      <c r="F175" s="290" t="s">
        <v>627</v>
      </c>
      <c r="G175" s="291"/>
      <c r="H175" s="291"/>
      <c r="I175" s="291"/>
      <c r="K175" s="141"/>
      <c r="S175" s="139"/>
      <c r="T175" s="142"/>
      <c r="AA175" s="143"/>
      <c r="AT175" s="141" t="s">
        <v>213</v>
      </c>
      <c r="AU175" s="141" t="s">
        <v>83</v>
      </c>
      <c r="AV175" s="144" t="s">
        <v>22</v>
      </c>
      <c r="AW175" s="144" t="s">
        <v>102</v>
      </c>
      <c r="AX175" s="144" t="s">
        <v>75</v>
      </c>
      <c r="AY175" s="141" t="s">
        <v>122</v>
      </c>
    </row>
    <row r="176" spans="2:51" s="6" customFormat="1" ht="15.75" customHeight="1">
      <c r="B176" s="119"/>
      <c r="E176" s="121"/>
      <c r="F176" s="282" t="s">
        <v>634</v>
      </c>
      <c r="G176" s="283"/>
      <c r="H176" s="283"/>
      <c r="I176" s="283"/>
      <c r="K176" s="122">
        <v>18930</v>
      </c>
      <c r="S176" s="119"/>
      <c r="T176" s="123"/>
      <c r="AA176" s="124"/>
      <c r="AT176" s="121" t="s">
        <v>213</v>
      </c>
      <c r="AU176" s="121" t="s">
        <v>83</v>
      </c>
      <c r="AV176" s="125" t="s">
        <v>83</v>
      </c>
      <c r="AW176" s="125" t="s">
        <v>102</v>
      </c>
      <c r="AX176" s="125" t="s">
        <v>22</v>
      </c>
      <c r="AY176" s="121" t="s">
        <v>122</v>
      </c>
    </row>
    <row r="177" spans="2:65" s="6" customFormat="1" ht="27" customHeight="1">
      <c r="B177" s="21"/>
      <c r="C177" s="105" t="s">
        <v>422</v>
      </c>
      <c r="D177" s="105" t="s">
        <v>123</v>
      </c>
      <c r="E177" s="106" t="s">
        <v>635</v>
      </c>
      <c r="F177" s="153" t="s">
        <v>636</v>
      </c>
      <c r="G177" s="154"/>
      <c r="H177" s="154"/>
      <c r="I177" s="154"/>
      <c r="J177" s="108" t="s">
        <v>258</v>
      </c>
      <c r="K177" s="109">
        <v>7661</v>
      </c>
      <c r="L177" s="155"/>
      <c r="M177" s="154"/>
      <c r="N177" s="156">
        <f>ROUND($L$177*$K$177,2)</f>
        <v>0</v>
      </c>
      <c r="O177" s="154"/>
      <c r="P177" s="154"/>
      <c r="Q177" s="154"/>
      <c r="R177" s="107" t="s">
        <v>211</v>
      </c>
      <c r="S177" s="21"/>
      <c r="T177" s="110"/>
      <c r="U177" s="111" t="s">
        <v>45</v>
      </c>
      <c r="X177" s="112">
        <v>0</v>
      </c>
      <c r="Y177" s="112">
        <f>$X$177*$K$177</f>
        <v>0</v>
      </c>
      <c r="Z177" s="112">
        <v>0</v>
      </c>
      <c r="AA177" s="113">
        <f>$Z$177*$K$177</f>
        <v>0</v>
      </c>
      <c r="AR177" s="73" t="s">
        <v>121</v>
      </c>
      <c r="AT177" s="73" t="s">
        <v>123</v>
      </c>
      <c r="AU177" s="73" t="s">
        <v>83</v>
      </c>
      <c r="AY177" s="6" t="s">
        <v>122</v>
      </c>
      <c r="BE177" s="114">
        <f>IF($U$177="základní",$N$177,0)</f>
        <v>0</v>
      </c>
      <c r="BF177" s="114">
        <f>IF($U$177="snížená",$N$177,0)</f>
        <v>0</v>
      </c>
      <c r="BG177" s="114">
        <f>IF($U$177="zákl. přenesená",$N$177,0)</f>
        <v>0</v>
      </c>
      <c r="BH177" s="114">
        <f>IF($U$177="sníž. přenesená",$N$177,0)</f>
        <v>0</v>
      </c>
      <c r="BI177" s="114">
        <f>IF($U$177="nulová",$N$177,0)</f>
        <v>0</v>
      </c>
      <c r="BJ177" s="73" t="s">
        <v>22</v>
      </c>
      <c r="BK177" s="114">
        <f>ROUND($L$177*$K$177,2)</f>
        <v>0</v>
      </c>
      <c r="BL177" s="73" t="s">
        <v>121</v>
      </c>
      <c r="BM177" s="73" t="s">
        <v>422</v>
      </c>
    </row>
    <row r="178" spans="2:51" s="6" customFormat="1" ht="15.75" customHeight="1">
      <c r="B178" s="139"/>
      <c r="E178" s="140"/>
      <c r="F178" s="290" t="s">
        <v>627</v>
      </c>
      <c r="G178" s="291"/>
      <c r="H178" s="291"/>
      <c r="I178" s="291"/>
      <c r="K178" s="141"/>
      <c r="S178" s="139"/>
      <c r="T178" s="142"/>
      <c r="AA178" s="143"/>
      <c r="AT178" s="141" t="s">
        <v>213</v>
      </c>
      <c r="AU178" s="141" t="s">
        <v>83</v>
      </c>
      <c r="AV178" s="144" t="s">
        <v>22</v>
      </c>
      <c r="AW178" s="144" t="s">
        <v>102</v>
      </c>
      <c r="AX178" s="144" t="s">
        <v>75</v>
      </c>
      <c r="AY178" s="141" t="s">
        <v>122</v>
      </c>
    </row>
    <row r="179" spans="2:51" s="6" customFormat="1" ht="15.75" customHeight="1">
      <c r="B179" s="119"/>
      <c r="E179" s="121"/>
      <c r="F179" s="282" t="s">
        <v>637</v>
      </c>
      <c r="G179" s="283"/>
      <c r="H179" s="283"/>
      <c r="I179" s="283"/>
      <c r="K179" s="122">
        <v>7661</v>
      </c>
      <c r="S179" s="119"/>
      <c r="T179" s="123"/>
      <c r="AA179" s="124"/>
      <c r="AT179" s="121" t="s">
        <v>213</v>
      </c>
      <c r="AU179" s="121" t="s">
        <v>83</v>
      </c>
      <c r="AV179" s="125" t="s">
        <v>83</v>
      </c>
      <c r="AW179" s="125" t="s">
        <v>102</v>
      </c>
      <c r="AX179" s="125" t="s">
        <v>22</v>
      </c>
      <c r="AY179" s="121" t="s">
        <v>122</v>
      </c>
    </row>
    <row r="180" spans="2:63" s="96" customFormat="1" ht="30.75" customHeight="1">
      <c r="B180" s="97"/>
      <c r="D180" s="104" t="s">
        <v>518</v>
      </c>
      <c r="N180" s="160">
        <f>$BK$180</f>
        <v>0</v>
      </c>
      <c r="O180" s="159"/>
      <c r="P180" s="159"/>
      <c r="Q180" s="159"/>
      <c r="S180" s="97"/>
      <c r="T180" s="100"/>
      <c r="W180" s="101">
        <f>SUM($W$181:$W$183)</f>
        <v>0</v>
      </c>
      <c r="Y180" s="101">
        <f>SUM($Y$181:$Y$183)</f>
        <v>0.1644</v>
      </c>
      <c r="AA180" s="102">
        <f>SUM($AA$181:$AA$183)</f>
        <v>0</v>
      </c>
      <c r="AR180" s="99" t="s">
        <v>22</v>
      </c>
      <c r="AT180" s="99" t="s">
        <v>74</v>
      </c>
      <c r="AU180" s="99" t="s">
        <v>22</v>
      </c>
      <c r="AY180" s="99" t="s">
        <v>122</v>
      </c>
      <c r="BK180" s="103">
        <f>SUM($BK$181:$BK$183)</f>
        <v>0</v>
      </c>
    </row>
    <row r="181" spans="2:65" s="6" customFormat="1" ht="27" customHeight="1">
      <c r="B181" s="21"/>
      <c r="C181" s="105" t="s">
        <v>425</v>
      </c>
      <c r="D181" s="105" t="s">
        <v>123</v>
      </c>
      <c r="E181" s="106" t="s">
        <v>638</v>
      </c>
      <c r="F181" s="153" t="s">
        <v>639</v>
      </c>
      <c r="G181" s="154"/>
      <c r="H181" s="154"/>
      <c r="I181" s="154"/>
      <c r="J181" s="108" t="s">
        <v>258</v>
      </c>
      <c r="K181" s="109">
        <v>20</v>
      </c>
      <c r="L181" s="155"/>
      <c r="M181" s="154"/>
      <c r="N181" s="156">
        <f>ROUND($L$181*$K$181,2)</f>
        <v>0</v>
      </c>
      <c r="O181" s="154"/>
      <c r="P181" s="154"/>
      <c r="Q181" s="154"/>
      <c r="R181" s="107"/>
      <c r="S181" s="21"/>
      <c r="T181" s="110"/>
      <c r="U181" s="111" t="s">
        <v>45</v>
      </c>
      <c r="X181" s="112">
        <v>0.00658</v>
      </c>
      <c r="Y181" s="112">
        <f>$X$181*$K$181</f>
        <v>0.1316</v>
      </c>
      <c r="Z181" s="112">
        <v>0</v>
      </c>
      <c r="AA181" s="113">
        <f>$Z$181*$K$181</f>
        <v>0</v>
      </c>
      <c r="AR181" s="73" t="s">
        <v>121</v>
      </c>
      <c r="AT181" s="73" t="s">
        <v>123</v>
      </c>
      <c r="AU181" s="73" t="s">
        <v>83</v>
      </c>
      <c r="AY181" s="6" t="s">
        <v>122</v>
      </c>
      <c r="BE181" s="114">
        <f>IF($U$181="základní",$N$181,0)</f>
        <v>0</v>
      </c>
      <c r="BF181" s="114">
        <f>IF($U$181="snížená",$N$181,0)</f>
        <v>0</v>
      </c>
      <c r="BG181" s="114">
        <f>IF($U$181="zákl. přenesená",$N$181,0)</f>
        <v>0</v>
      </c>
      <c r="BH181" s="114">
        <f>IF($U$181="sníž. přenesená",$N$181,0)</f>
        <v>0</v>
      </c>
      <c r="BI181" s="114">
        <f>IF($U$181="nulová",$N$181,0)</f>
        <v>0</v>
      </c>
      <c r="BJ181" s="73" t="s">
        <v>22</v>
      </c>
      <c r="BK181" s="114">
        <f>ROUND($L$181*$K$181,2)</f>
        <v>0</v>
      </c>
      <c r="BL181" s="73" t="s">
        <v>121</v>
      </c>
      <c r="BM181" s="73" t="s">
        <v>425</v>
      </c>
    </row>
    <row r="182" spans="2:65" s="6" customFormat="1" ht="27" customHeight="1">
      <c r="B182" s="21"/>
      <c r="C182" s="108" t="s">
        <v>428</v>
      </c>
      <c r="D182" s="108" t="s">
        <v>123</v>
      </c>
      <c r="E182" s="106" t="s">
        <v>640</v>
      </c>
      <c r="F182" s="153" t="s">
        <v>641</v>
      </c>
      <c r="G182" s="154"/>
      <c r="H182" s="154"/>
      <c r="I182" s="154"/>
      <c r="J182" s="108" t="s">
        <v>258</v>
      </c>
      <c r="K182" s="109">
        <v>20</v>
      </c>
      <c r="L182" s="155"/>
      <c r="M182" s="154"/>
      <c r="N182" s="156">
        <f>ROUND($L$182*$K$182,2)</f>
        <v>0</v>
      </c>
      <c r="O182" s="154"/>
      <c r="P182" s="154"/>
      <c r="Q182" s="154"/>
      <c r="R182" s="107" t="s">
        <v>211</v>
      </c>
      <c r="S182" s="21"/>
      <c r="T182" s="110"/>
      <c r="U182" s="111" t="s">
        <v>45</v>
      </c>
      <c r="X182" s="112">
        <v>0.00079</v>
      </c>
      <c r="Y182" s="112">
        <f>$X$182*$K$182</f>
        <v>0.0158</v>
      </c>
      <c r="Z182" s="112">
        <v>0</v>
      </c>
      <c r="AA182" s="113">
        <f>$Z$182*$K$182</f>
        <v>0</v>
      </c>
      <c r="AR182" s="73" t="s">
        <v>121</v>
      </c>
      <c r="AT182" s="73" t="s">
        <v>123</v>
      </c>
      <c r="AU182" s="73" t="s">
        <v>83</v>
      </c>
      <c r="AY182" s="73" t="s">
        <v>122</v>
      </c>
      <c r="BE182" s="114">
        <f>IF($U$182="základní",$N$182,0)</f>
        <v>0</v>
      </c>
      <c r="BF182" s="114">
        <f>IF($U$182="snížená",$N$182,0)</f>
        <v>0</v>
      </c>
      <c r="BG182" s="114">
        <f>IF($U$182="zákl. přenesená",$N$182,0)</f>
        <v>0</v>
      </c>
      <c r="BH182" s="114">
        <f>IF($U$182="sníž. přenesená",$N$182,0)</f>
        <v>0</v>
      </c>
      <c r="BI182" s="114">
        <f>IF($U$182="nulová",$N$182,0)</f>
        <v>0</v>
      </c>
      <c r="BJ182" s="73" t="s">
        <v>22</v>
      </c>
      <c r="BK182" s="114">
        <f>ROUND($L$182*$K$182,2)</f>
        <v>0</v>
      </c>
      <c r="BL182" s="73" t="s">
        <v>121</v>
      </c>
      <c r="BM182" s="73" t="s">
        <v>428</v>
      </c>
    </row>
    <row r="183" spans="2:65" s="6" customFormat="1" ht="27" customHeight="1">
      <c r="B183" s="21"/>
      <c r="C183" s="108" t="s">
        <v>431</v>
      </c>
      <c r="D183" s="108" t="s">
        <v>123</v>
      </c>
      <c r="E183" s="106" t="s">
        <v>642</v>
      </c>
      <c r="F183" s="153" t="s">
        <v>643</v>
      </c>
      <c r="G183" s="154"/>
      <c r="H183" s="154"/>
      <c r="I183" s="154"/>
      <c r="J183" s="108" t="s">
        <v>258</v>
      </c>
      <c r="K183" s="109">
        <v>50</v>
      </c>
      <c r="L183" s="155"/>
      <c r="M183" s="154"/>
      <c r="N183" s="156">
        <f>ROUND($L$183*$K$183,2)</f>
        <v>0</v>
      </c>
      <c r="O183" s="154"/>
      <c r="P183" s="154"/>
      <c r="Q183" s="154"/>
      <c r="R183" s="107" t="s">
        <v>211</v>
      </c>
      <c r="S183" s="21"/>
      <c r="T183" s="110"/>
      <c r="U183" s="111" t="s">
        <v>45</v>
      </c>
      <c r="X183" s="112">
        <v>0.00034</v>
      </c>
      <c r="Y183" s="112">
        <f>$X$183*$K$183</f>
        <v>0.017</v>
      </c>
      <c r="Z183" s="112">
        <v>0</v>
      </c>
      <c r="AA183" s="113">
        <f>$Z$183*$K$183</f>
        <v>0</v>
      </c>
      <c r="AR183" s="73" t="s">
        <v>121</v>
      </c>
      <c r="AT183" s="73" t="s">
        <v>123</v>
      </c>
      <c r="AU183" s="73" t="s">
        <v>83</v>
      </c>
      <c r="AY183" s="73" t="s">
        <v>122</v>
      </c>
      <c r="BE183" s="114">
        <f>IF($U$183="základní",$N$183,0)</f>
        <v>0</v>
      </c>
      <c r="BF183" s="114">
        <f>IF($U$183="snížená",$N$183,0)</f>
        <v>0</v>
      </c>
      <c r="BG183" s="114">
        <f>IF($U$183="zákl. přenesená",$N$183,0)</f>
        <v>0</v>
      </c>
      <c r="BH183" s="114">
        <f>IF($U$183="sníž. přenesená",$N$183,0)</f>
        <v>0</v>
      </c>
      <c r="BI183" s="114">
        <f>IF($U$183="nulová",$N$183,0)</f>
        <v>0</v>
      </c>
      <c r="BJ183" s="73" t="s">
        <v>22</v>
      </c>
      <c r="BK183" s="114">
        <f>ROUND($L$183*$K$183,2)</f>
        <v>0</v>
      </c>
      <c r="BL183" s="73" t="s">
        <v>121</v>
      </c>
      <c r="BM183" s="73" t="s">
        <v>431</v>
      </c>
    </row>
    <row r="184" spans="2:63" s="96" customFormat="1" ht="30.75" customHeight="1">
      <c r="B184" s="97"/>
      <c r="D184" s="104" t="s">
        <v>208</v>
      </c>
      <c r="N184" s="160">
        <f>$BK$184</f>
        <v>0</v>
      </c>
      <c r="O184" s="159"/>
      <c r="P184" s="159"/>
      <c r="Q184" s="159"/>
      <c r="S184" s="97"/>
      <c r="T184" s="100"/>
      <c r="W184" s="101">
        <f>$W$185+SUM($W$186:$W$230)</f>
        <v>0</v>
      </c>
      <c r="Y184" s="101">
        <f>$Y$185+SUM($Y$186:$Y$230)</f>
        <v>110.31575415999998</v>
      </c>
      <c r="AA184" s="102">
        <f>$AA$185+SUM($AA$186:$AA$230)</f>
        <v>471.27299999999997</v>
      </c>
      <c r="AR184" s="99" t="s">
        <v>22</v>
      </c>
      <c r="AT184" s="99" t="s">
        <v>74</v>
      </c>
      <c r="AU184" s="99" t="s">
        <v>22</v>
      </c>
      <c r="AY184" s="99" t="s">
        <v>122</v>
      </c>
      <c r="BK184" s="103">
        <f>$BK$185+SUM($BK$186:$BK$230)</f>
        <v>0</v>
      </c>
    </row>
    <row r="185" spans="2:65" s="6" customFormat="1" ht="27" customHeight="1">
      <c r="B185" s="21"/>
      <c r="C185" s="108" t="s">
        <v>434</v>
      </c>
      <c r="D185" s="108" t="s">
        <v>123</v>
      </c>
      <c r="E185" s="106" t="s">
        <v>644</v>
      </c>
      <c r="F185" s="153" t="s">
        <v>645</v>
      </c>
      <c r="G185" s="154"/>
      <c r="H185" s="154"/>
      <c r="I185" s="154"/>
      <c r="J185" s="108" t="s">
        <v>247</v>
      </c>
      <c r="K185" s="109">
        <v>252.5</v>
      </c>
      <c r="L185" s="155"/>
      <c r="M185" s="154"/>
      <c r="N185" s="156">
        <f>ROUND($L$185*$K$185,2)</f>
        <v>0</v>
      </c>
      <c r="O185" s="154"/>
      <c r="P185" s="154"/>
      <c r="Q185" s="154"/>
      <c r="R185" s="107" t="s">
        <v>211</v>
      </c>
      <c r="S185" s="21"/>
      <c r="T185" s="110"/>
      <c r="U185" s="111" t="s">
        <v>45</v>
      </c>
      <c r="X185" s="112">
        <v>0.0306</v>
      </c>
      <c r="Y185" s="112">
        <f>$X$185*$K$185</f>
        <v>7.7265</v>
      </c>
      <c r="Z185" s="112">
        <v>0</v>
      </c>
      <c r="AA185" s="113">
        <f>$Z$185*$K$185</f>
        <v>0</v>
      </c>
      <c r="AR185" s="73" t="s">
        <v>121</v>
      </c>
      <c r="AT185" s="73" t="s">
        <v>123</v>
      </c>
      <c r="AU185" s="73" t="s">
        <v>83</v>
      </c>
      <c r="AY185" s="73" t="s">
        <v>122</v>
      </c>
      <c r="BE185" s="114">
        <f>IF($U$185="základní",$N$185,0)</f>
        <v>0</v>
      </c>
      <c r="BF185" s="114">
        <f>IF($U$185="snížená",$N$185,0)</f>
        <v>0</v>
      </c>
      <c r="BG185" s="114">
        <f>IF($U$185="zákl. přenesená",$N$185,0)</f>
        <v>0</v>
      </c>
      <c r="BH185" s="114">
        <f>IF($U$185="sníž. přenesená",$N$185,0)</f>
        <v>0</v>
      </c>
      <c r="BI185" s="114">
        <f>IF($U$185="nulová",$N$185,0)</f>
        <v>0</v>
      </c>
      <c r="BJ185" s="73" t="s">
        <v>22</v>
      </c>
      <c r="BK185" s="114">
        <f>ROUND($L$185*$K$185,2)</f>
        <v>0</v>
      </c>
      <c r="BL185" s="73" t="s">
        <v>121</v>
      </c>
      <c r="BM185" s="73" t="s">
        <v>434</v>
      </c>
    </row>
    <row r="186" spans="2:65" s="6" customFormat="1" ht="27" customHeight="1">
      <c r="B186" s="21"/>
      <c r="C186" s="108" t="s">
        <v>437</v>
      </c>
      <c r="D186" s="108" t="s">
        <v>123</v>
      </c>
      <c r="E186" s="106" t="s">
        <v>646</v>
      </c>
      <c r="F186" s="153" t="s">
        <v>647</v>
      </c>
      <c r="G186" s="154"/>
      <c r="H186" s="154"/>
      <c r="I186" s="154"/>
      <c r="J186" s="108" t="s">
        <v>247</v>
      </c>
      <c r="K186" s="109">
        <v>248.5</v>
      </c>
      <c r="L186" s="155"/>
      <c r="M186" s="154"/>
      <c r="N186" s="156">
        <f>ROUND($L$186*$K$186,2)</f>
        <v>0</v>
      </c>
      <c r="O186" s="154"/>
      <c r="P186" s="154"/>
      <c r="Q186" s="154"/>
      <c r="R186" s="107" t="s">
        <v>211</v>
      </c>
      <c r="S186" s="21"/>
      <c r="T186" s="110"/>
      <c r="U186" s="111" t="s">
        <v>45</v>
      </c>
      <c r="X186" s="112">
        <v>0.0231</v>
      </c>
      <c r="Y186" s="112">
        <f>$X$186*$K$186</f>
        <v>5.740349999999999</v>
      </c>
      <c r="Z186" s="112">
        <v>0</v>
      </c>
      <c r="AA186" s="113">
        <f>$Z$186*$K$186</f>
        <v>0</v>
      </c>
      <c r="AR186" s="73" t="s">
        <v>121</v>
      </c>
      <c r="AT186" s="73" t="s">
        <v>123</v>
      </c>
      <c r="AU186" s="73" t="s">
        <v>83</v>
      </c>
      <c r="AY186" s="73" t="s">
        <v>122</v>
      </c>
      <c r="BE186" s="114">
        <f>IF($U$186="základní",$N$186,0)</f>
        <v>0</v>
      </c>
      <c r="BF186" s="114">
        <f>IF($U$186="snížená",$N$186,0)</f>
        <v>0</v>
      </c>
      <c r="BG186" s="114">
        <f>IF($U$186="zákl. přenesená",$N$186,0)</f>
        <v>0</v>
      </c>
      <c r="BH186" s="114">
        <f>IF($U$186="sníž. přenesená",$N$186,0)</f>
        <v>0</v>
      </c>
      <c r="BI186" s="114">
        <f>IF($U$186="nulová",$N$186,0)</f>
        <v>0</v>
      </c>
      <c r="BJ186" s="73" t="s">
        <v>22</v>
      </c>
      <c r="BK186" s="114">
        <f>ROUND($L$186*$K$186,2)</f>
        <v>0</v>
      </c>
      <c r="BL186" s="73" t="s">
        <v>121</v>
      </c>
      <c r="BM186" s="73" t="s">
        <v>648</v>
      </c>
    </row>
    <row r="187" spans="2:65" s="6" customFormat="1" ht="27" customHeight="1">
      <c r="B187" s="21"/>
      <c r="C187" s="108" t="s">
        <v>440</v>
      </c>
      <c r="D187" s="108" t="s">
        <v>123</v>
      </c>
      <c r="E187" s="106" t="s">
        <v>649</v>
      </c>
      <c r="F187" s="153" t="s">
        <v>650</v>
      </c>
      <c r="G187" s="154"/>
      <c r="H187" s="154"/>
      <c r="I187" s="154"/>
      <c r="J187" s="108" t="s">
        <v>247</v>
      </c>
      <c r="K187" s="109">
        <v>70.4</v>
      </c>
      <c r="L187" s="155"/>
      <c r="M187" s="154"/>
      <c r="N187" s="156">
        <f>ROUND($L$187*$K$187,2)</f>
        <v>0</v>
      </c>
      <c r="O187" s="154"/>
      <c r="P187" s="154"/>
      <c r="Q187" s="154"/>
      <c r="R187" s="107" t="s">
        <v>211</v>
      </c>
      <c r="S187" s="21"/>
      <c r="T187" s="110"/>
      <c r="U187" s="111" t="s">
        <v>45</v>
      </c>
      <c r="X187" s="112">
        <v>0.0278</v>
      </c>
      <c r="Y187" s="112">
        <f>$X$187*$K$187</f>
        <v>1.95712</v>
      </c>
      <c r="Z187" s="112">
        <v>0</v>
      </c>
      <c r="AA187" s="113">
        <f>$Z$187*$K$187</f>
        <v>0</v>
      </c>
      <c r="AR187" s="73" t="s">
        <v>121</v>
      </c>
      <c r="AT187" s="73" t="s">
        <v>123</v>
      </c>
      <c r="AU187" s="73" t="s">
        <v>83</v>
      </c>
      <c r="AY187" s="73" t="s">
        <v>122</v>
      </c>
      <c r="BE187" s="114">
        <f>IF($U$187="základní",$N$187,0)</f>
        <v>0</v>
      </c>
      <c r="BF187" s="114">
        <f>IF($U$187="snížená",$N$187,0)</f>
        <v>0</v>
      </c>
      <c r="BG187" s="114">
        <f>IF($U$187="zákl. přenesená",$N$187,0)</f>
        <v>0</v>
      </c>
      <c r="BH187" s="114">
        <f>IF($U$187="sníž. přenesená",$N$187,0)</f>
        <v>0</v>
      </c>
      <c r="BI187" s="114">
        <f>IF($U$187="nulová",$N$187,0)</f>
        <v>0</v>
      </c>
      <c r="BJ187" s="73" t="s">
        <v>22</v>
      </c>
      <c r="BK187" s="114">
        <f>ROUND($L$187*$K$187,2)</f>
        <v>0</v>
      </c>
      <c r="BL187" s="73" t="s">
        <v>121</v>
      </c>
      <c r="BM187" s="73" t="s">
        <v>437</v>
      </c>
    </row>
    <row r="188" spans="2:65" s="6" customFormat="1" ht="27" customHeight="1">
      <c r="B188" s="21"/>
      <c r="C188" s="108" t="s">
        <v>345</v>
      </c>
      <c r="D188" s="108" t="s">
        <v>123</v>
      </c>
      <c r="E188" s="106" t="s">
        <v>651</v>
      </c>
      <c r="F188" s="153" t="s">
        <v>652</v>
      </c>
      <c r="G188" s="154"/>
      <c r="H188" s="154"/>
      <c r="I188" s="154"/>
      <c r="J188" s="108" t="s">
        <v>169</v>
      </c>
      <c r="K188" s="109">
        <v>12</v>
      </c>
      <c r="L188" s="155"/>
      <c r="M188" s="154"/>
      <c r="N188" s="156">
        <f>ROUND($L$188*$K$188,2)</f>
        <v>0</v>
      </c>
      <c r="O188" s="154"/>
      <c r="P188" s="154"/>
      <c r="Q188" s="154"/>
      <c r="R188" s="107" t="s">
        <v>211</v>
      </c>
      <c r="S188" s="21"/>
      <c r="T188" s="110"/>
      <c r="U188" s="111" t="s">
        <v>45</v>
      </c>
      <c r="X188" s="112">
        <v>0.00036</v>
      </c>
      <c r="Y188" s="112">
        <f>$X$188*$K$188</f>
        <v>0.00432</v>
      </c>
      <c r="Z188" s="112">
        <v>0</v>
      </c>
      <c r="AA188" s="113">
        <f>$Z$188*$K$188</f>
        <v>0</v>
      </c>
      <c r="AR188" s="73" t="s">
        <v>121</v>
      </c>
      <c r="AT188" s="73" t="s">
        <v>123</v>
      </c>
      <c r="AU188" s="73" t="s">
        <v>83</v>
      </c>
      <c r="AY188" s="73" t="s">
        <v>122</v>
      </c>
      <c r="BE188" s="114">
        <f>IF($U$188="základní",$N$188,0)</f>
        <v>0</v>
      </c>
      <c r="BF188" s="114">
        <f>IF($U$188="snížená",$N$188,0)</f>
        <v>0</v>
      </c>
      <c r="BG188" s="114">
        <f>IF($U$188="zákl. přenesená",$N$188,0)</f>
        <v>0</v>
      </c>
      <c r="BH188" s="114">
        <f>IF($U$188="sníž. přenesená",$N$188,0)</f>
        <v>0</v>
      </c>
      <c r="BI188" s="114">
        <f>IF($U$188="nulová",$N$188,0)</f>
        <v>0</v>
      </c>
      <c r="BJ188" s="73" t="s">
        <v>22</v>
      </c>
      <c r="BK188" s="114">
        <f>ROUND($L$188*$K$188,2)</f>
        <v>0</v>
      </c>
      <c r="BL188" s="73" t="s">
        <v>121</v>
      </c>
      <c r="BM188" s="73" t="s">
        <v>440</v>
      </c>
    </row>
    <row r="189" spans="2:65" s="6" customFormat="1" ht="27" customHeight="1">
      <c r="B189" s="21"/>
      <c r="C189" s="137" t="s">
        <v>446</v>
      </c>
      <c r="D189" s="137" t="s">
        <v>291</v>
      </c>
      <c r="E189" s="136" t="s">
        <v>653</v>
      </c>
      <c r="F189" s="286" t="s">
        <v>654</v>
      </c>
      <c r="G189" s="287"/>
      <c r="H189" s="287"/>
      <c r="I189" s="287"/>
      <c r="J189" s="137" t="s">
        <v>169</v>
      </c>
      <c r="K189" s="138">
        <v>12</v>
      </c>
      <c r="L189" s="288"/>
      <c r="M189" s="287"/>
      <c r="N189" s="289">
        <f>ROUND($L$189*$K$189,2)</f>
        <v>0</v>
      </c>
      <c r="O189" s="154"/>
      <c r="P189" s="154"/>
      <c r="Q189" s="154"/>
      <c r="R189" s="107" t="s">
        <v>211</v>
      </c>
      <c r="S189" s="21"/>
      <c r="T189" s="110"/>
      <c r="U189" s="111" t="s">
        <v>45</v>
      </c>
      <c r="X189" s="112">
        <v>0.0022</v>
      </c>
      <c r="Y189" s="112">
        <f>$X$189*$K$189</f>
        <v>0.0264</v>
      </c>
      <c r="Z189" s="112">
        <v>0</v>
      </c>
      <c r="AA189" s="113">
        <f>$Z$189*$K$189</f>
        <v>0</v>
      </c>
      <c r="AR189" s="73" t="s">
        <v>151</v>
      </c>
      <c r="AT189" s="73" t="s">
        <v>291</v>
      </c>
      <c r="AU189" s="73" t="s">
        <v>83</v>
      </c>
      <c r="AY189" s="73" t="s">
        <v>122</v>
      </c>
      <c r="BE189" s="114">
        <f>IF($U$189="základní",$N$189,0)</f>
        <v>0</v>
      </c>
      <c r="BF189" s="114">
        <f>IF($U$189="snížená",$N$189,0)</f>
        <v>0</v>
      </c>
      <c r="BG189" s="114">
        <f>IF($U$189="zákl. přenesená",$N$189,0)</f>
        <v>0</v>
      </c>
      <c r="BH189" s="114">
        <f>IF($U$189="sníž. přenesená",$N$189,0)</f>
        <v>0</v>
      </c>
      <c r="BI189" s="114">
        <f>IF($U$189="nulová",$N$189,0)</f>
        <v>0</v>
      </c>
      <c r="BJ189" s="73" t="s">
        <v>22</v>
      </c>
      <c r="BK189" s="114">
        <f>ROUND($L$189*$K$189,2)</f>
        <v>0</v>
      </c>
      <c r="BL189" s="73" t="s">
        <v>121</v>
      </c>
      <c r="BM189" s="73" t="s">
        <v>345</v>
      </c>
    </row>
    <row r="190" spans="2:65" s="6" customFormat="1" ht="27" customHeight="1">
      <c r="B190" s="21"/>
      <c r="C190" s="108" t="s">
        <v>449</v>
      </c>
      <c r="D190" s="108" t="s">
        <v>123</v>
      </c>
      <c r="E190" s="106" t="s">
        <v>396</v>
      </c>
      <c r="F190" s="153" t="s">
        <v>397</v>
      </c>
      <c r="G190" s="154"/>
      <c r="H190" s="154"/>
      <c r="I190" s="154"/>
      <c r="J190" s="108" t="s">
        <v>169</v>
      </c>
      <c r="K190" s="109">
        <v>120</v>
      </c>
      <c r="L190" s="155"/>
      <c r="M190" s="154"/>
      <c r="N190" s="156">
        <f>ROUND($L$190*$K$190,2)</f>
        <v>0</v>
      </c>
      <c r="O190" s="154"/>
      <c r="P190" s="154"/>
      <c r="Q190" s="154"/>
      <c r="R190" s="107" t="s">
        <v>211</v>
      </c>
      <c r="S190" s="21"/>
      <c r="T190" s="110"/>
      <c r="U190" s="111" t="s">
        <v>45</v>
      </c>
      <c r="X190" s="112">
        <v>0</v>
      </c>
      <c r="Y190" s="112">
        <f>$X$190*$K$190</f>
        <v>0</v>
      </c>
      <c r="Z190" s="112">
        <v>0</v>
      </c>
      <c r="AA190" s="113">
        <f>$Z$190*$K$190</f>
        <v>0</v>
      </c>
      <c r="AR190" s="73" t="s">
        <v>121</v>
      </c>
      <c r="AT190" s="73" t="s">
        <v>123</v>
      </c>
      <c r="AU190" s="73" t="s">
        <v>83</v>
      </c>
      <c r="AY190" s="73" t="s">
        <v>122</v>
      </c>
      <c r="BE190" s="114">
        <f>IF($U$190="základní",$N$190,0)</f>
        <v>0</v>
      </c>
      <c r="BF190" s="114">
        <f>IF($U$190="snížená",$N$190,0)</f>
        <v>0</v>
      </c>
      <c r="BG190" s="114">
        <f>IF($U$190="zákl. přenesená",$N$190,0)</f>
        <v>0</v>
      </c>
      <c r="BH190" s="114">
        <f>IF($U$190="sníž. přenesená",$N$190,0)</f>
        <v>0</v>
      </c>
      <c r="BI190" s="114">
        <f>IF($U$190="nulová",$N$190,0)</f>
        <v>0</v>
      </c>
      <c r="BJ190" s="73" t="s">
        <v>22</v>
      </c>
      <c r="BK190" s="114">
        <f>ROUND($L$190*$K$190,2)</f>
        <v>0</v>
      </c>
      <c r="BL190" s="73" t="s">
        <v>121</v>
      </c>
      <c r="BM190" s="73" t="s">
        <v>446</v>
      </c>
    </row>
    <row r="191" spans="2:65" s="6" customFormat="1" ht="15.75" customHeight="1">
      <c r="B191" s="21"/>
      <c r="C191" s="137" t="s">
        <v>452</v>
      </c>
      <c r="D191" s="137" t="s">
        <v>291</v>
      </c>
      <c r="E191" s="136" t="s">
        <v>399</v>
      </c>
      <c r="F191" s="286" t="s">
        <v>400</v>
      </c>
      <c r="G191" s="287"/>
      <c r="H191" s="287"/>
      <c r="I191" s="287"/>
      <c r="J191" s="137" t="s">
        <v>169</v>
      </c>
      <c r="K191" s="138">
        <v>120</v>
      </c>
      <c r="L191" s="288"/>
      <c r="M191" s="287"/>
      <c r="N191" s="289">
        <f>ROUND($L$191*$K$191,2)</f>
        <v>0</v>
      </c>
      <c r="O191" s="154"/>
      <c r="P191" s="154"/>
      <c r="Q191" s="154"/>
      <c r="R191" s="107" t="s">
        <v>211</v>
      </c>
      <c r="S191" s="21"/>
      <c r="T191" s="110"/>
      <c r="U191" s="111" t="s">
        <v>45</v>
      </c>
      <c r="X191" s="112">
        <v>0.00145</v>
      </c>
      <c r="Y191" s="112">
        <f>$X$191*$K$191</f>
        <v>0.174</v>
      </c>
      <c r="Z191" s="112">
        <v>0</v>
      </c>
      <c r="AA191" s="113">
        <f>$Z$191*$K$191</f>
        <v>0</v>
      </c>
      <c r="AR191" s="73" t="s">
        <v>151</v>
      </c>
      <c r="AT191" s="73" t="s">
        <v>291</v>
      </c>
      <c r="AU191" s="73" t="s">
        <v>83</v>
      </c>
      <c r="AY191" s="73" t="s">
        <v>122</v>
      </c>
      <c r="BE191" s="114">
        <f>IF($U$191="základní",$N$191,0)</f>
        <v>0</v>
      </c>
      <c r="BF191" s="114">
        <f>IF($U$191="snížená",$N$191,0)</f>
        <v>0</v>
      </c>
      <c r="BG191" s="114">
        <f>IF($U$191="zákl. přenesená",$N$191,0)</f>
        <v>0</v>
      </c>
      <c r="BH191" s="114">
        <f>IF($U$191="sníž. přenesená",$N$191,0)</f>
        <v>0</v>
      </c>
      <c r="BI191" s="114">
        <f>IF($U$191="nulová",$N$191,0)</f>
        <v>0</v>
      </c>
      <c r="BJ191" s="73" t="s">
        <v>22</v>
      </c>
      <c r="BK191" s="114">
        <f>ROUND($L$191*$K$191,2)</f>
        <v>0</v>
      </c>
      <c r="BL191" s="73" t="s">
        <v>121</v>
      </c>
      <c r="BM191" s="73" t="s">
        <v>449</v>
      </c>
    </row>
    <row r="192" spans="2:65" s="6" customFormat="1" ht="27" customHeight="1">
      <c r="B192" s="21"/>
      <c r="C192" s="108" t="s">
        <v>455</v>
      </c>
      <c r="D192" s="108" t="s">
        <v>123</v>
      </c>
      <c r="E192" s="106" t="s">
        <v>438</v>
      </c>
      <c r="F192" s="153" t="s">
        <v>439</v>
      </c>
      <c r="G192" s="154"/>
      <c r="H192" s="154"/>
      <c r="I192" s="154"/>
      <c r="J192" s="108" t="s">
        <v>247</v>
      </c>
      <c r="K192" s="109">
        <v>3262</v>
      </c>
      <c r="L192" s="155"/>
      <c r="M192" s="154"/>
      <c r="N192" s="156">
        <f>ROUND($L$192*$K$192,2)</f>
        <v>0</v>
      </c>
      <c r="O192" s="154"/>
      <c r="P192" s="154"/>
      <c r="Q192" s="154"/>
      <c r="R192" s="107" t="s">
        <v>211</v>
      </c>
      <c r="S192" s="21"/>
      <c r="T192" s="110"/>
      <c r="U192" s="111" t="s">
        <v>45</v>
      </c>
      <c r="X192" s="112">
        <v>8E-05</v>
      </c>
      <c r="Y192" s="112">
        <f>$X$192*$K$192</f>
        <v>0.26096</v>
      </c>
      <c r="Z192" s="112">
        <v>0</v>
      </c>
      <c r="AA192" s="113">
        <f>$Z$192*$K$192</f>
        <v>0</v>
      </c>
      <c r="AR192" s="73" t="s">
        <v>121</v>
      </c>
      <c r="AT192" s="73" t="s">
        <v>123</v>
      </c>
      <c r="AU192" s="73" t="s">
        <v>83</v>
      </c>
      <c r="AY192" s="73" t="s">
        <v>122</v>
      </c>
      <c r="BE192" s="114">
        <f>IF($U$192="základní",$N$192,0)</f>
        <v>0</v>
      </c>
      <c r="BF192" s="114">
        <f>IF($U$192="snížená",$N$192,0)</f>
        <v>0</v>
      </c>
      <c r="BG192" s="114">
        <f>IF($U$192="zákl. přenesená",$N$192,0)</f>
        <v>0</v>
      </c>
      <c r="BH192" s="114">
        <f>IF($U$192="sníž. přenesená",$N$192,0)</f>
        <v>0</v>
      </c>
      <c r="BI192" s="114">
        <f>IF($U$192="nulová",$N$192,0)</f>
        <v>0</v>
      </c>
      <c r="BJ192" s="73" t="s">
        <v>22</v>
      </c>
      <c r="BK192" s="114">
        <f>ROUND($L$192*$K$192,2)</f>
        <v>0</v>
      </c>
      <c r="BL192" s="73" t="s">
        <v>121</v>
      </c>
      <c r="BM192" s="73" t="s">
        <v>452</v>
      </c>
    </row>
    <row r="193" spans="2:51" s="6" customFormat="1" ht="15.75" customHeight="1">
      <c r="B193" s="119"/>
      <c r="E193" s="120"/>
      <c r="F193" s="282" t="s">
        <v>655</v>
      </c>
      <c r="G193" s="283"/>
      <c r="H193" s="283"/>
      <c r="I193" s="283"/>
      <c r="K193" s="122">
        <v>3262</v>
      </c>
      <c r="S193" s="119"/>
      <c r="T193" s="123"/>
      <c r="AA193" s="124"/>
      <c r="AT193" s="121" t="s">
        <v>213</v>
      </c>
      <c r="AU193" s="121" t="s">
        <v>83</v>
      </c>
      <c r="AV193" s="125" t="s">
        <v>83</v>
      </c>
      <c r="AW193" s="125" t="s">
        <v>102</v>
      </c>
      <c r="AX193" s="125" t="s">
        <v>22</v>
      </c>
      <c r="AY193" s="121" t="s">
        <v>122</v>
      </c>
    </row>
    <row r="194" spans="2:65" s="6" customFormat="1" ht="27" customHeight="1">
      <c r="B194" s="21"/>
      <c r="C194" s="105" t="s">
        <v>459</v>
      </c>
      <c r="D194" s="105" t="s">
        <v>123</v>
      </c>
      <c r="E194" s="106" t="s">
        <v>441</v>
      </c>
      <c r="F194" s="153" t="s">
        <v>442</v>
      </c>
      <c r="G194" s="154"/>
      <c r="H194" s="154"/>
      <c r="I194" s="154"/>
      <c r="J194" s="108" t="s">
        <v>247</v>
      </c>
      <c r="K194" s="109">
        <v>3262</v>
      </c>
      <c r="L194" s="155"/>
      <c r="M194" s="154"/>
      <c r="N194" s="156">
        <f>ROUND($L$194*$K$194,2)</f>
        <v>0</v>
      </c>
      <c r="O194" s="154"/>
      <c r="P194" s="154"/>
      <c r="Q194" s="154"/>
      <c r="R194" s="107" t="s">
        <v>211</v>
      </c>
      <c r="S194" s="21"/>
      <c r="T194" s="110"/>
      <c r="U194" s="111" t="s">
        <v>45</v>
      </c>
      <c r="X194" s="112">
        <v>0.00033</v>
      </c>
      <c r="Y194" s="112">
        <f>$X$194*$K$194</f>
        <v>1.07646</v>
      </c>
      <c r="Z194" s="112">
        <v>0</v>
      </c>
      <c r="AA194" s="113">
        <f>$Z$194*$K$194</f>
        <v>0</v>
      </c>
      <c r="AR194" s="73" t="s">
        <v>121</v>
      </c>
      <c r="AT194" s="73" t="s">
        <v>123</v>
      </c>
      <c r="AU194" s="73" t="s">
        <v>83</v>
      </c>
      <c r="AY194" s="6" t="s">
        <v>122</v>
      </c>
      <c r="BE194" s="114">
        <f>IF($U$194="základní",$N$194,0)</f>
        <v>0</v>
      </c>
      <c r="BF194" s="114">
        <f>IF($U$194="snížená",$N$194,0)</f>
        <v>0</v>
      </c>
      <c r="BG194" s="114">
        <f>IF($U$194="zákl. přenesená",$N$194,0)</f>
        <v>0</v>
      </c>
      <c r="BH194" s="114">
        <f>IF($U$194="sníž. přenesená",$N$194,0)</f>
        <v>0</v>
      </c>
      <c r="BI194" s="114">
        <f>IF($U$194="nulová",$N$194,0)</f>
        <v>0</v>
      </c>
      <c r="BJ194" s="73" t="s">
        <v>22</v>
      </c>
      <c r="BK194" s="114">
        <f>ROUND($L$194*$K$194,2)</f>
        <v>0</v>
      </c>
      <c r="BL194" s="73" t="s">
        <v>121</v>
      </c>
      <c r="BM194" s="73" t="s">
        <v>455</v>
      </c>
    </row>
    <row r="195" spans="2:51" s="6" customFormat="1" ht="15.75" customHeight="1">
      <c r="B195" s="119"/>
      <c r="E195" s="120"/>
      <c r="F195" s="282" t="s">
        <v>655</v>
      </c>
      <c r="G195" s="283"/>
      <c r="H195" s="283"/>
      <c r="I195" s="283"/>
      <c r="K195" s="122">
        <v>3262</v>
      </c>
      <c r="S195" s="119"/>
      <c r="T195" s="123"/>
      <c r="AA195" s="124"/>
      <c r="AT195" s="121" t="s">
        <v>213</v>
      </c>
      <c r="AU195" s="121" t="s">
        <v>83</v>
      </c>
      <c r="AV195" s="125" t="s">
        <v>83</v>
      </c>
      <c r="AW195" s="125" t="s">
        <v>102</v>
      </c>
      <c r="AX195" s="125" t="s">
        <v>22</v>
      </c>
      <c r="AY195" s="121" t="s">
        <v>122</v>
      </c>
    </row>
    <row r="196" spans="2:65" s="6" customFormat="1" ht="27" customHeight="1">
      <c r="B196" s="21"/>
      <c r="C196" s="105" t="s">
        <v>462</v>
      </c>
      <c r="D196" s="105" t="s">
        <v>123</v>
      </c>
      <c r="E196" s="106" t="s">
        <v>443</v>
      </c>
      <c r="F196" s="153" t="s">
        <v>444</v>
      </c>
      <c r="G196" s="154"/>
      <c r="H196" s="154"/>
      <c r="I196" s="154"/>
      <c r="J196" s="108" t="s">
        <v>247</v>
      </c>
      <c r="K196" s="109">
        <v>6548</v>
      </c>
      <c r="L196" s="155"/>
      <c r="M196" s="154"/>
      <c r="N196" s="156">
        <f>ROUND($L$196*$K$196,2)</f>
        <v>0</v>
      </c>
      <c r="O196" s="154"/>
      <c r="P196" s="154"/>
      <c r="Q196" s="154"/>
      <c r="R196" s="107" t="s">
        <v>211</v>
      </c>
      <c r="S196" s="21"/>
      <c r="T196" s="110"/>
      <c r="U196" s="111" t="s">
        <v>45</v>
      </c>
      <c r="X196" s="112">
        <v>0.00015</v>
      </c>
      <c r="Y196" s="112">
        <f>$X$196*$K$196</f>
        <v>0.9822</v>
      </c>
      <c r="Z196" s="112">
        <v>0</v>
      </c>
      <c r="AA196" s="113">
        <f>$Z$196*$K$196</f>
        <v>0</v>
      </c>
      <c r="AR196" s="73" t="s">
        <v>121</v>
      </c>
      <c r="AT196" s="73" t="s">
        <v>123</v>
      </c>
      <c r="AU196" s="73" t="s">
        <v>83</v>
      </c>
      <c r="AY196" s="6" t="s">
        <v>122</v>
      </c>
      <c r="BE196" s="114">
        <f>IF($U$196="základní",$N$196,0)</f>
        <v>0</v>
      </c>
      <c r="BF196" s="114">
        <f>IF($U$196="snížená",$N$196,0)</f>
        <v>0</v>
      </c>
      <c r="BG196" s="114">
        <f>IF($U$196="zákl. přenesená",$N$196,0)</f>
        <v>0</v>
      </c>
      <c r="BH196" s="114">
        <f>IF($U$196="sníž. přenesená",$N$196,0)</f>
        <v>0</v>
      </c>
      <c r="BI196" s="114">
        <f>IF($U$196="nulová",$N$196,0)</f>
        <v>0</v>
      </c>
      <c r="BJ196" s="73" t="s">
        <v>22</v>
      </c>
      <c r="BK196" s="114">
        <f>ROUND($L$196*$K$196,2)</f>
        <v>0</v>
      </c>
      <c r="BL196" s="73" t="s">
        <v>121</v>
      </c>
      <c r="BM196" s="73" t="s">
        <v>459</v>
      </c>
    </row>
    <row r="197" spans="2:51" s="6" customFormat="1" ht="15.75" customHeight="1">
      <c r="B197" s="119"/>
      <c r="E197" s="120"/>
      <c r="F197" s="282" t="s">
        <v>656</v>
      </c>
      <c r="G197" s="283"/>
      <c r="H197" s="283"/>
      <c r="I197" s="283"/>
      <c r="K197" s="122">
        <v>6548</v>
      </c>
      <c r="S197" s="119"/>
      <c r="T197" s="123"/>
      <c r="AA197" s="124"/>
      <c r="AT197" s="121" t="s">
        <v>213</v>
      </c>
      <c r="AU197" s="121" t="s">
        <v>83</v>
      </c>
      <c r="AV197" s="125" t="s">
        <v>83</v>
      </c>
      <c r="AW197" s="125" t="s">
        <v>102</v>
      </c>
      <c r="AX197" s="125" t="s">
        <v>22</v>
      </c>
      <c r="AY197" s="121" t="s">
        <v>122</v>
      </c>
    </row>
    <row r="198" spans="2:65" s="6" customFormat="1" ht="27" customHeight="1">
      <c r="B198" s="21"/>
      <c r="C198" s="105" t="s">
        <v>468</v>
      </c>
      <c r="D198" s="105" t="s">
        <v>123</v>
      </c>
      <c r="E198" s="106" t="s">
        <v>447</v>
      </c>
      <c r="F198" s="153" t="s">
        <v>448</v>
      </c>
      <c r="G198" s="154"/>
      <c r="H198" s="154"/>
      <c r="I198" s="154"/>
      <c r="J198" s="108" t="s">
        <v>247</v>
      </c>
      <c r="K198" s="109">
        <v>6548</v>
      </c>
      <c r="L198" s="155"/>
      <c r="M198" s="154"/>
      <c r="N198" s="156">
        <f>ROUND($L$198*$K$198,2)</f>
        <v>0</v>
      </c>
      <c r="O198" s="154"/>
      <c r="P198" s="154"/>
      <c r="Q198" s="154"/>
      <c r="R198" s="107" t="s">
        <v>211</v>
      </c>
      <c r="S198" s="21"/>
      <c r="T198" s="110"/>
      <c r="U198" s="111" t="s">
        <v>45</v>
      </c>
      <c r="X198" s="112">
        <v>0.00065</v>
      </c>
      <c r="Y198" s="112">
        <f>$X$198*$K$198</f>
        <v>4.2562</v>
      </c>
      <c r="Z198" s="112">
        <v>0</v>
      </c>
      <c r="AA198" s="113">
        <f>$Z$198*$K$198</f>
        <v>0</v>
      </c>
      <c r="AR198" s="73" t="s">
        <v>121</v>
      </c>
      <c r="AT198" s="73" t="s">
        <v>123</v>
      </c>
      <c r="AU198" s="73" t="s">
        <v>83</v>
      </c>
      <c r="AY198" s="6" t="s">
        <v>122</v>
      </c>
      <c r="BE198" s="114">
        <f>IF($U$198="základní",$N$198,0)</f>
        <v>0</v>
      </c>
      <c r="BF198" s="114">
        <f>IF($U$198="snížená",$N$198,0)</f>
        <v>0</v>
      </c>
      <c r="BG198" s="114">
        <f>IF($U$198="zákl. přenesená",$N$198,0)</f>
        <v>0</v>
      </c>
      <c r="BH198" s="114">
        <f>IF($U$198="sníž. přenesená",$N$198,0)</f>
        <v>0</v>
      </c>
      <c r="BI198" s="114">
        <f>IF($U$198="nulová",$N$198,0)</f>
        <v>0</v>
      </c>
      <c r="BJ198" s="73" t="s">
        <v>22</v>
      </c>
      <c r="BK198" s="114">
        <f>ROUND($L$198*$K$198,2)</f>
        <v>0</v>
      </c>
      <c r="BL198" s="73" t="s">
        <v>121</v>
      </c>
      <c r="BM198" s="73" t="s">
        <v>462</v>
      </c>
    </row>
    <row r="199" spans="2:51" s="6" customFormat="1" ht="15.75" customHeight="1">
      <c r="B199" s="119"/>
      <c r="E199" s="120"/>
      <c r="F199" s="282" t="s">
        <v>656</v>
      </c>
      <c r="G199" s="283"/>
      <c r="H199" s="283"/>
      <c r="I199" s="283"/>
      <c r="K199" s="122">
        <v>6548</v>
      </c>
      <c r="S199" s="119"/>
      <c r="T199" s="123"/>
      <c r="AA199" s="124"/>
      <c r="AT199" s="121" t="s">
        <v>213</v>
      </c>
      <c r="AU199" s="121" t="s">
        <v>83</v>
      </c>
      <c r="AV199" s="125" t="s">
        <v>83</v>
      </c>
      <c r="AW199" s="125" t="s">
        <v>102</v>
      </c>
      <c r="AX199" s="125" t="s">
        <v>22</v>
      </c>
      <c r="AY199" s="121" t="s">
        <v>122</v>
      </c>
    </row>
    <row r="200" spans="2:65" s="6" customFormat="1" ht="15.75" customHeight="1">
      <c r="B200" s="21"/>
      <c r="C200" s="105" t="s">
        <v>472</v>
      </c>
      <c r="D200" s="105" t="s">
        <v>123</v>
      </c>
      <c r="E200" s="106" t="s">
        <v>456</v>
      </c>
      <c r="F200" s="153" t="s">
        <v>457</v>
      </c>
      <c r="G200" s="154"/>
      <c r="H200" s="154"/>
      <c r="I200" s="154"/>
      <c r="J200" s="108" t="s">
        <v>247</v>
      </c>
      <c r="K200" s="109">
        <v>9810</v>
      </c>
      <c r="L200" s="155"/>
      <c r="M200" s="154"/>
      <c r="N200" s="156">
        <f>ROUND($L$200*$K$200,2)</f>
        <v>0</v>
      </c>
      <c r="O200" s="154"/>
      <c r="P200" s="154"/>
      <c r="Q200" s="154"/>
      <c r="R200" s="107" t="s">
        <v>211</v>
      </c>
      <c r="S200" s="21"/>
      <c r="T200" s="110"/>
      <c r="U200" s="111" t="s">
        <v>45</v>
      </c>
      <c r="X200" s="112">
        <v>0</v>
      </c>
      <c r="Y200" s="112">
        <f>$X$200*$K$200</f>
        <v>0</v>
      </c>
      <c r="Z200" s="112">
        <v>0</v>
      </c>
      <c r="AA200" s="113">
        <f>$Z$200*$K$200</f>
        <v>0</v>
      </c>
      <c r="AR200" s="73" t="s">
        <v>121</v>
      </c>
      <c r="AT200" s="73" t="s">
        <v>123</v>
      </c>
      <c r="AU200" s="73" t="s">
        <v>83</v>
      </c>
      <c r="AY200" s="6" t="s">
        <v>122</v>
      </c>
      <c r="BE200" s="114">
        <f>IF($U$200="základní",$N$200,0)</f>
        <v>0</v>
      </c>
      <c r="BF200" s="114">
        <f>IF($U$200="snížená",$N$200,0)</f>
        <v>0</v>
      </c>
      <c r="BG200" s="114">
        <f>IF($U$200="zákl. přenesená",$N$200,0)</f>
        <v>0</v>
      </c>
      <c r="BH200" s="114">
        <f>IF($U$200="sníž. přenesená",$N$200,0)</f>
        <v>0</v>
      </c>
      <c r="BI200" s="114">
        <f>IF($U$200="nulová",$N$200,0)</f>
        <v>0</v>
      </c>
      <c r="BJ200" s="73" t="s">
        <v>22</v>
      </c>
      <c r="BK200" s="114">
        <f>ROUND($L$200*$K$200,2)</f>
        <v>0</v>
      </c>
      <c r="BL200" s="73" t="s">
        <v>121</v>
      </c>
      <c r="BM200" s="73" t="s">
        <v>468</v>
      </c>
    </row>
    <row r="201" spans="2:51" s="6" customFormat="1" ht="15.75" customHeight="1">
      <c r="B201" s="119"/>
      <c r="E201" s="120"/>
      <c r="F201" s="282" t="s">
        <v>657</v>
      </c>
      <c r="G201" s="283"/>
      <c r="H201" s="283"/>
      <c r="I201" s="283"/>
      <c r="K201" s="122">
        <v>9810</v>
      </c>
      <c r="S201" s="119"/>
      <c r="T201" s="123"/>
      <c r="AA201" s="124"/>
      <c r="AT201" s="121" t="s">
        <v>213</v>
      </c>
      <c r="AU201" s="121" t="s">
        <v>83</v>
      </c>
      <c r="AV201" s="125" t="s">
        <v>83</v>
      </c>
      <c r="AW201" s="125" t="s">
        <v>102</v>
      </c>
      <c r="AX201" s="125" t="s">
        <v>22</v>
      </c>
      <c r="AY201" s="121" t="s">
        <v>122</v>
      </c>
    </row>
    <row r="202" spans="2:65" s="6" customFormat="1" ht="27" customHeight="1">
      <c r="B202" s="21"/>
      <c r="C202" s="105" t="s">
        <v>475</v>
      </c>
      <c r="D202" s="105" t="s">
        <v>123</v>
      </c>
      <c r="E202" s="106" t="s">
        <v>479</v>
      </c>
      <c r="F202" s="153" t="s">
        <v>480</v>
      </c>
      <c r="G202" s="154"/>
      <c r="H202" s="154"/>
      <c r="I202" s="154"/>
      <c r="J202" s="108" t="s">
        <v>247</v>
      </c>
      <c r="K202" s="109">
        <v>3802</v>
      </c>
      <c r="L202" s="155"/>
      <c r="M202" s="154"/>
      <c r="N202" s="156">
        <f>ROUND($L$202*$K$202,2)</f>
        <v>0</v>
      </c>
      <c r="O202" s="154"/>
      <c r="P202" s="154"/>
      <c r="Q202" s="154"/>
      <c r="R202" s="107" t="s">
        <v>211</v>
      </c>
      <c r="S202" s="21"/>
      <c r="T202" s="110"/>
      <c r="U202" s="111" t="s">
        <v>45</v>
      </c>
      <c r="X202" s="112">
        <v>0</v>
      </c>
      <c r="Y202" s="112">
        <f>$X$202*$K$202</f>
        <v>0</v>
      </c>
      <c r="Z202" s="112">
        <v>0</v>
      </c>
      <c r="AA202" s="113">
        <f>$Z$202*$K$202</f>
        <v>0</v>
      </c>
      <c r="AR202" s="73" t="s">
        <v>121</v>
      </c>
      <c r="AT202" s="73" t="s">
        <v>123</v>
      </c>
      <c r="AU202" s="73" t="s">
        <v>83</v>
      </c>
      <c r="AY202" s="6" t="s">
        <v>122</v>
      </c>
      <c r="BE202" s="114">
        <f>IF($U$202="základní",$N$202,0)</f>
        <v>0</v>
      </c>
      <c r="BF202" s="114">
        <f>IF($U$202="snížená",$N$202,0)</f>
        <v>0</v>
      </c>
      <c r="BG202" s="114">
        <f>IF($U$202="zákl. přenesená",$N$202,0)</f>
        <v>0</v>
      </c>
      <c r="BH202" s="114">
        <f>IF($U$202="sníž. přenesená",$N$202,0)</f>
        <v>0</v>
      </c>
      <c r="BI202" s="114">
        <f>IF($U$202="nulová",$N$202,0)</f>
        <v>0</v>
      </c>
      <c r="BJ202" s="73" t="s">
        <v>22</v>
      </c>
      <c r="BK202" s="114">
        <f>ROUND($L$202*$K$202,2)</f>
        <v>0</v>
      </c>
      <c r="BL202" s="73" t="s">
        <v>121</v>
      </c>
      <c r="BM202" s="73" t="s">
        <v>472</v>
      </c>
    </row>
    <row r="203" spans="2:51" s="6" customFormat="1" ht="15.75" customHeight="1">
      <c r="B203" s="119"/>
      <c r="E203" s="120"/>
      <c r="F203" s="282" t="s">
        <v>658</v>
      </c>
      <c r="G203" s="283"/>
      <c r="H203" s="283"/>
      <c r="I203" s="283"/>
      <c r="K203" s="122">
        <v>3802</v>
      </c>
      <c r="S203" s="119"/>
      <c r="T203" s="123"/>
      <c r="AA203" s="124"/>
      <c r="AT203" s="121" t="s">
        <v>213</v>
      </c>
      <c r="AU203" s="121" t="s">
        <v>83</v>
      </c>
      <c r="AV203" s="125" t="s">
        <v>83</v>
      </c>
      <c r="AW203" s="125" t="s">
        <v>102</v>
      </c>
      <c r="AX203" s="125" t="s">
        <v>22</v>
      </c>
      <c r="AY203" s="121" t="s">
        <v>122</v>
      </c>
    </row>
    <row r="204" spans="2:65" s="6" customFormat="1" ht="27" customHeight="1">
      <c r="B204" s="21"/>
      <c r="C204" s="105" t="s">
        <v>478</v>
      </c>
      <c r="D204" s="105" t="s">
        <v>123</v>
      </c>
      <c r="E204" s="106" t="s">
        <v>482</v>
      </c>
      <c r="F204" s="153" t="s">
        <v>483</v>
      </c>
      <c r="G204" s="154"/>
      <c r="H204" s="154"/>
      <c r="I204" s="154"/>
      <c r="J204" s="108" t="s">
        <v>247</v>
      </c>
      <c r="K204" s="109">
        <v>3802</v>
      </c>
      <c r="L204" s="155"/>
      <c r="M204" s="154"/>
      <c r="N204" s="156">
        <f>ROUND($L$204*$K$204,2)</f>
        <v>0</v>
      </c>
      <c r="O204" s="154"/>
      <c r="P204" s="154"/>
      <c r="Q204" s="154"/>
      <c r="R204" s="107" t="s">
        <v>211</v>
      </c>
      <c r="S204" s="21"/>
      <c r="T204" s="110"/>
      <c r="U204" s="111" t="s">
        <v>45</v>
      </c>
      <c r="X204" s="112">
        <v>0.0005</v>
      </c>
      <c r="Y204" s="112">
        <f>$X$204*$K$204</f>
        <v>1.901</v>
      </c>
      <c r="Z204" s="112">
        <v>0</v>
      </c>
      <c r="AA204" s="113">
        <f>$Z$204*$K$204</f>
        <v>0</v>
      </c>
      <c r="AR204" s="73" t="s">
        <v>121</v>
      </c>
      <c r="AT204" s="73" t="s">
        <v>123</v>
      </c>
      <c r="AU204" s="73" t="s">
        <v>83</v>
      </c>
      <c r="AY204" s="6" t="s">
        <v>122</v>
      </c>
      <c r="BE204" s="114">
        <f>IF($U$204="základní",$N$204,0)</f>
        <v>0</v>
      </c>
      <c r="BF204" s="114">
        <f>IF($U$204="snížená",$N$204,0)</f>
        <v>0</v>
      </c>
      <c r="BG204" s="114">
        <f>IF($U$204="zákl. přenesená",$N$204,0)</f>
        <v>0</v>
      </c>
      <c r="BH204" s="114">
        <f>IF($U$204="sníž. přenesená",$N$204,0)</f>
        <v>0</v>
      </c>
      <c r="BI204" s="114">
        <f>IF($U$204="nulová",$N$204,0)</f>
        <v>0</v>
      </c>
      <c r="BJ204" s="73" t="s">
        <v>22</v>
      </c>
      <c r="BK204" s="114">
        <f>ROUND($L$204*$K$204,2)</f>
        <v>0</v>
      </c>
      <c r="BL204" s="73" t="s">
        <v>121</v>
      </c>
      <c r="BM204" s="73" t="s">
        <v>475</v>
      </c>
    </row>
    <row r="205" spans="2:65" s="6" customFormat="1" ht="39" customHeight="1">
      <c r="B205" s="21"/>
      <c r="C205" s="108" t="s">
        <v>467</v>
      </c>
      <c r="D205" s="108" t="s">
        <v>123</v>
      </c>
      <c r="E205" s="106" t="s">
        <v>659</v>
      </c>
      <c r="F205" s="153" t="s">
        <v>660</v>
      </c>
      <c r="G205" s="154"/>
      <c r="H205" s="154"/>
      <c r="I205" s="154"/>
      <c r="J205" s="108" t="s">
        <v>169</v>
      </c>
      <c r="K205" s="109">
        <v>2</v>
      </c>
      <c r="L205" s="155"/>
      <c r="M205" s="154"/>
      <c r="N205" s="156">
        <f>ROUND($L$205*$K$205,2)</f>
        <v>0</v>
      </c>
      <c r="O205" s="154"/>
      <c r="P205" s="154"/>
      <c r="Q205" s="154"/>
      <c r="R205" s="107" t="s">
        <v>211</v>
      </c>
      <c r="S205" s="21"/>
      <c r="T205" s="110"/>
      <c r="U205" s="111" t="s">
        <v>45</v>
      </c>
      <c r="X205" s="112">
        <v>14.14974</v>
      </c>
      <c r="Y205" s="112">
        <f>$X$205*$K$205</f>
        <v>28.29948</v>
      </c>
      <c r="Z205" s="112">
        <v>0</v>
      </c>
      <c r="AA205" s="113">
        <f>$Z$205*$K$205</f>
        <v>0</v>
      </c>
      <c r="AR205" s="73" t="s">
        <v>121</v>
      </c>
      <c r="AT205" s="73" t="s">
        <v>123</v>
      </c>
      <c r="AU205" s="73" t="s">
        <v>83</v>
      </c>
      <c r="AY205" s="73" t="s">
        <v>122</v>
      </c>
      <c r="BE205" s="114">
        <f>IF($U$205="základní",$N$205,0)</f>
        <v>0</v>
      </c>
      <c r="BF205" s="114">
        <f>IF($U$205="snížená",$N$205,0)</f>
        <v>0</v>
      </c>
      <c r="BG205" s="114">
        <f>IF($U$205="zákl. přenesená",$N$205,0)</f>
        <v>0</v>
      </c>
      <c r="BH205" s="114">
        <f>IF($U$205="sníž. přenesená",$N$205,0)</f>
        <v>0</v>
      </c>
      <c r="BI205" s="114">
        <f>IF($U$205="nulová",$N$205,0)</f>
        <v>0</v>
      </c>
      <c r="BJ205" s="73" t="s">
        <v>22</v>
      </c>
      <c r="BK205" s="114">
        <f>ROUND($L$205*$K$205,2)</f>
        <v>0</v>
      </c>
      <c r="BL205" s="73" t="s">
        <v>121</v>
      </c>
      <c r="BM205" s="73" t="s">
        <v>478</v>
      </c>
    </row>
    <row r="206" spans="2:65" s="6" customFormat="1" ht="27" customHeight="1">
      <c r="B206" s="21"/>
      <c r="C206" s="108" t="s">
        <v>485</v>
      </c>
      <c r="D206" s="108" t="s">
        <v>123</v>
      </c>
      <c r="E206" s="106" t="s">
        <v>661</v>
      </c>
      <c r="F206" s="153" t="s">
        <v>662</v>
      </c>
      <c r="G206" s="154"/>
      <c r="H206" s="154"/>
      <c r="I206" s="154"/>
      <c r="J206" s="108" t="s">
        <v>247</v>
      </c>
      <c r="K206" s="109">
        <v>12</v>
      </c>
      <c r="L206" s="155"/>
      <c r="M206" s="154"/>
      <c r="N206" s="156">
        <f>ROUND($L$206*$K$206,2)</f>
        <v>0</v>
      </c>
      <c r="O206" s="154"/>
      <c r="P206" s="154"/>
      <c r="Q206" s="154"/>
      <c r="R206" s="107" t="s">
        <v>211</v>
      </c>
      <c r="S206" s="21"/>
      <c r="T206" s="110"/>
      <c r="U206" s="111" t="s">
        <v>45</v>
      </c>
      <c r="X206" s="112">
        <v>1.36828</v>
      </c>
      <c r="Y206" s="112">
        <f>$X$206*$K$206</f>
        <v>16.419359999999998</v>
      </c>
      <c r="Z206" s="112">
        <v>0</v>
      </c>
      <c r="AA206" s="113">
        <f>$Z$206*$K$206</f>
        <v>0</v>
      </c>
      <c r="AR206" s="73" t="s">
        <v>121</v>
      </c>
      <c r="AT206" s="73" t="s">
        <v>123</v>
      </c>
      <c r="AU206" s="73" t="s">
        <v>83</v>
      </c>
      <c r="AY206" s="73" t="s">
        <v>122</v>
      </c>
      <c r="BE206" s="114">
        <f>IF($U$206="základní",$N$206,0)</f>
        <v>0</v>
      </c>
      <c r="BF206" s="114">
        <f>IF($U$206="snížená",$N$206,0)</f>
        <v>0</v>
      </c>
      <c r="BG206" s="114">
        <f>IF($U$206="zákl. přenesená",$N$206,0)</f>
        <v>0</v>
      </c>
      <c r="BH206" s="114">
        <f>IF($U$206="sníž. přenesená",$N$206,0)</f>
        <v>0</v>
      </c>
      <c r="BI206" s="114">
        <f>IF($U$206="nulová",$N$206,0)</f>
        <v>0</v>
      </c>
      <c r="BJ206" s="73" t="s">
        <v>22</v>
      </c>
      <c r="BK206" s="114">
        <f>ROUND($L$206*$K$206,2)</f>
        <v>0</v>
      </c>
      <c r="BL206" s="73" t="s">
        <v>121</v>
      </c>
      <c r="BM206" s="73" t="s">
        <v>467</v>
      </c>
    </row>
    <row r="207" spans="2:65" s="6" customFormat="1" ht="27" customHeight="1">
      <c r="B207" s="21"/>
      <c r="C207" s="137" t="s">
        <v>489</v>
      </c>
      <c r="D207" s="137" t="s">
        <v>291</v>
      </c>
      <c r="E207" s="136" t="s">
        <v>663</v>
      </c>
      <c r="F207" s="286" t="s">
        <v>664</v>
      </c>
      <c r="G207" s="287"/>
      <c r="H207" s="287"/>
      <c r="I207" s="287"/>
      <c r="J207" s="137" t="s">
        <v>169</v>
      </c>
      <c r="K207" s="138">
        <v>12</v>
      </c>
      <c r="L207" s="288"/>
      <c r="M207" s="287"/>
      <c r="N207" s="289">
        <f>ROUND($L$207*$K$207,2)</f>
        <v>0</v>
      </c>
      <c r="O207" s="154"/>
      <c r="P207" s="154"/>
      <c r="Q207" s="154"/>
      <c r="R207" s="107" t="s">
        <v>211</v>
      </c>
      <c r="S207" s="21"/>
      <c r="T207" s="110"/>
      <c r="U207" s="111" t="s">
        <v>45</v>
      </c>
      <c r="X207" s="112">
        <v>0.815</v>
      </c>
      <c r="Y207" s="112">
        <f>$X$207*$K$207</f>
        <v>9.78</v>
      </c>
      <c r="Z207" s="112">
        <v>0</v>
      </c>
      <c r="AA207" s="113">
        <f>$Z$207*$K$207</f>
        <v>0</v>
      </c>
      <c r="AR207" s="73" t="s">
        <v>151</v>
      </c>
      <c r="AT207" s="73" t="s">
        <v>291</v>
      </c>
      <c r="AU207" s="73" t="s">
        <v>83</v>
      </c>
      <c r="AY207" s="73" t="s">
        <v>122</v>
      </c>
      <c r="BE207" s="114">
        <f>IF($U$207="základní",$N$207,0)</f>
        <v>0</v>
      </c>
      <c r="BF207" s="114">
        <f>IF($U$207="snížená",$N$207,0)</f>
        <v>0</v>
      </c>
      <c r="BG207" s="114">
        <f>IF($U$207="zákl. přenesená",$N$207,0)</f>
        <v>0</v>
      </c>
      <c r="BH207" s="114">
        <f>IF($U$207="sníž. přenesená",$N$207,0)</f>
        <v>0</v>
      </c>
      <c r="BI207" s="114">
        <f>IF($U$207="nulová",$N$207,0)</f>
        <v>0</v>
      </c>
      <c r="BJ207" s="73" t="s">
        <v>22</v>
      </c>
      <c r="BK207" s="114">
        <f>ROUND($L$207*$K$207,2)</f>
        <v>0</v>
      </c>
      <c r="BL207" s="73" t="s">
        <v>121</v>
      </c>
      <c r="BM207" s="73" t="s">
        <v>485</v>
      </c>
    </row>
    <row r="208" spans="2:65" s="6" customFormat="1" ht="27" customHeight="1">
      <c r="B208" s="21"/>
      <c r="C208" s="108" t="s">
        <v>492</v>
      </c>
      <c r="D208" s="108" t="s">
        <v>123</v>
      </c>
      <c r="E208" s="106" t="s">
        <v>665</v>
      </c>
      <c r="F208" s="153" t="s">
        <v>666</v>
      </c>
      <c r="G208" s="154"/>
      <c r="H208" s="154"/>
      <c r="I208" s="154"/>
      <c r="J208" s="108" t="s">
        <v>270</v>
      </c>
      <c r="K208" s="109">
        <v>0.903</v>
      </c>
      <c r="L208" s="155"/>
      <c r="M208" s="154"/>
      <c r="N208" s="156">
        <f>ROUND($L$208*$K$208,2)</f>
        <v>0</v>
      </c>
      <c r="O208" s="154"/>
      <c r="P208" s="154"/>
      <c r="Q208" s="154"/>
      <c r="R208" s="107" t="s">
        <v>211</v>
      </c>
      <c r="S208" s="21"/>
      <c r="T208" s="110"/>
      <c r="U208" s="111" t="s">
        <v>45</v>
      </c>
      <c r="X208" s="112">
        <v>2.26672</v>
      </c>
      <c r="Y208" s="112">
        <f>$X$208*$K$208</f>
        <v>2.04684816</v>
      </c>
      <c r="Z208" s="112">
        <v>0</v>
      </c>
      <c r="AA208" s="113">
        <f>$Z$208*$K$208</f>
        <v>0</v>
      </c>
      <c r="AR208" s="73" t="s">
        <v>121</v>
      </c>
      <c r="AT208" s="73" t="s">
        <v>123</v>
      </c>
      <c r="AU208" s="73" t="s">
        <v>83</v>
      </c>
      <c r="AY208" s="73" t="s">
        <v>122</v>
      </c>
      <c r="BE208" s="114">
        <f>IF($U$208="základní",$N$208,0)</f>
        <v>0</v>
      </c>
      <c r="BF208" s="114">
        <f>IF($U$208="snížená",$N$208,0)</f>
        <v>0</v>
      </c>
      <c r="BG208" s="114">
        <f>IF($U$208="zákl. přenesená",$N$208,0)</f>
        <v>0</v>
      </c>
      <c r="BH208" s="114">
        <f>IF($U$208="sníž. přenesená",$N$208,0)</f>
        <v>0</v>
      </c>
      <c r="BI208" s="114">
        <f>IF($U$208="nulová",$N$208,0)</f>
        <v>0</v>
      </c>
      <c r="BJ208" s="73" t="s">
        <v>22</v>
      </c>
      <c r="BK208" s="114">
        <f>ROUND($L$208*$K$208,2)</f>
        <v>0</v>
      </c>
      <c r="BL208" s="73" t="s">
        <v>121</v>
      </c>
      <c r="BM208" s="73" t="s">
        <v>489</v>
      </c>
    </row>
    <row r="209" spans="2:51" s="6" customFormat="1" ht="15.75" customHeight="1">
      <c r="B209" s="119"/>
      <c r="E209" s="120"/>
      <c r="F209" s="282" t="s">
        <v>667</v>
      </c>
      <c r="G209" s="283"/>
      <c r="H209" s="283"/>
      <c r="I209" s="283"/>
      <c r="K209" s="122">
        <v>0.903</v>
      </c>
      <c r="S209" s="119"/>
      <c r="T209" s="123"/>
      <c r="AA209" s="124"/>
      <c r="AT209" s="121" t="s">
        <v>213</v>
      </c>
      <c r="AU209" s="121" t="s">
        <v>83</v>
      </c>
      <c r="AV209" s="125" t="s">
        <v>83</v>
      </c>
      <c r="AW209" s="125" t="s">
        <v>102</v>
      </c>
      <c r="AX209" s="125" t="s">
        <v>75</v>
      </c>
      <c r="AY209" s="121" t="s">
        <v>122</v>
      </c>
    </row>
    <row r="210" spans="2:51" s="6" customFormat="1" ht="15.75" customHeight="1">
      <c r="B210" s="126"/>
      <c r="E210" s="127"/>
      <c r="F210" s="284" t="s">
        <v>214</v>
      </c>
      <c r="G210" s="285"/>
      <c r="H210" s="285"/>
      <c r="I210" s="285"/>
      <c r="K210" s="128">
        <v>0.903</v>
      </c>
      <c r="S210" s="126"/>
      <c r="T210" s="129"/>
      <c r="AA210" s="130"/>
      <c r="AT210" s="127" t="s">
        <v>213</v>
      </c>
      <c r="AU210" s="127" t="s">
        <v>83</v>
      </c>
      <c r="AV210" s="131" t="s">
        <v>121</v>
      </c>
      <c r="AW210" s="131" t="s">
        <v>102</v>
      </c>
      <c r="AX210" s="131" t="s">
        <v>22</v>
      </c>
      <c r="AY210" s="127" t="s">
        <v>122</v>
      </c>
    </row>
    <row r="211" spans="2:65" s="6" customFormat="1" ht="27" customHeight="1">
      <c r="B211" s="21"/>
      <c r="C211" s="105" t="s">
        <v>495</v>
      </c>
      <c r="D211" s="105" t="s">
        <v>123</v>
      </c>
      <c r="E211" s="106" t="s">
        <v>668</v>
      </c>
      <c r="F211" s="153" t="s">
        <v>669</v>
      </c>
      <c r="G211" s="154"/>
      <c r="H211" s="154"/>
      <c r="I211" s="154"/>
      <c r="J211" s="108" t="s">
        <v>258</v>
      </c>
      <c r="K211" s="109">
        <v>49.6</v>
      </c>
      <c r="L211" s="155"/>
      <c r="M211" s="154"/>
      <c r="N211" s="156">
        <f>ROUND($L$211*$K$211,2)</f>
        <v>0</v>
      </c>
      <c r="O211" s="154"/>
      <c r="P211" s="154"/>
      <c r="Q211" s="154"/>
      <c r="R211" s="107" t="s">
        <v>211</v>
      </c>
      <c r="S211" s="21"/>
      <c r="T211" s="110"/>
      <c r="U211" s="111" t="s">
        <v>45</v>
      </c>
      <c r="X211" s="112">
        <v>0.00061</v>
      </c>
      <c r="Y211" s="112">
        <f>$X$211*$K$211</f>
        <v>0.030255999999999998</v>
      </c>
      <c r="Z211" s="112">
        <v>0</v>
      </c>
      <c r="AA211" s="113">
        <f>$Z$211*$K$211</f>
        <v>0</v>
      </c>
      <c r="AR211" s="73" t="s">
        <v>121</v>
      </c>
      <c r="AT211" s="73" t="s">
        <v>123</v>
      </c>
      <c r="AU211" s="73" t="s">
        <v>83</v>
      </c>
      <c r="AY211" s="6" t="s">
        <v>122</v>
      </c>
      <c r="BE211" s="114">
        <f>IF($U$211="základní",$N$211,0)</f>
        <v>0</v>
      </c>
      <c r="BF211" s="114">
        <f>IF($U$211="snížená",$N$211,0)</f>
        <v>0</v>
      </c>
      <c r="BG211" s="114">
        <f>IF($U$211="zákl. přenesená",$N$211,0)</f>
        <v>0</v>
      </c>
      <c r="BH211" s="114">
        <f>IF($U$211="sníž. přenesená",$N$211,0)</f>
        <v>0</v>
      </c>
      <c r="BI211" s="114">
        <f>IF($U$211="nulová",$N$211,0)</f>
        <v>0</v>
      </c>
      <c r="BJ211" s="73" t="s">
        <v>22</v>
      </c>
      <c r="BK211" s="114">
        <f>ROUND($L$211*$K$211,2)</f>
        <v>0</v>
      </c>
      <c r="BL211" s="73" t="s">
        <v>121</v>
      </c>
      <c r="BM211" s="73" t="s">
        <v>492</v>
      </c>
    </row>
    <row r="212" spans="2:51" s="6" customFormat="1" ht="15.75" customHeight="1">
      <c r="B212" s="119"/>
      <c r="E212" s="120"/>
      <c r="F212" s="282" t="s">
        <v>670</v>
      </c>
      <c r="G212" s="283"/>
      <c r="H212" s="283"/>
      <c r="I212" s="283"/>
      <c r="K212" s="122">
        <v>49.6</v>
      </c>
      <c r="S212" s="119"/>
      <c r="T212" s="123"/>
      <c r="AA212" s="124"/>
      <c r="AT212" s="121" t="s">
        <v>213</v>
      </c>
      <c r="AU212" s="121" t="s">
        <v>83</v>
      </c>
      <c r="AV212" s="125" t="s">
        <v>83</v>
      </c>
      <c r="AW212" s="125" t="s">
        <v>102</v>
      </c>
      <c r="AX212" s="125" t="s">
        <v>22</v>
      </c>
      <c r="AY212" s="121" t="s">
        <v>122</v>
      </c>
    </row>
    <row r="213" spans="2:65" s="6" customFormat="1" ht="27" customHeight="1">
      <c r="B213" s="21"/>
      <c r="C213" s="105" t="s">
        <v>499</v>
      </c>
      <c r="D213" s="105" t="s">
        <v>123</v>
      </c>
      <c r="E213" s="106" t="s">
        <v>486</v>
      </c>
      <c r="F213" s="153" t="s">
        <v>487</v>
      </c>
      <c r="G213" s="154"/>
      <c r="H213" s="154"/>
      <c r="I213" s="154"/>
      <c r="J213" s="108" t="s">
        <v>258</v>
      </c>
      <c r="K213" s="109">
        <v>7604</v>
      </c>
      <c r="L213" s="155"/>
      <c r="M213" s="154"/>
      <c r="N213" s="156">
        <f>ROUND($L$213*$K$213,2)</f>
        <v>0</v>
      </c>
      <c r="O213" s="154"/>
      <c r="P213" s="154"/>
      <c r="Q213" s="154"/>
      <c r="R213" s="107" t="s">
        <v>211</v>
      </c>
      <c r="S213" s="21"/>
      <c r="T213" s="110"/>
      <c r="U213" s="111" t="s">
        <v>45</v>
      </c>
      <c r="X213" s="112">
        <v>0.00195</v>
      </c>
      <c r="Y213" s="112">
        <f>$X$213*$K$213</f>
        <v>14.8278</v>
      </c>
      <c r="Z213" s="112">
        <v>0</v>
      </c>
      <c r="AA213" s="113">
        <f>$Z$213*$K$213</f>
        <v>0</v>
      </c>
      <c r="AR213" s="73" t="s">
        <v>121</v>
      </c>
      <c r="AT213" s="73" t="s">
        <v>123</v>
      </c>
      <c r="AU213" s="73" t="s">
        <v>83</v>
      </c>
      <c r="AY213" s="6" t="s">
        <v>122</v>
      </c>
      <c r="BE213" s="114">
        <f>IF($U$213="základní",$N$213,0)</f>
        <v>0</v>
      </c>
      <c r="BF213" s="114">
        <f>IF($U$213="snížená",$N$213,0)</f>
        <v>0</v>
      </c>
      <c r="BG213" s="114">
        <f>IF($U$213="zákl. přenesená",$N$213,0)</f>
        <v>0</v>
      </c>
      <c r="BH213" s="114">
        <f>IF($U$213="sníž. přenesená",$N$213,0)</f>
        <v>0</v>
      </c>
      <c r="BI213" s="114">
        <f>IF($U$213="nulová",$N$213,0)</f>
        <v>0</v>
      </c>
      <c r="BJ213" s="73" t="s">
        <v>22</v>
      </c>
      <c r="BK213" s="114">
        <f>ROUND($L$213*$K$213,2)</f>
        <v>0</v>
      </c>
      <c r="BL213" s="73" t="s">
        <v>121</v>
      </c>
      <c r="BM213" s="73" t="s">
        <v>671</v>
      </c>
    </row>
    <row r="214" spans="2:65" s="6" customFormat="1" ht="27" customHeight="1">
      <c r="B214" s="21"/>
      <c r="C214" s="108" t="s">
        <v>504</v>
      </c>
      <c r="D214" s="108" t="s">
        <v>123</v>
      </c>
      <c r="E214" s="106" t="s">
        <v>672</v>
      </c>
      <c r="F214" s="153" t="s">
        <v>673</v>
      </c>
      <c r="G214" s="154"/>
      <c r="H214" s="154"/>
      <c r="I214" s="154"/>
      <c r="J214" s="108" t="s">
        <v>247</v>
      </c>
      <c r="K214" s="109">
        <v>2173</v>
      </c>
      <c r="L214" s="155"/>
      <c r="M214" s="154"/>
      <c r="N214" s="156">
        <f>ROUND($L$214*$K$214,2)</f>
        <v>0</v>
      </c>
      <c r="O214" s="154"/>
      <c r="P214" s="154"/>
      <c r="Q214" s="154"/>
      <c r="R214" s="107" t="s">
        <v>211</v>
      </c>
      <c r="S214" s="21"/>
      <c r="T214" s="110"/>
      <c r="U214" s="111" t="s">
        <v>45</v>
      </c>
      <c r="X214" s="112">
        <v>0</v>
      </c>
      <c r="Y214" s="112">
        <f>$X$214*$K$214</f>
        <v>0</v>
      </c>
      <c r="Z214" s="112">
        <v>0</v>
      </c>
      <c r="AA214" s="113">
        <f>$Z$214*$K$214</f>
        <v>0</v>
      </c>
      <c r="AR214" s="73" t="s">
        <v>121</v>
      </c>
      <c r="AT214" s="73" t="s">
        <v>123</v>
      </c>
      <c r="AU214" s="73" t="s">
        <v>83</v>
      </c>
      <c r="AY214" s="73" t="s">
        <v>122</v>
      </c>
      <c r="BE214" s="114">
        <f>IF($U$214="základní",$N$214,0)</f>
        <v>0</v>
      </c>
      <c r="BF214" s="114">
        <f>IF($U$214="snížená",$N$214,0)</f>
        <v>0</v>
      </c>
      <c r="BG214" s="114">
        <f>IF($U$214="zákl. přenesená",$N$214,0)</f>
        <v>0</v>
      </c>
      <c r="BH214" s="114">
        <f>IF($U$214="sníž. přenesená",$N$214,0)</f>
        <v>0</v>
      </c>
      <c r="BI214" s="114">
        <f>IF($U$214="nulová",$N$214,0)</f>
        <v>0</v>
      </c>
      <c r="BJ214" s="73" t="s">
        <v>22</v>
      </c>
      <c r="BK214" s="114">
        <f>ROUND($L$214*$K$214,2)</f>
        <v>0</v>
      </c>
      <c r="BL214" s="73" t="s">
        <v>121</v>
      </c>
      <c r="BM214" s="73" t="s">
        <v>499</v>
      </c>
    </row>
    <row r="215" spans="2:65" s="6" customFormat="1" ht="27" customHeight="1">
      <c r="B215" s="21"/>
      <c r="C215" s="108" t="s">
        <v>509</v>
      </c>
      <c r="D215" s="108" t="s">
        <v>123</v>
      </c>
      <c r="E215" s="106" t="s">
        <v>490</v>
      </c>
      <c r="F215" s="153" t="s">
        <v>491</v>
      </c>
      <c r="G215" s="154"/>
      <c r="H215" s="154"/>
      <c r="I215" s="154"/>
      <c r="J215" s="108" t="s">
        <v>258</v>
      </c>
      <c r="K215" s="109">
        <v>7604</v>
      </c>
      <c r="L215" s="155"/>
      <c r="M215" s="154"/>
      <c r="N215" s="156">
        <f>ROUND($L$215*$K$215,2)</f>
        <v>0</v>
      </c>
      <c r="O215" s="154"/>
      <c r="P215" s="154"/>
      <c r="Q215" s="154"/>
      <c r="R215" s="107" t="s">
        <v>211</v>
      </c>
      <c r="S215" s="21"/>
      <c r="T215" s="110"/>
      <c r="U215" s="111" t="s">
        <v>45</v>
      </c>
      <c r="X215" s="112">
        <v>0</v>
      </c>
      <c r="Y215" s="112">
        <f>$X$215*$K$215</f>
        <v>0</v>
      </c>
      <c r="Z215" s="112">
        <v>0</v>
      </c>
      <c r="AA215" s="113">
        <f>$Z$215*$K$215</f>
        <v>0</v>
      </c>
      <c r="AR215" s="73" t="s">
        <v>121</v>
      </c>
      <c r="AT215" s="73" t="s">
        <v>123</v>
      </c>
      <c r="AU215" s="73" t="s">
        <v>83</v>
      </c>
      <c r="AY215" s="73" t="s">
        <v>122</v>
      </c>
      <c r="BE215" s="114">
        <f>IF($U$215="základní",$N$215,0)</f>
        <v>0</v>
      </c>
      <c r="BF215" s="114">
        <f>IF($U$215="snížená",$N$215,0)</f>
        <v>0</v>
      </c>
      <c r="BG215" s="114">
        <f>IF($U$215="zákl. přenesená",$N$215,0)</f>
        <v>0</v>
      </c>
      <c r="BH215" s="114">
        <f>IF($U$215="sníž. přenesená",$N$215,0)</f>
        <v>0</v>
      </c>
      <c r="BI215" s="114">
        <f>IF($U$215="nulová",$N$215,0)</f>
        <v>0</v>
      </c>
      <c r="BJ215" s="73" t="s">
        <v>22</v>
      </c>
      <c r="BK215" s="114">
        <f>ROUND($L$215*$K$215,2)</f>
        <v>0</v>
      </c>
      <c r="BL215" s="73" t="s">
        <v>121</v>
      </c>
      <c r="BM215" s="73" t="s">
        <v>504</v>
      </c>
    </row>
    <row r="216" spans="2:65" s="6" customFormat="1" ht="15.75" customHeight="1">
      <c r="B216" s="21"/>
      <c r="C216" s="108" t="s">
        <v>466</v>
      </c>
      <c r="D216" s="108" t="s">
        <v>123</v>
      </c>
      <c r="E216" s="106" t="s">
        <v>674</v>
      </c>
      <c r="F216" s="153" t="s">
        <v>675</v>
      </c>
      <c r="G216" s="154"/>
      <c r="H216" s="154"/>
      <c r="I216" s="154"/>
      <c r="J216" s="108" t="s">
        <v>258</v>
      </c>
      <c r="K216" s="109">
        <v>3485</v>
      </c>
      <c r="L216" s="155"/>
      <c r="M216" s="154"/>
      <c r="N216" s="156">
        <f>ROUND($L$216*$K$216,2)</f>
        <v>0</v>
      </c>
      <c r="O216" s="154"/>
      <c r="P216" s="154"/>
      <c r="Q216" s="154"/>
      <c r="R216" s="107" t="s">
        <v>211</v>
      </c>
      <c r="S216" s="21"/>
      <c r="T216" s="110"/>
      <c r="U216" s="111" t="s">
        <v>45</v>
      </c>
      <c r="X216" s="112">
        <v>0</v>
      </c>
      <c r="Y216" s="112">
        <f>$X$216*$K$216</f>
        <v>0</v>
      </c>
      <c r="Z216" s="112">
        <v>0.126</v>
      </c>
      <c r="AA216" s="113">
        <f>$Z$216*$K$216</f>
        <v>439.11</v>
      </c>
      <c r="AR216" s="73" t="s">
        <v>121</v>
      </c>
      <c r="AT216" s="73" t="s">
        <v>123</v>
      </c>
      <c r="AU216" s="73" t="s">
        <v>83</v>
      </c>
      <c r="AY216" s="73" t="s">
        <v>122</v>
      </c>
      <c r="BE216" s="114">
        <f>IF($U$216="základní",$N$216,0)</f>
        <v>0</v>
      </c>
      <c r="BF216" s="114">
        <f>IF($U$216="snížená",$N$216,0)</f>
        <v>0</v>
      </c>
      <c r="BG216" s="114">
        <f>IF($U$216="zákl. přenesená",$N$216,0)</f>
        <v>0</v>
      </c>
      <c r="BH216" s="114">
        <f>IF($U$216="sníž. přenesená",$N$216,0)</f>
        <v>0</v>
      </c>
      <c r="BI216" s="114">
        <f>IF($U$216="nulová",$N$216,0)</f>
        <v>0</v>
      </c>
      <c r="BJ216" s="73" t="s">
        <v>22</v>
      </c>
      <c r="BK216" s="114">
        <f>ROUND($L$216*$K$216,2)</f>
        <v>0</v>
      </c>
      <c r="BL216" s="73" t="s">
        <v>121</v>
      </c>
      <c r="BM216" s="73" t="s">
        <v>509</v>
      </c>
    </row>
    <row r="217" spans="2:65" s="6" customFormat="1" ht="15.75" customHeight="1">
      <c r="B217" s="21"/>
      <c r="C217" s="108" t="s">
        <v>676</v>
      </c>
      <c r="D217" s="108" t="s">
        <v>123</v>
      </c>
      <c r="E217" s="106" t="s">
        <v>677</v>
      </c>
      <c r="F217" s="153" t="s">
        <v>678</v>
      </c>
      <c r="G217" s="154"/>
      <c r="H217" s="154"/>
      <c r="I217" s="154"/>
      <c r="J217" s="108" t="s">
        <v>270</v>
      </c>
      <c r="K217" s="109">
        <v>5.2</v>
      </c>
      <c r="L217" s="155"/>
      <c r="M217" s="154"/>
      <c r="N217" s="156">
        <f>ROUND($L$217*$K$217,2)</f>
        <v>0</v>
      </c>
      <c r="O217" s="154"/>
      <c r="P217" s="154"/>
      <c r="Q217" s="154"/>
      <c r="R217" s="107" t="s">
        <v>211</v>
      </c>
      <c r="S217" s="21"/>
      <c r="T217" s="110"/>
      <c r="U217" s="111" t="s">
        <v>45</v>
      </c>
      <c r="X217" s="112">
        <v>0</v>
      </c>
      <c r="Y217" s="112">
        <f>$X$217*$K$217</f>
        <v>0</v>
      </c>
      <c r="Z217" s="112">
        <v>2</v>
      </c>
      <c r="AA217" s="113">
        <f>$Z$217*$K$217</f>
        <v>10.4</v>
      </c>
      <c r="AR217" s="73" t="s">
        <v>121</v>
      </c>
      <c r="AT217" s="73" t="s">
        <v>123</v>
      </c>
      <c r="AU217" s="73" t="s">
        <v>83</v>
      </c>
      <c r="AY217" s="73" t="s">
        <v>122</v>
      </c>
      <c r="BE217" s="114">
        <f>IF($U$217="základní",$N$217,0)</f>
        <v>0</v>
      </c>
      <c r="BF217" s="114">
        <f>IF($U$217="snížená",$N$217,0)</f>
        <v>0</v>
      </c>
      <c r="BG217" s="114">
        <f>IF($U$217="zákl. přenesená",$N$217,0)</f>
        <v>0</v>
      </c>
      <c r="BH217" s="114">
        <f>IF($U$217="sníž. přenesená",$N$217,0)</f>
        <v>0</v>
      </c>
      <c r="BI217" s="114">
        <f>IF($U$217="nulová",$N$217,0)</f>
        <v>0</v>
      </c>
      <c r="BJ217" s="73" t="s">
        <v>22</v>
      </c>
      <c r="BK217" s="114">
        <f>ROUND($L$217*$K$217,2)</f>
        <v>0</v>
      </c>
      <c r="BL217" s="73" t="s">
        <v>121</v>
      </c>
      <c r="BM217" s="73" t="s">
        <v>466</v>
      </c>
    </row>
    <row r="218" spans="2:51" s="6" customFormat="1" ht="15.75" customHeight="1">
      <c r="B218" s="119"/>
      <c r="E218" s="120"/>
      <c r="F218" s="282" t="s">
        <v>679</v>
      </c>
      <c r="G218" s="283"/>
      <c r="H218" s="283"/>
      <c r="I218" s="283"/>
      <c r="K218" s="122">
        <v>5.2</v>
      </c>
      <c r="S218" s="119"/>
      <c r="T218" s="123"/>
      <c r="AA218" s="124"/>
      <c r="AT218" s="121" t="s">
        <v>213</v>
      </c>
      <c r="AU218" s="121" t="s">
        <v>83</v>
      </c>
      <c r="AV218" s="125" t="s">
        <v>83</v>
      </c>
      <c r="AW218" s="125" t="s">
        <v>102</v>
      </c>
      <c r="AX218" s="125" t="s">
        <v>22</v>
      </c>
      <c r="AY218" s="121" t="s">
        <v>122</v>
      </c>
    </row>
    <row r="219" spans="2:65" s="6" customFormat="1" ht="27" customHeight="1">
      <c r="B219" s="21"/>
      <c r="C219" s="105" t="s">
        <v>680</v>
      </c>
      <c r="D219" s="105" t="s">
        <v>123</v>
      </c>
      <c r="E219" s="106" t="s">
        <v>681</v>
      </c>
      <c r="F219" s="153" t="s">
        <v>682</v>
      </c>
      <c r="G219" s="154"/>
      <c r="H219" s="154"/>
      <c r="I219" s="154"/>
      <c r="J219" s="108" t="s">
        <v>258</v>
      </c>
      <c r="K219" s="109">
        <v>20</v>
      </c>
      <c r="L219" s="155"/>
      <c r="M219" s="154"/>
      <c r="N219" s="156">
        <f>ROUND($L$219*$K$219,2)</f>
        <v>0</v>
      </c>
      <c r="O219" s="154"/>
      <c r="P219" s="154"/>
      <c r="Q219" s="154"/>
      <c r="R219" s="107"/>
      <c r="S219" s="21"/>
      <c r="T219" s="110"/>
      <c r="U219" s="111" t="s">
        <v>45</v>
      </c>
      <c r="X219" s="112">
        <v>0</v>
      </c>
      <c r="Y219" s="112">
        <f>$X$219*$K$219</f>
        <v>0</v>
      </c>
      <c r="Z219" s="112">
        <v>0.11</v>
      </c>
      <c r="AA219" s="113">
        <f>$Z$219*$K$219</f>
        <v>2.2</v>
      </c>
      <c r="AR219" s="73" t="s">
        <v>121</v>
      </c>
      <c r="AT219" s="73" t="s">
        <v>123</v>
      </c>
      <c r="AU219" s="73" t="s">
        <v>83</v>
      </c>
      <c r="AY219" s="6" t="s">
        <v>122</v>
      </c>
      <c r="BE219" s="114">
        <f>IF($U$219="základní",$N$219,0)</f>
        <v>0</v>
      </c>
      <c r="BF219" s="114">
        <f>IF($U$219="snížená",$N$219,0)</f>
        <v>0</v>
      </c>
      <c r="BG219" s="114">
        <f>IF($U$219="zákl. přenesená",$N$219,0)</f>
        <v>0</v>
      </c>
      <c r="BH219" s="114">
        <f>IF($U$219="sníž. přenesená",$N$219,0)</f>
        <v>0</v>
      </c>
      <c r="BI219" s="114">
        <f>IF($U$219="nulová",$N$219,0)</f>
        <v>0</v>
      </c>
      <c r="BJ219" s="73" t="s">
        <v>22</v>
      </c>
      <c r="BK219" s="114">
        <f>ROUND($L$219*$K$219,2)</f>
        <v>0</v>
      </c>
      <c r="BL219" s="73" t="s">
        <v>121</v>
      </c>
      <c r="BM219" s="73" t="s">
        <v>676</v>
      </c>
    </row>
    <row r="220" spans="2:65" s="6" customFormat="1" ht="27" customHeight="1">
      <c r="B220" s="21"/>
      <c r="C220" s="108" t="s">
        <v>683</v>
      </c>
      <c r="D220" s="108" t="s">
        <v>123</v>
      </c>
      <c r="E220" s="106" t="s">
        <v>493</v>
      </c>
      <c r="F220" s="153" t="s">
        <v>494</v>
      </c>
      <c r="G220" s="154"/>
      <c r="H220" s="154"/>
      <c r="I220" s="154"/>
      <c r="J220" s="108" t="s">
        <v>169</v>
      </c>
      <c r="K220" s="109">
        <v>3</v>
      </c>
      <c r="L220" s="155"/>
      <c r="M220" s="154"/>
      <c r="N220" s="156">
        <f>ROUND($L$220*$K$220,2)</f>
        <v>0</v>
      </c>
      <c r="O220" s="154"/>
      <c r="P220" s="154"/>
      <c r="Q220" s="154"/>
      <c r="R220" s="107" t="s">
        <v>211</v>
      </c>
      <c r="S220" s="21"/>
      <c r="T220" s="110"/>
      <c r="U220" s="111" t="s">
        <v>45</v>
      </c>
      <c r="X220" s="112">
        <v>0</v>
      </c>
      <c r="Y220" s="112">
        <f>$X$220*$K$220</f>
        <v>0</v>
      </c>
      <c r="Z220" s="112">
        <v>0.082</v>
      </c>
      <c r="AA220" s="113">
        <f>$Z$220*$K$220</f>
        <v>0.246</v>
      </c>
      <c r="AR220" s="73" t="s">
        <v>121</v>
      </c>
      <c r="AT220" s="73" t="s">
        <v>123</v>
      </c>
      <c r="AU220" s="73" t="s">
        <v>83</v>
      </c>
      <c r="AY220" s="73" t="s">
        <v>122</v>
      </c>
      <c r="BE220" s="114">
        <f>IF($U$220="základní",$N$220,0)</f>
        <v>0</v>
      </c>
      <c r="BF220" s="114">
        <f>IF($U$220="snížená",$N$220,0)</f>
        <v>0</v>
      </c>
      <c r="BG220" s="114">
        <f>IF($U$220="zákl. přenesená",$N$220,0)</f>
        <v>0</v>
      </c>
      <c r="BH220" s="114">
        <f>IF($U$220="sníž. přenesená",$N$220,0)</f>
        <v>0</v>
      </c>
      <c r="BI220" s="114">
        <f>IF($U$220="nulová",$N$220,0)</f>
        <v>0</v>
      </c>
      <c r="BJ220" s="73" t="s">
        <v>22</v>
      </c>
      <c r="BK220" s="114">
        <f>ROUND($L$220*$K$220,2)</f>
        <v>0</v>
      </c>
      <c r="BL220" s="73" t="s">
        <v>121</v>
      </c>
      <c r="BM220" s="73" t="s">
        <v>680</v>
      </c>
    </row>
    <row r="221" spans="2:65" s="6" customFormat="1" ht="15.75" customHeight="1">
      <c r="B221" s="21"/>
      <c r="C221" s="108" t="s">
        <v>684</v>
      </c>
      <c r="D221" s="108" t="s">
        <v>123</v>
      </c>
      <c r="E221" s="106" t="s">
        <v>685</v>
      </c>
      <c r="F221" s="153" t="s">
        <v>686</v>
      </c>
      <c r="G221" s="154"/>
      <c r="H221" s="154"/>
      <c r="I221" s="154"/>
      <c r="J221" s="108" t="s">
        <v>247</v>
      </c>
      <c r="K221" s="109">
        <v>9.4</v>
      </c>
      <c r="L221" s="155"/>
      <c r="M221" s="154"/>
      <c r="N221" s="156">
        <f>ROUND($L$221*$K$221,2)</f>
        <v>0</v>
      </c>
      <c r="O221" s="154"/>
      <c r="P221" s="154"/>
      <c r="Q221" s="154"/>
      <c r="R221" s="107" t="s">
        <v>211</v>
      </c>
      <c r="S221" s="21"/>
      <c r="T221" s="110"/>
      <c r="U221" s="111" t="s">
        <v>45</v>
      </c>
      <c r="X221" s="112">
        <v>0</v>
      </c>
      <c r="Y221" s="112">
        <f>$X$221*$K$221</f>
        <v>0</v>
      </c>
      <c r="Z221" s="112">
        <v>2.055</v>
      </c>
      <c r="AA221" s="113">
        <f>$Z$221*$K$221</f>
        <v>19.317000000000004</v>
      </c>
      <c r="AR221" s="73" t="s">
        <v>121</v>
      </c>
      <c r="AT221" s="73" t="s">
        <v>123</v>
      </c>
      <c r="AU221" s="73" t="s">
        <v>83</v>
      </c>
      <c r="AY221" s="73" t="s">
        <v>122</v>
      </c>
      <c r="BE221" s="114">
        <f>IF($U$221="základní",$N$221,0)</f>
        <v>0</v>
      </c>
      <c r="BF221" s="114">
        <f>IF($U$221="snížená",$N$221,0)</f>
        <v>0</v>
      </c>
      <c r="BG221" s="114">
        <f>IF($U$221="zákl. přenesená",$N$221,0)</f>
        <v>0</v>
      </c>
      <c r="BH221" s="114">
        <f>IF($U$221="sníž. přenesená",$N$221,0)</f>
        <v>0</v>
      </c>
      <c r="BI221" s="114">
        <f>IF($U$221="nulová",$N$221,0)</f>
        <v>0</v>
      </c>
      <c r="BJ221" s="73" t="s">
        <v>22</v>
      </c>
      <c r="BK221" s="114">
        <f>ROUND($L$221*$K$221,2)</f>
        <v>0</v>
      </c>
      <c r="BL221" s="73" t="s">
        <v>121</v>
      </c>
      <c r="BM221" s="73" t="s">
        <v>683</v>
      </c>
    </row>
    <row r="222" spans="2:65" s="6" customFormat="1" ht="39" customHeight="1">
      <c r="B222" s="21"/>
      <c r="C222" s="108" t="s">
        <v>687</v>
      </c>
      <c r="D222" s="108" t="s">
        <v>123</v>
      </c>
      <c r="E222" s="106" t="s">
        <v>688</v>
      </c>
      <c r="F222" s="153" t="s">
        <v>689</v>
      </c>
      <c r="G222" s="154"/>
      <c r="H222" s="154"/>
      <c r="I222" s="154"/>
      <c r="J222" s="108" t="s">
        <v>258</v>
      </c>
      <c r="K222" s="109">
        <v>18.4</v>
      </c>
      <c r="L222" s="155"/>
      <c r="M222" s="154"/>
      <c r="N222" s="156">
        <f>ROUND($L$222*$K$222,2)</f>
        <v>0</v>
      </c>
      <c r="O222" s="154"/>
      <c r="P222" s="154"/>
      <c r="Q222" s="154"/>
      <c r="R222" s="107" t="s">
        <v>211</v>
      </c>
      <c r="S222" s="21"/>
      <c r="T222" s="110"/>
      <c r="U222" s="111" t="s">
        <v>45</v>
      </c>
      <c r="X222" s="112">
        <v>0.789</v>
      </c>
      <c r="Y222" s="112">
        <f>$X$222*$K$222</f>
        <v>14.5176</v>
      </c>
      <c r="Z222" s="112">
        <v>0</v>
      </c>
      <c r="AA222" s="113">
        <f>$Z$222*$K$222</f>
        <v>0</v>
      </c>
      <c r="AR222" s="73" t="s">
        <v>121</v>
      </c>
      <c r="AT222" s="73" t="s">
        <v>123</v>
      </c>
      <c r="AU222" s="73" t="s">
        <v>83</v>
      </c>
      <c r="AY222" s="73" t="s">
        <v>122</v>
      </c>
      <c r="BE222" s="114">
        <f>IF($U$222="základní",$N$222,0)</f>
        <v>0</v>
      </c>
      <c r="BF222" s="114">
        <f>IF($U$222="snížená",$N$222,0)</f>
        <v>0</v>
      </c>
      <c r="BG222" s="114">
        <f>IF($U$222="zákl. přenesená",$N$222,0)</f>
        <v>0</v>
      </c>
      <c r="BH222" s="114">
        <f>IF($U$222="sníž. přenesená",$N$222,0)</f>
        <v>0</v>
      </c>
      <c r="BI222" s="114">
        <f>IF($U$222="nulová",$N$222,0)</f>
        <v>0</v>
      </c>
      <c r="BJ222" s="73" t="s">
        <v>22</v>
      </c>
      <c r="BK222" s="114">
        <f>ROUND($L$222*$K$222,2)</f>
        <v>0</v>
      </c>
      <c r="BL222" s="73" t="s">
        <v>121</v>
      </c>
      <c r="BM222" s="73" t="s">
        <v>684</v>
      </c>
    </row>
    <row r="223" spans="2:51" s="6" customFormat="1" ht="15.75" customHeight="1">
      <c r="B223" s="119"/>
      <c r="E223" s="120"/>
      <c r="F223" s="282" t="s">
        <v>690</v>
      </c>
      <c r="G223" s="283"/>
      <c r="H223" s="283"/>
      <c r="I223" s="283"/>
      <c r="K223" s="122">
        <v>18.4</v>
      </c>
      <c r="S223" s="119"/>
      <c r="T223" s="123"/>
      <c r="AA223" s="124"/>
      <c r="AT223" s="121" t="s">
        <v>213</v>
      </c>
      <c r="AU223" s="121" t="s">
        <v>83</v>
      </c>
      <c r="AV223" s="125" t="s">
        <v>83</v>
      </c>
      <c r="AW223" s="125" t="s">
        <v>102</v>
      </c>
      <c r="AX223" s="125" t="s">
        <v>22</v>
      </c>
      <c r="AY223" s="121" t="s">
        <v>122</v>
      </c>
    </row>
    <row r="224" spans="2:65" s="6" customFormat="1" ht="15.75" customHeight="1">
      <c r="B224" s="21"/>
      <c r="C224" s="105" t="s">
        <v>691</v>
      </c>
      <c r="D224" s="105" t="s">
        <v>123</v>
      </c>
      <c r="E224" s="106" t="s">
        <v>692</v>
      </c>
      <c r="F224" s="153" t="s">
        <v>693</v>
      </c>
      <c r="G224" s="154"/>
      <c r="H224" s="154"/>
      <c r="I224" s="154"/>
      <c r="J224" s="108" t="s">
        <v>247</v>
      </c>
      <c r="K224" s="109">
        <v>23</v>
      </c>
      <c r="L224" s="155"/>
      <c r="M224" s="154"/>
      <c r="N224" s="156">
        <f>ROUND($L$224*$K$224,2)</f>
        <v>0</v>
      </c>
      <c r="O224" s="154"/>
      <c r="P224" s="154"/>
      <c r="Q224" s="154"/>
      <c r="R224" s="107"/>
      <c r="S224" s="21"/>
      <c r="T224" s="110"/>
      <c r="U224" s="111" t="s">
        <v>45</v>
      </c>
      <c r="X224" s="112">
        <v>0</v>
      </c>
      <c r="Y224" s="112">
        <f>$X$224*$K$224</f>
        <v>0</v>
      </c>
      <c r="Z224" s="112">
        <v>0</v>
      </c>
      <c r="AA224" s="113">
        <f>$Z$224*$K$224</f>
        <v>0</v>
      </c>
      <c r="AR224" s="73" t="s">
        <v>121</v>
      </c>
      <c r="AT224" s="73" t="s">
        <v>123</v>
      </c>
      <c r="AU224" s="73" t="s">
        <v>83</v>
      </c>
      <c r="AY224" s="6" t="s">
        <v>122</v>
      </c>
      <c r="BE224" s="114">
        <f>IF($U$224="základní",$N$224,0)</f>
        <v>0</v>
      </c>
      <c r="BF224" s="114">
        <f>IF($U$224="snížená",$N$224,0)</f>
        <v>0</v>
      </c>
      <c r="BG224" s="114">
        <f>IF($U$224="zákl. přenesená",$N$224,0)</f>
        <v>0</v>
      </c>
      <c r="BH224" s="114">
        <f>IF($U$224="sníž. přenesená",$N$224,0)</f>
        <v>0</v>
      </c>
      <c r="BI224" s="114">
        <f>IF($U$224="nulová",$N$224,0)</f>
        <v>0</v>
      </c>
      <c r="BJ224" s="73" t="s">
        <v>22</v>
      </c>
      <c r="BK224" s="114">
        <f>ROUND($L$224*$K$224,2)</f>
        <v>0</v>
      </c>
      <c r="BL224" s="73" t="s">
        <v>121</v>
      </c>
      <c r="BM224" s="73" t="s">
        <v>694</v>
      </c>
    </row>
    <row r="225" spans="2:51" s="6" customFormat="1" ht="15.75" customHeight="1">
      <c r="B225" s="119"/>
      <c r="E225" s="120"/>
      <c r="F225" s="282" t="s">
        <v>695</v>
      </c>
      <c r="G225" s="283"/>
      <c r="H225" s="283"/>
      <c r="I225" s="283"/>
      <c r="K225" s="122">
        <v>23</v>
      </c>
      <c r="S225" s="119"/>
      <c r="T225" s="123"/>
      <c r="AA225" s="124"/>
      <c r="AT225" s="121" t="s">
        <v>213</v>
      </c>
      <c r="AU225" s="121" t="s">
        <v>83</v>
      </c>
      <c r="AV225" s="125" t="s">
        <v>83</v>
      </c>
      <c r="AW225" s="125" t="s">
        <v>102</v>
      </c>
      <c r="AX225" s="125" t="s">
        <v>22</v>
      </c>
      <c r="AY225" s="121" t="s">
        <v>122</v>
      </c>
    </row>
    <row r="226" spans="2:65" s="6" customFormat="1" ht="27" customHeight="1">
      <c r="B226" s="21"/>
      <c r="C226" s="105" t="s">
        <v>696</v>
      </c>
      <c r="D226" s="105" t="s">
        <v>123</v>
      </c>
      <c r="E226" s="106" t="s">
        <v>697</v>
      </c>
      <c r="F226" s="153" t="s">
        <v>698</v>
      </c>
      <c r="G226" s="154"/>
      <c r="H226" s="154"/>
      <c r="I226" s="154"/>
      <c r="J226" s="108" t="s">
        <v>258</v>
      </c>
      <c r="K226" s="109">
        <v>50</v>
      </c>
      <c r="L226" s="155"/>
      <c r="M226" s="154"/>
      <c r="N226" s="156">
        <f>ROUND($L$226*$K$226,2)</f>
        <v>0</v>
      </c>
      <c r="O226" s="154"/>
      <c r="P226" s="154"/>
      <c r="Q226" s="154"/>
      <c r="R226" s="107" t="s">
        <v>211</v>
      </c>
      <c r="S226" s="21"/>
      <c r="T226" s="110"/>
      <c r="U226" s="111" t="s">
        <v>45</v>
      </c>
      <c r="X226" s="112">
        <v>0</v>
      </c>
      <c r="Y226" s="112">
        <f>$X$226*$K$226</f>
        <v>0</v>
      </c>
      <c r="Z226" s="112">
        <v>0</v>
      </c>
      <c r="AA226" s="113">
        <f>$Z$226*$K$226</f>
        <v>0</v>
      </c>
      <c r="AR226" s="73" t="s">
        <v>121</v>
      </c>
      <c r="AT226" s="73" t="s">
        <v>123</v>
      </c>
      <c r="AU226" s="73" t="s">
        <v>83</v>
      </c>
      <c r="AY226" s="6" t="s">
        <v>122</v>
      </c>
      <c r="BE226" s="114">
        <f>IF($U$226="základní",$N$226,0)</f>
        <v>0</v>
      </c>
      <c r="BF226" s="114">
        <f>IF($U$226="snížená",$N$226,0)</f>
        <v>0</v>
      </c>
      <c r="BG226" s="114">
        <f>IF($U$226="zákl. přenesená",$N$226,0)</f>
        <v>0</v>
      </c>
      <c r="BH226" s="114">
        <f>IF($U$226="sníž. přenesená",$N$226,0)</f>
        <v>0</v>
      </c>
      <c r="BI226" s="114">
        <f>IF($U$226="nulová",$N$226,0)</f>
        <v>0</v>
      </c>
      <c r="BJ226" s="73" t="s">
        <v>22</v>
      </c>
      <c r="BK226" s="114">
        <f>ROUND($L$226*$K$226,2)</f>
        <v>0</v>
      </c>
      <c r="BL226" s="73" t="s">
        <v>121</v>
      </c>
      <c r="BM226" s="73" t="s">
        <v>691</v>
      </c>
    </row>
    <row r="227" spans="2:65" s="6" customFormat="1" ht="15.75" customHeight="1">
      <c r="B227" s="21"/>
      <c r="C227" s="108" t="s">
        <v>699</v>
      </c>
      <c r="D227" s="108" t="s">
        <v>123</v>
      </c>
      <c r="E227" s="106" t="s">
        <v>700</v>
      </c>
      <c r="F227" s="153" t="s">
        <v>701</v>
      </c>
      <c r="G227" s="154"/>
      <c r="H227" s="154"/>
      <c r="I227" s="154"/>
      <c r="J227" s="108" t="s">
        <v>258</v>
      </c>
      <c r="K227" s="109">
        <v>50</v>
      </c>
      <c r="L227" s="155"/>
      <c r="M227" s="154"/>
      <c r="N227" s="156">
        <f>ROUND($L$227*$K$227,2)</f>
        <v>0</v>
      </c>
      <c r="O227" s="154"/>
      <c r="P227" s="154"/>
      <c r="Q227" s="154"/>
      <c r="R227" s="107" t="s">
        <v>211</v>
      </c>
      <c r="S227" s="21"/>
      <c r="T227" s="110"/>
      <c r="U227" s="111" t="s">
        <v>45</v>
      </c>
      <c r="X227" s="112">
        <v>0</v>
      </c>
      <c r="Y227" s="112">
        <f>$X$227*$K$227</f>
        <v>0</v>
      </c>
      <c r="Z227" s="112">
        <v>0</v>
      </c>
      <c r="AA227" s="113">
        <f>$Z$227*$K$227</f>
        <v>0</v>
      </c>
      <c r="AR227" s="73" t="s">
        <v>121</v>
      </c>
      <c r="AT227" s="73" t="s">
        <v>123</v>
      </c>
      <c r="AU227" s="73" t="s">
        <v>83</v>
      </c>
      <c r="AY227" s="73" t="s">
        <v>122</v>
      </c>
      <c r="BE227" s="114">
        <f>IF($U$227="základní",$N$227,0)</f>
        <v>0</v>
      </c>
      <c r="BF227" s="114">
        <f>IF($U$227="snížená",$N$227,0)</f>
        <v>0</v>
      </c>
      <c r="BG227" s="114">
        <f>IF($U$227="zákl. přenesená",$N$227,0)</f>
        <v>0</v>
      </c>
      <c r="BH227" s="114">
        <f>IF($U$227="sníž. přenesená",$N$227,0)</f>
        <v>0</v>
      </c>
      <c r="BI227" s="114">
        <f>IF($U$227="nulová",$N$227,0)</f>
        <v>0</v>
      </c>
      <c r="BJ227" s="73" t="s">
        <v>22</v>
      </c>
      <c r="BK227" s="114">
        <f>ROUND($L$227*$K$227,2)</f>
        <v>0</v>
      </c>
      <c r="BL227" s="73" t="s">
        <v>121</v>
      </c>
      <c r="BM227" s="73" t="s">
        <v>696</v>
      </c>
    </row>
    <row r="228" spans="2:65" s="6" customFormat="1" ht="27" customHeight="1">
      <c r="B228" s="21"/>
      <c r="C228" s="108" t="s">
        <v>702</v>
      </c>
      <c r="D228" s="108" t="s">
        <v>123</v>
      </c>
      <c r="E228" s="106" t="s">
        <v>703</v>
      </c>
      <c r="F228" s="153" t="s">
        <v>704</v>
      </c>
      <c r="G228" s="154"/>
      <c r="H228" s="154"/>
      <c r="I228" s="154"/>
      <c r="J228" s="108" t="s">
        <v>247</v>
      </c>
      <c r="K228" s="109">
        <v>15</v>
      </c>
      <c r="L228" s="155"/>
      <c r="M228" s="154"/>
      <c r="N228" s="156">
        <f>ROUND($L$228*$K$228,2)</f>
        <v>0</v>
      </c>
      <c r="O228" s="154"/>
      <c r="P228" s="154"/>
      <c r="Q228" s="154"/>
      <c r="R228" s="107" t="s">
        <v>211</v>
      </c>
      <c r="S228" s="21"/>
      <c r="T228" s="110"/>
      <c r="U228" s="111" t="s">
        <v>45</v>
      </c>
      <c r="X228" s="112">
        <v>0.00033</v>
      </c>
      <c r="Y228" s="112">
        <f>$X$228*$K$228</f>
        <v>0.0049499999999999995</v>
      </c>
      <c r="Z228" s="112">
        <v>0</v>
      </c>
      <c r="AA228" s="113">
        <f>$Z$228*$K$228</f>
        <v>0</v>
      </c>
      <c r="AR228" s="73" t="s">
        <v>121</v>
      </c>
      <c r="AT228" s="73" t="s">
        <v>123</v>
      </c>
      <c r="AU228" s="73" t="s">
        <v>83</v>
      </c>
      <c r="AY228" s="73" t="s">
        <v>122</v>
      </c>
      <c r="BE228" s="114">
        <f>IF($U$228="základní",$N$228,0)</f>
        <v>0</v>
      </c>
      <c r="BF228" s="114">
        <f>IF($U$228="snížená",$N$228,0)</f>
        <v>0</v>
      </c>
      <c r="BG228" s="114">
        <f>IF($U$228="zákl. přenesená",$N$228,0)</f>
        <v>0</v>
      </c>
      <c r="BH228" s="114">
        <f>IF($U$228="sníž. přenesená",$N$228,0)</f>
        <v>0</v>
      </c>
      <c r="BI228" s="114">
        <f>IF($U$228="nulová",$N$228,0)</f>
        <v>0</v>
      </c>
      <c r="BJ228" s="73" t="s">
        <v>22</v>
      </c>
      <c r="BK228" s="114">
        <f>ROUND($L$228*$K$228,2)</f>
        <v>0</v>
      </c>
      <c r="BL228" s="73" t="s">
        <v>121</v>
      </c>
      <c r="BM228" s="73" t="s">
        <v>699</v>
      </c>
    </row>
    <row r="229" spans="2:65" s="6" customFormat="1" ht="15.75" customHeight="1">
      <c r="B229" s="21"/>
      <c r="C229" s="137" t="s">
        <v>705</v>
      </c>
      <c r="D229" s="137" t="s">
        <v>291</v>
      </c>
      <c r="E229" s="136" t="s">
        <v>706</v>
      </c>
      <c r="F229" s="286" t="s">
        <v>707</v>
      </c>
      <c r="G229" s="287"/>
      <c r="H229" s="287"/>
      <c r="I229" s="287"/>
      <c r="J229" s="137" t="s">
        <v>169</v>
      </c>
      <c r="K229" s="138">
        <v>15</v>
      </c>
      <c r="L229" s="288"/>
      <c r="M229" s="287"/>
      <c r="N229" s="289">
        <f>ROUND($L$229*$K$229,2)</f>
        <v>0</v>
      </c>
      <c r="O229" s="154"/>
      <c r="P229" s="154"/>
      <c r="Q229" s="154"/>
      <c r="R229" s="107" t="s">
        <v>211</v>
      </c>
      <c r="S229" s="21"/>
      <c r="T229" s="110"/>
      <c r="U229" s="111" t="s">
        <v>45</v>
      </c>
      <c r="X229" s="112">
        <v>0.01893</v>
      </c>
      <c r="Y229" s="112">
        <f>$X$229*$K$229</f>
        <v>0.28395</v>
      </c>
      <c r="Z229" s="112">
        <v>0</v>
      </c>
      <c r="AA229" s="113">
        <f>$Z$229*$K$229</f>
        <v>0</v>
      </c>
      <c r="AR229" s="73" t="s">
        <v>151</v>
      </c>
      <c r="AT229" s="73" t="s">
        <v>291</v>
      </c>
      <c r="AU229" s="73" t="s">
        <v>83</v>
      </c>
      <c r="AY229" s="73" t="s">
        <v>122</v>
      </c>
      <c r="BE229" s="114">
        <f>IF($U$229="základní",$N$229,0)</f>
        <v>0</v>
      </c>
      <c r="BF229" s="114">
        <f>IF($U$229="snížená",$N$229,0)</f>
        <v>0</v>
      </c>
      <c r="BG229" s="114">
        <f>IF($U$229="zákl. přenesená",$N$229,0)</f>
        <v>0</v>
      </c>
      <c r="BH229" s="114">
        <f>IF($U$229="sníž. přenesená",$N$229,0)</f>
        <v>0</v>
      </c>
      <c r="BI229" s="114">
        <f>IF($U$229="nulová",$N$229,0)</f>
        <v>0</v>
      </c>
      <c r="BJ229" s="73" t="s">
        <v>22</v>
      </c>
      <c r="BK229" s="114">
        <f>ROUND($L$229*$K$229,2)</f>
        <v>0</v>
      </c>
      <c r="BL229" s="73" t="s">
        <v>121</v>
      </c>
      <c r="BM229" s="73" t="s">
        <v>702</v>
      </c>
    </row>
    <row r="230" spans="2:63" s="96" customFormat="1" ht="23.25" customHeight="1">
      <c r="B230" s="97"/>
      <c r="D230" s="104" t="s">
        <v>255</v>
      </c>
      <c r="N230" s="160">
        <f>$BK$230</f>
        <v>0</v>
      </c>
      <c r="O230" s="159"/>
      <c r="P230" s="159"/>
      <c r="Q230" s="159"/>
      <c r="S230" s="97"/>
      <c r="T230" s="100"/>
      <c r="W230" s="101">
        <f>SUM($W$231:$W$245)</f>
        <v>0</v>
      </c>
      <c r="Y230" s="101">
        <f>SUM($Y$231:$Y$245)</f>
        <v>0</v>
      </c>
      <c r="AA230" s="102">
        <f>SUM($AA$231:$AA$245)</f>
        <v>0</v>
      </c>
      <c r="AR230" s="99" t="s">
        <v>22</v>
      </c>
      <c r="AT230" s="99" t="s">
        <v>74</v>
      </c>
      <c r="AU230" s="99" t="s">
        <v>83</v>
      </c>
      <c r="AY230" s="99" t="s">
        <v>122</v>
      </c>
      <c r="BK230" s="103">
        <f>SUM($BK$231:$BK$245)</f>
        <v>0</v>
      </c>
    </row>
    <row r="231" spans="2:65" s="6" customFormat="1" ht="27" customHeight="1">
      <c r="B231" s="21"/>
      <c r="C231" s="108" t="s">
        <v>708</v>
      </c>
      <c r="D231" s="108" t="s">
        <v>123</v>
      </c>
      <c r="E231" s="106" t="s">
        <v>496</v>
      </c>
      <c r="F231" s="153" t="s">
        <v>497</v>
      </c>
      <c r="G231" s="154"/>
      <c r="H231" s="154"/>
      <c r="I231" s="154"/>
      <c r="J231" s="108" t="s">
        <v>294</v>
      </c>
      <c r="K231" s="109">
        <v>14132.634</v>
      </c>
      <c r="L231" s="155"/>
      <c r="M231" s="154"/>
      <c r="N231" s="156">
        <f>ROUND($L$231*$K$231,2)</f>
        <v>0</v>
      </c>
      <c r="O231" s="154"/>
      <c r="P231" s="154"/>
      <c r="Q231" s="154"/>
      <c r="R231" s="107"/>
      <c r="S231" s="21"/>
      <c r="T231" s="110"/>
      <c r="U231" s="111" t="s">
        <v>45</v>
      </c>
      <c r="X231" s="112">
        <v>0</v>
      </c>
      <c r="Y231" s="112">
        <f>$X$231*$K$231</f>
        <v>0</v>
      </c>
      <c r="Z231" s="112">
        <v>0</v>
      </c>
      <c r="AA231" s="113">
        <f>$Z$231*$K$231</f>
        <v>0</v>
      </c>
      <c r="AR231" s="73" t="s">
        <v>121</v>
      </c>
      <c r="AT231" s="73" t="s">
        <v>123</v>
      </c>
      <c r="AU231" s="73" t="s">
        <v>132</v>
      </c>
      <c r="AY231" s="73" t="s">
        <v>122</v>
      </c>
      <c r="BE231" s="114">
        <f>IF($U$231="základní",$N$231,0)</f>
        <v>0</v>
      </c>
      <c r="BF231" s="114">
        <f>IF($U$231="snížená",$N$231,0)</f>
        <v>0</v>
      </c>
      <c r="BG231" s="114">
        <f>IF($U$231="zákl. přenesená",$N$231,0)</f>
        <v>0</v>
      </c>
      <c r="BH231" s="114">
        <f>IF($U$231="sníž. přenesená",$N$231,0)</f>
        <v>0</v>
      </c>
      <c r="BI231" s="114">
        <f>IF($U$231="nulová",$N$231,0)</f>
        <v>0</v>
      </c>
      <c r="BJ231" s="73" t="s">
        <v>22</v>
      </c>
      <c r="BK231" s="114">
        <f>ROUND($L$231*$K$231,2)</f>
        <v>0</v>
      </c>
      <c r="BL231" s="73" t="s">
        <v>121</v>
      </c>
      <c r="BM231" s="73" t="s">
        <v>709</v>
      </c>
    </row>
    <row r="232" spans="2:65" s="6" customFormat="1" ht="27" customHeight="1">
      <c r="B232" s="21"/>
      <c r="C232" s="108" t="s">
        <v>710</v>
      </c>
      <c r="D232" s="108" t="s">
        <v>123</v>
      </c>
      <c r="E232" s="106" t="s">
        <v>711</v>
      </c>
      <c r="F232" s="153" t="s">
        <v>712</v>
      </c>
      <c r="G232" s="154"/>
      <c r="H232" s="154"/>
      <c r="I232" s="154"/>
      <c r="J232" s="108" t="s">
        <v>294</v>
      </c>
      <c r="K232" s="109">
        <v>471.273</v>
      </c>
      <c r="L232" s="155"/>
      <c r="M232" s="154"/>
      <c r="N232" s="156">
        <f>ROUND($L$232*$K$232,2)</f>
        <v>0</v>
      </c>
      <c r="O232" s="154"/>
      <c r="P232" s="154"/>
      <c r="Q232" s="154"/>
      <c r="R232" s="107"/>
      <c r="S232" s="21"/>
      <c r="T232" s="110"/>
      <c r="U232" s="111" t="s">
        <v>45</v>
      </c>
      <c r="X232" s="112">
        <v>0</v>
      </c>
      <c r="Y232" s="112">
        <f>$X$232*$K$232</f>
        <v>0</v>
      </c>
      <c r="Z232" s="112">
        <v>0</v>
      </c>
      <c r="AA232" s="113">
        <f>$Z$232*$K$232</f>
        <v>0</v>
      </c>
      <c r="AR232" s="73" t="s">
        <v>121</v>
      </c>
      <c r="AT232" s="73" t="s">
        <v>123</v>
      </c>
      <c r="AU232" s="73" t="s">
        <v>132</v>
      </c>
      <c r="AY232" s="73" t="s">
        <v>122</v>
      </c>
      <c r="BE232" s="114">
        <f>IF($U$232="základní",$N$232,0)</f>
        <v>0</v>
      </c>
      <c r="BF232" s="114">
        <f>IF($U$232="snížená",$N$232,0)</f>
        <v>0</v>
      </c>
      <c r="BG232" s="114">
        <f>IF($U$232="zákl. přenesená",$N$232,0)</f>
        <v>0</v>
      </c>
      <c r="BH232" s="114">
        <f>IF($U$232="sníž. přenesená",$N$232,0)</f>
        <v>0</v>
      </c>
      <c r="BI232" s="114">
        <f>IF($U$232="nulová",$N$232,0)</f>
        <v>0</v>
      </c>
      <c r="BJ232" s="73" t="s">
        <v>22</v>
      </c>
      <c r="BK232" s="114">
        <f>ROUND($L$232*$K$232,2)</f>
        <v>0</v>
      </c>
      <c r="BL232" s="73" t="s">
        <v>121</v>
      </c>
      <c r="BM232" s="73" t="s">
        <v>713</v>
      </c>
    </row>
    <row r="233" spans="2:51" s="6" customFormat="1" ht="15.75" customHeight="1">
      <c r="B233" s="139"/>
      <c r="E233" s="140"/>
      <c r="F233" s="290" t="s">
        <v>714</v>
      </c>
      <c r="G233" s="291"/>
      <c r="H233" s="291"/>
      <c r="I233" s="291"/>
      <c r="K233" s="141"/>
      <c r="S233" s="139"/>
      <c r="T233" s="142"/>
      <c r="AA233" s="143"/>
      <c r="AT233" s="141" t="s">
        <v>213</v>
      </c>
      <c r="AU233" s="141" t="s">
        <v>132</v>
      </c>
      <c r="AV233" s="144" t="s">
        <v>22</v>
      </c>
      <c r="AW233" s="144" t="s">
        <v>102</v>
      </c>
      <c r="AX233" s="144" t="s">
        <v>75</v>
      </c>
      <c r="AY233" s="141" t="s">
        <v>122</v>
      </c>
    </row>
    <row r="234" spans="2:51" s="6" customFormat="1" ht="27" customHeight="1">
      <c r="B234" s="119"/>
      <c r="E234" s="121"/>
      <c r="F234" s="282" t="s">
        <v>715</v>
      </c>
      <c r="G234" s="283"/>
      <c r="H234" s="283"/>
      <c r="I234" s="283"/>
      <c r="K234" s="122">
        <v>439.11</v>
      </c>
      <c r="S234" s="119"/>
      <c r="T234" s="123"/>
      <c r="AA234" s="124"/>
      <c r="AT234" s="121" t="s">
        <v>213</v>
      </c>
      <c r="AU234" s="121" t="s">
        <v>132</v>
      </c>
      <c r="AV234" s="125" t="s">
        <v>83</v>
      </c>
      <c r="AW234" s="125" t="s">
        <v>102</v>
      </c>
      <c r="AX234" s="125" t="s">
        <v>75</v>
      </c>
      <c r="AY234" s="121" t="s">
        <v>122</v>
      </c>
    </row>
    <row r="235" spans="2:51" s="6" customFormat="1" ht="15.75" customHeight="1">
      <c r="B235" s="119"/>
      <c r="E235" s="121"/>
      <c r="F235" s="282" t="s">
        <v>716</v>
      </c>
      <c r="G235" s="283"/>
      <c r="H235" s="283"/>
      <c r="I235" s="283"/>
      <c r="K235" s="122">
        <v>32.163</v>
      </c>
      <c r="S235" s="119"/>
      <c r="T235" s="123"/>
      <c r="AA235" s="124"/>
      <c r="AT235" s="121" t="s">
        <v>213</v>
      </c>
      <c r="AU235" s="121" t="s">
        <v>132</v>
      </c>
      <c r="AV235" s="125" t="s">
        <v>83</v>
      </c>
      <c r="AW235" s="125" t="s">
        <v>102</v>
      </c>
      <c r="AX235" s="125" t="s">
        <v>75</v>
      </c>
      <c r="AY235" s="121" t="s">
        <v>122</v>
      </c>
    </row>
    <row r="236" spans="2:51" s="6" customFormat="1" ht="15.75" customHeight="1">
      <c r="B236" s="126"/>
      <c r="E236" s="127"/>
      <c r="F236" s="284" t="s">
        <v>214</v>
      </c>
      <c r="G236" s="285"/>
      <c r="H236" s="285"/>
      <c r="I236" s="285"/>
      <c r="K236" s="128">
        <v>471.273</v>
      </c>
      <c r="S236" s="126"/>
      <c r="T236" s="129"/>
      <c r="AA236" s="130"/>
      <c r="AT236" s="127" t="s">
        <v>213</v>
      </c>
      <c r="AU236" s="127" t="s">
        <v>132</v>
      </c>
      <c r="AV236" s="131" t="s">
        <v>121</v>
      </c>
      <c r="AW236" s="131" t="s">
        <v>102</v>
      </c>
      <c r="AX236" s="131" t="s">
        <v>22</v>
      </c>
      <c r="AY236" s="127" t="s">
        <v>122</v>
      </c>
    </row>
    <row r="237" spans="2:65" s="6" customFormat="1" ht="27" customHeight="1">
      <c r="B237" s="21"/>
      <c r="C237" s="105" t="s">
        <v>717</v>
      </c>
      <c r="D237" s="105" t="s">
        <v>123</v>
      </c>
      <c r="E237" s="106" t="s">
        <v>500</v>
      </c>
      <c r="F237" s="153" t="s">
        <v>501</v>
      </c>
      <c r="G237" s="154"/>
      <c r="H237" s="154"/>
      <c r="I237" s="154"/>
      <c r="J237" s="108" t="s">
        <v>294</v>
      </c>
      <c r="K237" s="109">
        <v>20.729</v>
      </c>
      <c r="L237" s="155"/>
      <c r="M237" s="154"/>
      <c r="N237" s="156">
        <f>ROUND($L$237*$K$237,2)</f>
        <v>0</v>
      </c>
      <c r="O237" s="154"/>
      <c r="P237" s="154"/>
      <c r="Q237" s="154"/>
      <c r="R237" s="107" t="s">
        <v>211</v>
      </c>
      <c r="S237" s="21"/>
      <c r="T237" s="110"/>
      <c r="U237" s="111" t="s">
        <v>45</v>
      </c>
      <c r="X237" s="112">
        <v>0</v>
      </c>
      <c r="Y237" s="112">
        <f>$X$237*$K$237</f>
        <v>0</v>
      </c>
      <c r="Z237" s="112">
        <v>0</v>
      </c>
      <c r="AA237" s="113">
        <f>$Z$237*$K$237</f>
        <v>0</v>
      </c>
      <c r="AR237" s="73" t="s">
        <v>121</v>
      </c>
      <c r="AT237" s="73" t="s">
        <v>123</v>
      </c>
      <c r="AU237" s="73" t="s">
        <v>132</v>
      </c>
      <c r="AY237" s="6" t="s">
        <v>122</v>
      </c>
      <c r="BE237" s="114">
        <f>IF($U$237="základní",$N$237,0)</f>
        <v>0</v>
      </c>
      <c r="BF237" s="114">
        <f>IF($U$237="snížená",$N$237,0)</f>
        <v>0</v>
      </c>
      <c r="BG237" s="114">
        <f>IF($U$237="zákl. přenesená",$N$237,0)</f>
        <v>0</v>
      </c>
      <c r="BH237" s="114">
        <f>IF($U$237="sníž. přenesená",$N$237,0)</f>
        <v>0</v>
      </c>
      <c r="BI237" s="114">
        <f>IF($U$237="nulová",$N$237,0)</f>
        <v>0</v>
      </c>
      <c r="BJ237" s="73" t="s">
        <v>22</v>
      </c>
      <c r="BK237" s="114">
        <f>ROUND($L$237*$K$237,2)</f>
        <v>0</v>
      </c>
      <c r="BL237" s="73" t="s">
        <v>121</v>
      </c>
      <c r="BM237" s="73" t="s">
        <v>718</v>
      </c>
    </row>
    <row r="238" spans="2:51" s="6" customFormat="1" ht="27" customHeight="1">
      <c r="B238" s="119"/>
      <c r="E238" s="120"/>
      <c r="F238" s="282" t="s">
        <v>719</v>
      </c>
      <c r="G238" s="283"/>
      <c r="H238" s="283"/>
      <c r="I238" s="283"/>
      <c r="K238" s="122">
        <v>0.893</v>
      </c>
      <c r="S238" s="119"/>
      <c r="T238" s="123"/>
      <c r="AA238" s="124"/>
      <c r="AT238" s="121" t="s">
        <v>213</v>
      </c>
      <c r="AU238" s="121" t="s">
        <v>132</v>
      </c>
      <c r="AV238" s="125" t="s">
        <v>83</v>
      </c>
      <c r="AW238" s="125" t="s">
        <v>102</v>
      </c>
      <c r="AX238" s="125" t="s">
        <v>75</v>
      </c>
      <c r="AY238" s="121" t="s">
        <v>122</v>
      </c>
    </row>
    <row r="239" spans="2:51" s="6" customFormat="1" ht="27" customHeight="1">
      <c r="B239" s="119"/>
      <c r="E239" s="121"/>
      <c r="F239" s="282" t="s">
        <v>720</v>
      </c>
      <c r="G239" s="283"/>
      <c r="H239" s="283"/>
      <c r="I239" s="283"/>
      <c r="K239" s="122">
        <v>19.836</v>
      </c>
      <c r="S239" s="119"/>
      <c r="T239" s="123"/>
      <c r="AA239" s="124"/>
      <c r="AT239" s="121" t="s">
        <v>213</v>
      </c>
      <c r="AU239" s="121" t="s">
        <v>132</v>
      </c>
      <c r="AV239" s="125" t="s">
        <v>83</v>
      </c>
      <c r="AW239" s="125" t="s">
        <v>102</v>
      </c>
      <c r="AX239" s="125" t="s">
        <v>75</v>
      </c>
      <c r="AY239" s="121" t="s">
        <v>122</v>
      </c>
    </row>
    <row r="240" spans="2:51" s="6" customFormat="1" ht="15.75" customHeight="1">
      <c r="B240" s="126"/>
      <c r="E240" s="127"/>
      <c r="F240" s="284" t="s">
        <v>214</v>
      </c>
      <c r="G240" s="285"/>
      <c r="H240" s="285"/>
      <c r="I240" s="285"/>
      <c r="K240" s="128">
        <v>20.729</v>
      </c>
      <c r="S240" s="126"/>
      <c r="T240" s="129"/>
      <c r="AA240" s="130"/>
      <c r="AT240" s="127" t="s">
        <v>213</v>
      </c>
      <c r="AU240" s="127" t="s">
        <v>132</v>
      </c>
      <c r="AV240" s="131" t="s">
        <v>121</v>
      </c>
      <c r="AW240" s="131" t="s">
        <v>102</v>
      </c>
      <c r="AX240" s="131" t="s">
        <v>22</v>
      </c>
      <c r="AY240" s="127" t="s">
        <v>122</v>
      </c>
    </row>
    <row r="241" spans="2:65" s="6" customFormat="1" ht="27" customHeight="1">
      <c r="B241" s="21"/>
      <c r="C241" s="105" t="s">
        <v>721</v>
      </c>
      <c r="D241" s="105" t="s">
        <v>123</v>
      </c>
      <c r="E241" s="106" t="s">
        <v>505</v>
      </c>
      <c r="F241" s="153" t="s">
        <v>506</v>
      </c>
      <c r="G241" s="154"/>
      <c r="H241" s="154"/>
      <c r="I241" s="154"/>
      <c r="J241" s="108" t="s">
        <v>294</v>
      </c>
      <c r="K241" s="109">
        <v>26.04</v>
      </c>
      <c r="L241" s="155"/>
      <c r="M241" s="154"/>
      <c r="N241" s="156">
        <f>ROUND($L$241*$K$241,2)</f>
        <v>0</v>
      </c>
      <c r="O241" s="154"/>
      <c r="P241" s="154"/>
      <c r="Q241" s="154"/>
      <c r="R241" s="107" t="s">
        <v>211</v>
      </c>
      <c r="S241" s="21"/>
      <c r="T241" s="110"/>
      <c r="U241" s="111" t="s">
        <v>45</v>
      </c>
      <c r="X241" s="112">
        <v>0</v>
      </c>
      <c r="Y241" s="112">
        <f>$X$241*$K$241</f>
        <v>0</v>
      </c>
      <c r="Z241" s="112">
        <v>0</v>
      </c>
      <c r="AA241" s="113">
        <f>$Z$241*$K$241</f>
        <v>0</v>
      </c>
      <c r="AR241" s="73" t="s">
        <v>121</v>
      </c>
      <c r="AT241" s="73" t="s">
        <v>123</v>
      </c>
      <c r="AU241" s="73" t="s">
        <v>132</v>
      </c>
      <c r="AY241" s="6" t="s">
        <v>122</v>
      </c>
      <c r="BE241" s="114">
        <f>IF($U$241="základní",$N$241,0)</f>
        <v>0</v>
      </c>
      <c r="BF241" s="114">
        <f>IF($U$241="snížená",$N$241,0)</f>
        <v>0</v>
      </c>
      <c r="BG241" s="114">
        <f>IF($U$241="zákl. přenesená",$N$241,0)</f>
        <v>0</v>
      </c>
      <c r="BH241" s="114">
        <f>IF($U$241="sníž. přenesená",$N$241,0)</f>
        <v>0</v>
      </c>
      <c r="BI241" s="114">
        <f>IF($U$241="nulová",$N$241,0)</f>
        <v>0</v>
      </c>
      <c r="BJ241" s="73" t="s">
        <v>22</v>
      </c>
      <c r="BK241" s="114">
        <f>ROUND($L$241*$K$241,2)</f>
        <v>0</v>
      </c>
      <c r="BL241" s="73" t="s">
        <v>121</v>
      </c>
      <c r="BM241" s="73" t="s">
        <v>722</v>
      </c>
    </row>
    <row r="242" spans="2:51" s="6" customFormat="1" ht="27" customHeight="1">
      <c r="B242" s="119"/>
      <c r="E242" s="120"/>
      <c r="F242" s="282" t="s">
        <v>723</v>
      </c>
      <c r="G242" s="283"/>
      <c r="H242" s="283"/>
      <c r="I242" s="283"/>
      <c r="K242" s="122">
        <v>26.04</v>
      </c>
      <c r="S242" s="119"/>
      <c r="T242" s="123"/>
      <c r="AA242" s="124"/>
      <c r="AT242" s="121" t="s">
        <v>213</v>
      </c>
      <c r="AU242" s="121" t="s">
        <v>132</v>
      </c>
      <c r="AV242" s="125" t="s">
        <v>83</v>
      </c>
      <c r="AW242" s="125" t="s">
        <v>102</v>
      </c>
      <c r="AX242" s="125" t="s">
        <v>22</v>
      </c>
      <c r="AY242" s="121" t="s">
        <v>122</v>
      </c>
    </row>
    <row r="243" spans="2:65" s="6" customFormat="1" ht="27" customHeight="1">
      <c r="B243" s="21"/>
      <c r="C243" s="105" t="s">
        <v>724</v>
      </c>
      <c r="D243" s="105" t="s">
        <v>123</v>
      </c>
      <c r="E243" s="106" t="s">
        <v>510</v>
      </c>
      <c r="F243" s="153" t="s">
        <v>511</v>
      </c>
      <c r="G243" s="154"/>
      <c r="H243" s="154"/>
      <c r="I243" s="154"/>
      <c r="J243" s="108" t="s">
        <v>294</v>
      </c>
      <c r="K243" s="109">
        <v>13613.592</v>
      </c>
      <c r="L243" s="155"/>
      <c r="M243" s="154"/>
      <c r="N243" s="156">
        <f>ROUND($L$243*$K$243,2)</f>
        <v>0</v>
      </c>
      <c r="O243" s="154"/>
      <c r="P243" s="154"/>
      <c r="Q243" s="154"/>
      <c r="R243" s="107" t="s">
        <v>211</v>
      </c>
      <c r="S243" s="21"/>
      <c r="T243" s="110"/>
      <c r="U243" s="111" t="s">
        <v>45</v>
      </c>
      <c r="X243" s="112">
        <v>0</v>
      </c>
      <c r="Y243" s="112">
        <f>$X$243*$K$243</f>
        <v>0</v>
      </c>
      <c r="Z243" s="112">
        <v>0</v>
      </c>
      <c r="AA243" s="113">
        <f>$Z$243*$K$243</f>
        <v>0</v>
      </c>
      <c r="AR243" s="73" t="s">
        <v>121</v>
      </c>
      <c r="AT243" s="73" t="s">
        <v>123</v>
      </c>
      <c r="AU243" s="73" t="s">
        <v>132</v>
      </c>
      <c r="AY243" s="6" t="s">
        <v>122</v>
      </c>
      <c r="BE243" s="114">
        <f>IF($U$243="základní",$N$243,0)</f>
        <v>0</v>
      </c>
      <c r="BF243" s="114">
        <f>IF($U$243="snížená",$N$243,0)</f>
        <v>0</v>
      </c>
      <c r="BG243" s="114">
        <f>IF($U$243="zákl. přenesená",$N$243,0)</f>
        <v>0</v>
      </c>
      <c r="BH243" s="114">
        <f>IF($U$243="sníž. přenesená",$N$243,0)</f>
        <v>0</v>
      </c>
      <c r="BI243" s="114">
        <f>IF($U$243="nulová",$N$243,0)</f>
        <v>0</v>
      </c>
      <c r="BJ243" s="73" t="s">
        <v>22</v>
      </c>
      <c r="BK243" s="114">
        <f>ROUND($L$243*$K$243,2)</f>
        <v>0</v>
      </c>
      <c r="BL243" s="73" t="s">
        <v>121</v>
      </c>
      <c r="BM243" s="73" t="s">
        <v>725</v>
      </c>
    </row>
    <row r="244" spans="2:51" s="6" customFormat="1" ht="27" customHeight="1">
      <c r="B244" s="119"/>
      <c r="E244" s="120"/>
      <c r="F244" s="282" t="s">
        <v>726</v>
      </c>
      <c r="G244" s="283"/>
      <c r="H244" s="283"/>
      <c r="I244" s="283"/>
      <c r="K244" s="122">
        <v>13613.592</v>
      </c>
      <c r="S244" s="119"/>
      <c r="T244" s="123"/>
      <c r="AA244" s="124"/>
      <c r="AT244" s="121" t="s">
        <v>213</v>
      </c>
      <c r="AU244" s="121" t="s">
        <v>132</v>
      </c>
      <c r="AV244" s="125" t="s">
        <v>83</v>
      </c>
      <c r="AW244" s="125" t="s">
        <v>102</v>
      </c>
      <c r="AX244" s="125" t="s">
        <v>22</v>
      </c>
      <c r="AY244" s="121" t="s">
        <v>122</v>
      </c>
    </row>
    <row r="245" spans="2:65" s="6" customFormat="1" ht="39" customHeight="1">
      <c r="B245" s="21"/>
      <c r="C245" s="105" t="s">
        <v>727</v>
      </c>
      <c r="D245" s="105" t="s">
        <v>123</v>
      </c>
      <c r="E245" s="106" t="s">
        <v>514</v>
      </c>
      <c r="F245" s="153" t="s">
        <v>515</v>
      </c>
      <c r="G245" s="154"/>
      <c r="H245" s="154"/>
      <c r="I245" s="154"/>
      <c r="J245" s="108" t="s">
        <v>294</v>
      </c>
      <c r="K245" s="109">
        <v>1946.313</v>
      </c>
      <c r="L245" s="155"/>
      <c r="M245" s="154"/>
      <c r="N245" s="156">
        <f>ROUND($L$245*$K$245,2)</f>
        <v>0</v>
      </c>
      <c r="O245" s="154"/>
      <c r="P245" s="154"/>
      <c r="Q245" s="154"/>
      <c r="R245" s="107" t="s">
        <v>211</v>
      </c>
      <c r="S245" s="21"/>
      <c r="T245" s="110"/>
      <c r="U245" s="115" t="s">
        <v>45</v>
      </c>
      <c r="V245" s="116"/>
      <c r="W245" s="116"/>
      <c r="X245" s="117">
        <v>0</v>
      </c>
      <c r="Y245" s="117">
        <f>$X$245*$K$245</f>
        <v>0</v>
      </c>
      <c r="Z245" s="117">
        <v>0</v>
      </c>
      <c r="AA245" s="118">
        <f>$Z$245*$K$245</f>
        <v>0</v>
      </c>
      <c r="AR245" s="73" t="s">
        <v>121</v>
      </c>
      <c r="AT245" s="73" t="s">
        <v>123</v>
      </c>
      <c r="AU245" s="73" t="s">
        <v>132</v>
      </c>
      <c r="AY245" s="6" t="s">
        <v>122</v>
      </c>
      <c r="BE245" s="114">
        <f>IF($U$245="základní",$N$245,0)</f>
        <v>0</v>
      </c>
      <c r="BF245" s="114">
        <f>IF($U$245="snížená",$N$245,0)</f>
        <v>0</v>
      </c>
      <c r="BG245" s="114">
        <f>IF($U$245="zákl. přenesená",$N$245,0)</f>
        <v>0</v>
      </c>
      <c r="BH245" s="114">
        <f>IF($U$245="sníž. přenesená",$N$245,0)</f>
        <v>0</v>
      </c>
      <c r="BI245" s="114">
        <f>IF($U$245="nulová",$N$245,0)</f>
        <v>0</v>
      </c>
      <c r="BJ245" s="73" t="s">
        <v>22</v>
      </c>
      <c r="BK245" s="114">
        <f>ROUND($L$245*$K$245,2)</f>
        <v>0</v>
      </c>
      <c r="BL245" s="73" t="s">
        <v>121</v>
      </c>
      <c r="BM245" s="73" t="s">
        <v>717</v>
      </c>
    </row>
    <row r="246" spans="2:19" s="6" customFormat="1" ht="7.5" customHeight="1">
      <c r="B246" s="35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21"/>
    </row>
    <row r="247" s="2" customFormat="1" ht="14.25" customHeight="1"/>
  </sheetData>
  <mergeCells count="407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C65:R65"/>
    <mergeCell ref="F67:Q67"/>
    <mergeCell ref="F68:Q68"/>
    <mergeCell ref="M70:P70"/>
    <mergeCell ref="M72:Q72"/>
    <mergeCell ref="F75:I75"/>
    <mergeCell ref="L75:M75"/>
    <mergeCell ref="N75:Q75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F84:I84"/>
    <mergeCell ref="L84:M84"/>
    <mergeCell ref="N84:Q84"/>
    <mergeCell ref="F85:I85"/>
    <mergeCell ref="F86:I86"/>
    <mergeCell ref="L86:M86"/>
    <mergeCell ref="N86:Q86"/>
    <mergeCell ref="F87:I87"/>
    <mergeCell ref="F88:I88"/>
    <mergeCell ref="L88:M88"/>
    <mergeCell ref="N88:Q88"/>
    <mergeCell ref="F89:I89"/>
    <mergeCell ref="L89:M89"/>
    <mergeCell ref="N89:Q89"/>
    <mergeCell ref="F90:I90"/>
    <mergeCell ref="F91:I91"/>
    <mergeCell ref="L91:M91"/>
    <mergeCell ref="N91:Q91"/>
    <mergeCell ref="F92:I92"/>
    <mergeCell ref="F93:I93"/>
    <mergeCell ref="L93:M93"/>
    <mergeCell ref="N93:Q93"/>
    <mergeCell ref="F94:I94"/>
    <mergeCell ref="F95:I95"/>
    <mergeCell ref="L95:M95"/>
    <mergeCell ref="N95:Q95"/>
    <mergeCell ref="F96:I96"/>
    <mergeCell ref="F97:I97"/>
    <mergeCell ref="F98:I98"/>
    <mergeCell ref="F99:I99"/>
    <mergeCell ref="L99:M99"/>
    <mergeCell ref="N99:Q99"/>
    <mergeCell ref="F100:I100"/>
    <mergeCell ref="F101:I101"/>
    <mergeCell ref="L101:M101"/>
    <mergeCell ref="N101:Q101"/>
    <mergeCell ref="F102:I102"/>
    <mergeCell ref="F103:I103"/>
    <mergeCell ref="L103:M103"/>
    <mergeCell ref="N103:Q103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F121:I121"/>
    <mergeCell ref="L121:M121"/>
    <mergeCell ref="N121:Q121"/>
    <mergeCell ref="F122:I122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50:I150"/>
    <mergeCell ref="L150:M150"/>
    <mergeCell ref="N150:Q150"/>
    <mergeCell ref="N149:Q149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F181:I181"/>
    <mergeCell ref="L181:M181"/>
    <mergeCell ref="N181:Q181"/>
    <mergeCell ref="N180:Q180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L227:M227"/>
    <mergeCell ref="N227:Q227"/>
    <mergeCell ref="N228:Q228"/>
    <mergeCell ref="F229:I229"/>
    <mergeCell ref="L229:M229"/>
    <mergeCell ref="N229:Q229"/>
    <mergeCell ref="F231:I231"/>
    <mergeCell ref="L231:M231"/>
    <mergeCell ref="N231:Q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N184:Q184"/>
    <mergeCell ref="N230:Q230"/>
    <mergeCell ref="H1:K1"/>
    <mergeCell ref="S2:AC2"/>
    <mergeCell ref="N76:Q76"/>
    <mergeCell ref="N77:Q77"/>
    <mergeCell ref="N78:Q78"/>
    <mergeCell ref="N123:Q123"/>
    <mergeCell ref="F228:I228"/>
    <mergeCell ref="L228:M228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168" customWidth="1"/>
    <col min="2" max="2" width="1.66796875" style="168" customWidth="1"/>
    <col min="3" max="4" width="5" style="168" customWidth="1"/>
    <col min="5" max="5" width="11.66015625" style="168" customWidth="1"/>
    <col min="6" max="6" width="9.16015625" style="168" customWidth="1"/>
    <col min="7" max="7" width="5" style="168" customWidth="1"/>
    <col min="8" max="8" width="77.83203125" style="168" customWidth="1"/>
    <col min="9" max="10" width="20" style="168" customWidth="1"/>
    <col min="11" max="11" width="1.66796875" style="168" customWidth="1"/>
    <col min="12" max="16384" width="9.33203125" style="168" customWidth="1"/>
  </cols>
  <sheetData>
    <row r="1" ht="37.5" customHeight="1"/>
    <row r="2" spans="2:11" ht="7.5" customHeight="1">
      <c r="B2" s="169"/>
      <c r="C2" s="170"/>
      <c r="D2" s="170"/>
      <c r="E2" s="170"/>
      <c r="F2" s="170"/>
      <c r="G2" s="170"/>
      <c r="H2" s="170"/>
      <c r="I2" s="170"/>
      <c r="J2" s="170"/>
      <c r="K2" s="171"/>
    </row>
    <row r="3" spans="2:11" s="174" customFormat="1" ht="45" customHeight="1">
      <c r="B3" s="172"/>
      <c r="C3" s="293" t="s">
        <v>735</v>
      </c>
      <c r="D3" s="293"/>
      <c r="E3" s="293"/>
      <c r="F3" s="293"/>
      <c r="G3" s="293"/>
      <c r="H3" s="293"/>
      <c r="I3" s="293"/>
      <c r="J3" s="293"/>
      <c r="K3" s="173"/>
    </row>
    <row r="4" spans="2:11" ht="25.5" customHeight="1">
      <c r="B4" s="175"/>
      <c r="C4" s="294" t="s">
        <v>736</v>
      </c>
      <c r="D4" s="294"/>
      <c r="E4" s="294"/>
      <c r="F4" s="294"/>
      <c r="G4" s="294"/>
      <c r="H4" s="294"/>
      <c r="I4" s="294"/>
      <c r="J4" s="294"/>
      <c r="K4" s="176"/>
    </row>
    <row r="5" spans="2:11" ht="5.25" customHeight="1">
      <c r="B5" s="175"/>
      <c r="C5" s="183"/>
      <c r="D5" s="183"/>
      <c r="E5" s="183"/>
      <c r="F5" s="183"/>
      <c r="G5" s="183"/>
      <c r="H5" s="183"/>
      <c r="I5" s="183"/>
      <c r="J5" s="183"/>
      <c r="K5" s="176"/>
    </row>
    <row r="6" spans="2:11" ht="15" customHeight="1">
      <c r="B6" s="175"/>
      <c r="C6" s="292" t="s">
        <v>737</v>
      </c>
      <c r="D6" s="292"/>
      <c r="E6" s="292"/>
      <c r="F6" s="292"/>
      <c r="G6" s="292"/>
      <c r="H6" s="292"/>
      <c r="I6" s="292"/>
      <c r="J6" s="292"/>
      <c r="K6" s="176"/>
    </row>
    <row r="7" spans="2:11" ht="15" customHeight="1">
      <c r="B7" s="185"/>
      <c r="C7" s="292" t="s">
        <v>738</v>
      </c>
      <c r="D7" s="292"/>
      <c r="E7" s="292"/>
      <c r="F7" s="292"/>
      <c r="G7" s="292"/>
      <c r="H7" s="292"/>
      <c r="I7" s="292"/>
      <c r="J7" s="292"/>
      <c r="K7" s="176"/>
    </row>
    <row r="8" spans="2:11" ht="12.75" customHeight="1">
      <c r="B8" s="185"/>
      <c r="C8" s="184"/>
      <c r="D8" s="184"/>
      <c r="E8" s="184"/>
      <c r="F8" s="184"/>
      <c r="G8" s="184"/>
      <c r="H8" s="184"/>
      <c r="I8" s="184"/>
      <c r="J8" s="184"/>
      <c r="K8" s="176"/>
    </row>
    <row r="9" spans="2:11" ht="15" customHeight="1">
      <c r="B9" s="185"/>
      <c r="C9" s="292" t="s">
        <v>892</v>
      </c>
      <c r="D9" s="292"/>
      <c r="E9" s="292"/>
      <c r="F9" s="292"/>
      <c r="G9" s="292"/>
      <c r="H9" s="292"/>
      <c r="I9" s="292"/>
      <c r="J9" s="292"/>
      <c r="K9" s="176"/>
    </row>
    <row r="10" spans="2:11" ht="15" customHeight="1">
      <c r="B10" s="185"/>
      <c r="C10" s="184"/>
      <c r="D10" s="292" t="s">
        <v>893</v>
      </c>
      <c r="E10" s="292"/>
      <c r="F10" s="292"/>
      <c r="G10" s="292"/>
      <c r="H10" s="292"/>
      <c r="I10" s="292"/>
      <c r="J10" s="292"/>
      <c r="K10" s="176"/>
    </row>
    <row r="11" spans="2:11" ht="15" customHeight="1">
      <c r="B11" s="185"/>
      <c r="C11" s="186"/>
      <c r="D11" s="292" t="s">
        <v>739</v>
      </c>
      <c r="E11" s="292"/>
      <c r="F11" s="292"/>
      <c r="G11" s="292"/>
      <c r="H11" s="292"/>
      <c r="I11" s="292"/>
      <c r="J11" s="292"/>
      <c r="K11" s="176"/>
    </row>
    <row r="12" spans="2:11" ht="12.75" customHeight="1">
      <c r="B12" s="185"/>
      <c r="C12" s="186"/>
      <c r="D12" s="186"/>
      <c r="E12" s="186"/>
      <c r="F12" s="186"/>
      <c r="G12" s="186"/>
      <c r="H12" s="186"/>
      <c r="I12" s="186"/>
      <c r="J12" s="186"/>
      <c r="K12" s="176"/>
    </row>
    <row r="13" spans="2:11" ht="15" customHeight="1">
      <c r="B13" s="185"/>
      <c r="C13" s="186"/>
      <c r="D13" s="292" t="s">
        <v>894</v>
      </c>
      <c r="E13" s="292"/>
      <c r="F13" s="292"/>
      <c r="G13" s="292"/>
      <c r="H13" s="292"/>
      <c r="I13" s="292"/>
      <c r="J13" s="292"/>
      <c r="K13" s="176"/>
    </row>
    <row r="14" spans="2:11" ht="15" customHeight="1">
      <c r="B14" s="185"/>
      <c r="C14" s="186"/>
      <c r="D14" s="292" t="s">
        <v>740</v>
      </c>
      <c r="E14" s="292"/>
      <c r="F14" s="292"/>
      <c r="G14" s="292"/>
      <c r="H14" s="292"/>
      <c r="I14" s="292"/>
      <c r="J14" s="292"/>
      <c r="K14" s="176"/>
    </row>
    <row r="15" spans="2:11" ht="15" customHeight="1">
      <c r="B15" s="185"/>
      <c r="C15" s="186"/>
      <c r="D15" s="292" t="s">
        <v>741</v>
      </c>
      <c r="E15" s="292"/>
      <c r="F15" s="292"/>
      <c r="G15" s="292"/>
      <c r="H15" s="292"/>
      <c r="I15" s="292"/>
      <c r="J15" s="292"/>
      <c r="K15" s="176"/>
    </row>
    <row r="16" spans="2:11" ht="15" customHeight="1">
      <c r="B16" s="185"/>
      <c r="C16" s="186"/>
      <c r="D16" s="186"/>
      <c r="E16" s="187" t="s">
        <v>81</v>
      </c>
      <c r="F16" s="292" t="s">
        <v>742</v>
      </c>
      <c r="G16" s="292"/>
      <c r="H16" s="292"/>
      <c r="I16" s="292"/>
      <c r="J16" s="292"/>
      <c r="K16" s="176"/>
    </row>
    <row r="17" spans="2:11" ht="15" customHeight="1">
      <c r="B17" s="185"/>
      <c r="C17" s="186"/>
      <c r="D17" s="186"/>
      <c r="E17" s="187" t="s">
        <v>743</v>
      </c>
      <c r="F17" s="292" t="s">
        <v>744</v>
      </c>
      <c r="G17" s="292"/>
      <c r="H17" s="292"/>
      <c r="I17" s="292"/>
      <c r="J17" s="292"/>
      <c r="K17" s="176"/>
    </row>
    <row r="18" spans="2:11" ht="15" customHeight="1">
      <c r="B18" s="185"/>
      <c r="C18" s="186"/>
      <c r="D18" s="186"/>
      <c r="E18" s="187" t="s">
        <v>745</v>
      </c>
      <c r="F18" s="292" t="s">
        <v>746</v>
      </c>
      <c r="G18" s="292"/>
      <c r="H18" s="292"/>
      <c r="I18" s="292"/>
      <c r="J18" s="292"/>
      <c r="K18" s="176"/>
    </row>
    <row r="19" spans="2:11" ht="15" customHeight="1">
      <c r="B19" s="185"/>
      <c r="C19" s="186"/>
      <c r="D19" s="186"/>
      <c r="E19" s="187" t="s">
        <v>747</v>
      </c>
      <c r="F19" s="292" t="s">
        <v>80</v>
      </c>
      <c r="G19" s="292"/>
      <c r="H19" s="292"/>
      <c r="I19" s="292"/>
      <c r="J19" s="292"/>
      <c r="K19" s="176"/>
    </row>
    <row r="20" spans="2:11" ht="15" customHeight="1">
      <c r="B20" s="185"/>
      <c r="C20" s="186"/>
      <c r="D20" s="186"/>
      <c r="E20" s="187" t="s">
        <v>748</v>
      </c>
      <c r="F20" s="292" t="s">
        <v>749</v>
      </c>
      <c r="G20" s="292"/>
      <c r="H20" s="292"/>
      <c r="I20" s="292"/>
      <c r="J20" s="292"/>
      <c r="K20" s="176"/>
    </row>
    <row r="21" spans="2:11" ht="15" customHeight="1">
      <c r="B21" s="185"/>
      <c r="C21" s="186"/>
      <c r="D21" s="186"/>
      <c r="E21" s="187" t="s">
        <v>750</v>
      </c>
      <c r="F21" s="292" t="s">
        <v>751</v>
      </c>
      <c r="G21" s="292"/>
      <c r="H21" s="292"/>
      <c r="I21" s="292"/>
      <c r="J21" s="292"/>
      <c r="K21" s="176"/>
    </row>
    <row r="22" spans="2:11" ht="12.75" customHeight="1">
      <c r="B22" s="185"/>
      <c r="C22" s="186"/>
      <c r="D22" s="186"/>
      <c r="E22" s="186"/>
      <c r="F22" s="186"/>
      <c r="G22" s="186"/>
      <c r="H22" s="186"/>
      <c r="I22" s="186"/>
      <c r="J22" s="186"/>
      <c r="K22" s="176"/>
    </row>
    <row r="23" spans="2:11" ht="15" customHeight="1">
      <c r="B23" s="185"/>
      <c r="C23" s="292" t="s">
        <v>895</v>
      </c>
      <c r="D23" s="292"/>
      <c r="E23" s="292"/>
      <c r="F23" s="292"/>
      <c r="G23" s="292"/>
      <c r="H23" s="292"/>
      <c r="I23" s="292"/>
      <c r="J23" s="292"/>
      <c r="K23" s="176"/>
    </row>
    <row r="24" spans="2:11" ht="15" customHeight="1">
      <c r="B24" s="185"/>
      <c r="C24" s="292" t="s">
        <v>752</v>
      </c>
      <c r="D24" s="292"/>
      <c r="E24" s="292"/>
      <c r="F24" s="292"/>
      <c r="G24" s="292"/>
      <c r="H24" s="292"/>
      <c r="I24" s="292"/>
      <c r="J24" s="292"/>
      <c r="K24" s="176"/>
    </row>
    <row r="25" spans="2:11" ht="15" customHeight="1">
      <c r="B25" s="185"/>
      <c r="C25" s="184"/>
      <c r="D25" s="292" t="s">
        <v>896</v>
      </c>
      <c r="E25" s="292"/>
      <c r="F25" s="292"/>
      <c r="G25" s="292"/>
      <c r="H25" s="292"/>
      <c r="I25" s="292"/>
      <c r="J25" s="292"/>
      <c r="K25" s="176"/>
    </row>
    <row r="26" spans="2:11" ht="15" customHeight="1">
      <c r="B26" s="185"/>
      <c r="C26" s="186"/>
      <c r="D26" s="292" t="s">
        <v>753</v>
      </c>
      <c r="E26" s="292"/>
      <c r="F26" s="292"/>
      <c r="G26" s="292"/>
      <c r="H26" s="292"/>
      <c r="I26" s="292"/>
      <c r="J26" s="292"/>
      <c r="K26" s="176"/>
    </row>
    <row r="27" spans="2:11" ht="12.75" customHeight="1">
      <c r="B27" s="185"/>
      <c r="C27" s="186"/>
      <c r="D27" s="186"/>
      <c r="E27" s="186"/>
      <c r="F27" s="186"/>
      <c r="G27" s="186"/>
      <c r="H27" s="186"/>
      <c r="I27" s="186"/>
      <c r="J27" s="186"/>
      <c r="K27" s="176"/>
    </row>
    <row r="28" spans="2:11" ht="15" customHeight="1">
      <c r="B28" s="185"/>
      <c r="C28" s="186"/>
      <c r="D28" s="292" t="s">
        <v>897</v>
      </c>
      <c r="E28" s="292"/>
      <c r="F28" s="292"/>
      <c r="G28" s="292"/>
      <c r="H28" s="292"/>
      <c r="I28" s="292"/>
      <c r="J28" s="292"/>
      <c r="K28" s="176"/>
    </row>
    <row r="29" spans="2:11" ht="15" customHeight="1">
      <c r="B29" s="185"/>
      <c r="C29" s="186"/>
      <c r="D29" s="292" t="s">
        <v>754</v>
      </c>
      <c r="E29" s="292"/>
      <c r="F29" s="292"/>
      <c r="G29" s="292"/>
      <c r="H29" s="292"/>
      <c r="I29" s="292"/>
      <c r="J29" s="292"/>
      <c r="K29" s="176"/>
    </row>
    <row r="30" spans="2:11" ht="12.75" customHeight="1">
      <c r="B30" s="185"/>
      <c r="C30" s="186"/>
      <c r="D30" s="186"/>
      <c r="E30" s="186"/>
      <c r="F30" s="186"/>
      <c r="G30" s="186"/>
      <c r="H30" s="186"/>
      <c r="I30" s="186"/>
      <c r="J30" s="186"/>
      <c r="K30" s="176"/>
    </row>
    <row r="31" spans="2:11" ht="15" customHeight="1">
      <c r="B31" s="185"/>
      <c r="C31" s="186"/>
      <c r="D31" s="292" t="s">
        <v>898</v>
      </c>
      <c r="E31" s="292"/>
      <c r="F31" s="292"/>
      <c r="G31" s="292"/>
      <c r="H31" s="292"/>
      <c r="I31" s="292"/>
      <c r="J31" s="292"/>
      <c r="K31" s="176"/>
    </row>
    <row r="32" spans="2:11" ht="15" customHeight="1">
      <c r="B32" s="185"/>
      <c r="C32" s="186"/>
      <c r="D32" s="292" t="s">
        <v>755</v>
      </c>
      <c r="E32" s="292"/>
      <c r="F32" s="292"/>
      <c r="G32" s="292"/>
      <c r="H32" s="292"/>
      <c r="I32" s="292"/>
      <c r="J32" s="292"/>
      <c r="K32" s="176"/>
    </row>
    <row r="33" spans="2:11" ht="15" customHeight="1">
      <c r="B33" s="185"/>
      <c r="C33" s="186"/>
      <c r="D33" s="292" t="s">
        <v>756</v>
      </c>
      <c r="E33" s="292"/>
      <c r="F33" s="292"/>
      <c r="G33" s="292"/>
      <c r="H33" s="292"/>
      <c r="I33" s="292"/>
      <c r="J33" s="292"/>
      <c r="K33" s="176"/>
    </row>
    <row r="34" spans="2:11" ht="15" customHeight="1">
      <c r="B34" s="185"/>
      <c r="C34" s="186"/>
      <c r="D34" s="184"/>
      <c r="E34" s="188" t="s">
        <v>107</v>
      </c>
      <c r="F34" s="184"/>
      <c r="G34" s="292" t="s">
        <v>757</v>
      </c>
      <c r="H34" s="292"/>
      <c r="I34" s="292"/>
      <c r="J34" s="292"/>
      <c r="K34" s="176"/>
    </row>
    <row r="35" spans="2:11" ht="15" customHeight="1">
      <c r="B35" s="185"/>
      <c r="C35" s="186"/>
      <c r="D35" s="184"/>
      <c r="E35" s="188" t="s">
        <v>758</v>
      </c>
      <c r="F35" s="184"/>
      <c r="G35" s="292" t="s">
        <v>759</v>
      </c>
      <c r="H35" s="292"/>
      <c r="I35" s="292"/>
      <c r="J35" s="292"/>
      <c r="K35" s="176"/>
    </row>
    <row r="36" spans="2:11" ht="15" customHeight="1">
      <c r="B36" s="185"/>
      <c r="C36" s="186"/>
      <c r="D36" s="184"/>
      <c r="E36" s="188" t="s">
        <v>56</v>
      </c>
      <c r="F36" s="184"/>
      <c r="G36" s="292" t="s">
        <v>760</v>
      </c>
      <c r="H36" s="292"/>
      <c r="I36" s="292"/>
      <c r="J36" s="292"/>
      <c r="K36" s="176"/>
    </row>
    <row r="37" spans="2:11" ht="15" customHeight="1">
      <c r="B37" s="185"/>
      <c r="C37" s="186"/>
      <c r="D37" s="184"/>
      <c r="E37" s="188" t="s">
        <v>108</v>
      </c>
      <c r="F37" s="184"/>
      <c r="G37" s="292" t="s">
        <v>761</v>
      </c>
      <c r="H37" s="292"/>
      <c r="I37" s="292"/>
      <c r="J37" s="292"/>
      <c r="K37" s="176"/>
    </row>
    <row r="38" spans="2:11" ht="15" customHeight="1">
      <c r="B38" s="185"/>
      <c r="C38" s="186"/>
      <c r="D38" s="184"/>
      <c r="E38" s="188" t="s">
        <v>109</v>
      </c>
      <c r="F38" s="184"/>
      <c r="G38" s="292" t="s">
        <v>762</v>
      </c>
      <c r="H38" s="292"/>
      <c r="I38" s="292"/>
      <c r="J38" s="292"/>
      <c r="K38" s="176"/>
    </row>
    <row r="39" spans="2:11" ht="15" customHeight="1">
      <c r="B39" s="185"/>
      <c r="C39" s="186"/>
      <c r="D39" s="184"/>
      <c r="E39" s="188" t="s">
        <v>110</v>
      </c>
      <c r="F39" s="184"/>
      <c r="G39" s="292" t="s">
        <v>763</v>
      </c>
      <c r="H39" s="292"/>
      <c r="I39" s="292"/>
      <c r="J39" s="292"/>
      <c r="K39" s="176"/>
    </row>
    <row r="40" spans="2:11" ht="15" customHeight="1">
      <c r="B40" s="185"/>
      <c r="C40" s="186"/>
      <c r="D40" s="184"/>
      <c r="E40" s="188" t="s">
        <v>764</v>
      </c>
      <c r="F40" s="184"/>
      <c r="G40" s="292" t="s">
        <v>765</v>
      </c>
      <c r="H40" s="292"/>
      <c r="I40" s="292"/>
      <c r="J40" s="292"/>
      <c r="K40" s="176"/>
    </row>
    <row r="41" spans="2:11" ht="15" customHeight="1">
      <c r="B41" s="185"/>
      <c r="C41" s="186"/>
      <c r="D41" s="184"/>
      <c r="E41" s="188"/>
      <c r="F41" s="184"/>
      <c r="G41" s="292" t="s">
        <v>766</v>
      </c>
      <c r="H41" s="292"/>
      <c r="I41" s="292"/>
      <c r="J41" s="292"/>
      <c r="K41" s="176"/>
    </row>
    <row r="42" spans="2:11" ht="15" customHeight="1">
      <c r="B42" s="185"/>
      <c r="C42" s="186"/>
      <c r="D42" s="184"/>
      <c r="E42" s="188" t="s">
        <v>767</v>
      </c>
      <c r="F42" s="184"/>
      <c r="G42" s="292" t="s">
        <v>768</v>
      </c>
      <c r="H42" s="292"/>
      <c r="I42" s="292"/>
      <c r="J42" s="292"/>
      <c r="K42" s="176"/>
    </row>
    <row r="43" spans="2:11" ht="15" customHeight="1">
      <c r="B43" s="185"/>
      <c r="C43" s="186"/>
      <c r="D43" s="184"/>
      <c r="E43" s="188" t="s">
        <v>113</v>
      </c>
      <c r="F43" s="184"/>
      <c r="G43" s="292" t="s">
        <v>769</v>
      </c>
      <c r="H43" s="292"/>
      <c r="I43" s="292"/>
      <c r="J43" s="292"/>
      <c r="K43" s="176"/>
    </row>
    <row r="44" spans="2:11" ht="12.75" customHeight="1">
      <c r="B44" s="185"/>
      <c r="C44" s="186"/>
      <c r="D44" s="184"/>
      <c r="E44" s="184"/>
      <c r="F44" s="184"/>
      <c r="G44" s="184"/>
      <c r="H44" s="184"/>
      <c r="I44" s="184"/>
      <c r="J44" s="184"/>
      <c r="K44" s="176"/>
    </row>
    <row r="45" spans="2:11" ht="15" customHeight="1">
      <c r="B45" s="185"/>
      <c r="C45" s="186"/>
      <c r="D45" s="292" t="s">
        <v>770</v>
      </c>
      <c r="E45" s="292"/>
      <c r="F45" s="292"/>
      <c r="G45" s="292"/>
      <c r="H45" s="292"/>
      <c r="I45" s="292"/>
      <c r="J45" s="292"/>
      <c r="K45" s="176"/>
    </row>
    <row r="46" spans="2:11" ht="15" customHeight="1">
      <c r="B46" s="185"/>
      <c r="C46" s="186"/>
      <c r="D46" s="186"/>
      <c r="E46" s="292" t="s">
        <v>771</v>
      </c>
      <c r="F46" s="292"/>
      <c r="G46" s="292"/>
      <c r="H46" s="292"/>
      <c r="I46" s="292"/>
      <c r="J46" s="292"/>
      <c r="K46" s="176"/>
    </row>
    <row r="47" spans="2:11" ht="15" customHeight="1">
      <c r="B47" s="185"/>
      <c r="C47" s="186"/>
      <c r="D47" s="186"/>
      <c r="E47" s="292" t="s">
        <v>772</v>
      </c>
      <c r="F47" s="292"/>
      <c r="G47" s="292"/>
      <c r="H47" s="292"/>
      <c r="I47" s="292"/>
      <c r="J47" s="292"/>
      <c r="K47" s="176"/>
    </row>
    <row r="48" spans="2:11" ht="15" customHeight="1">
      <c r="B48" s="185"/>
      <c r="C48" s="186"/>
      <c r="D48" s="186"/>
      <c r="E48" s="292" t="s">
        <v>773</v>
      </c>
      <c r="F48" s="292"/>
      <c r="G48" s="292"/>
      <c r="H48" s="292"/>
      <c r="I48" s="292"/>
      <c r="J48" s="292"/>
      <c r="K48" s="176"/>
    </row>
    <row r="49" spans="2:11" ht="15" customHeight="1">
      <c r="B49" s="185"/>
      <c r="C49" s="186"/>
      <c r="D49" s="292" t="s">
        <v>774</v>
      </c>
      <c r="E49" s="292"/>
      <c r="F49" s="292"/>
      <c r="G49" s="292"/>
      <c r="H49" s="292"/>
      <c r="I49" s="292"/>
      <c r="J49" s="292"/>
      <c r="K49" s="176"/>
    </row>
    <row r="50" spans="2:11" ht="25.5" customHeight="1">
      <c r="B50" s="175"/>
      <c r="C50" s="294" t="s">
        <v>775</v>
      </c>
      <c r="D50" s="294"/>
      <c r="E50" s="294"/>
      <c r="F50" s="294"/>
      <c r="G50" s="294"/>
      <c r="H50" s="294"/>
      <c r="I50" s="294"/>
      <c r="J50" s="294"/>
      <c r="K50" s="176"/>
    </row>
    <row r="51" spans="2:11" ht="5.25" customHeight="1">
      <c r="B51" s="175"/>
      <c r="C51" s="183"/>
      <c r="D51" s="183"/>
      <c r="E51" s="183"/>
      <c r="F51" s="183"/>
      <c r="G51" s="183"/>
      <c r="H51" s="183"/>
      <c r="I51" s="183"/>
      <c r="J51" s="183"/>
      <c r="K51" s="176"/>
    </row>
    <row r="52" spans="2:11" ht="15" customHeight="1">
      <c r="B52" s="175"/>
      <c r="C52" s="292" t="s">
        <v>776</v>
      </c>
      <c r="D52" s="292"/>
      <c r="E52" s="292"/>
      <c r="F52" s="292"/>
      <c r="G52" s="292"/>
      <c r="H52" s="292"/>
      <c r="I52" s="292"/>
      <c r="J52" s="292"/>
      <c r="K52" s="176"/>
    </row>
    <row r="53" spans="2:11" ht="15" customHeight="1">
      <c r="B53" s="175"/>
      <c r="C53" s="292" t="s">
        <v>777</v>
      </c>
      <c r="D53" s="292"/>
      <c r="E53" s="292"/>
      <c r="F53" s="292"/>
      <c r="G53" s="292"/>
      <c r="H53" s="292"/>
      <c r="I53" s="292"/>
      <c r="J53" s="292"/>
      <c r="K53" s="176"/>
    </row>
    <row r="54" spans="2:11" ht="12.75" customHeight="1">
      <c r="B54" s="175"/>
      <c r="C54" s="184"/>
      <c r="D54" s="184"/>
      <c r="E54" s="184"/>
      <c r="F54" s="184"/>
      <c r="G54" s="184"/>
      <c r="H54" s="184"/>
      <c r="I54" s="184"/>
      <c r="J54" s="184"/>
      <c r="K54" s="176"/>
    </row>
    <row r="55" spans="2:11" ht="15" customHeight="1">
      <c r="B55" s="175"/>
      <c r="C55" s="292" t="s">
        <v>778</v>
      </c>
      <c r="D55" s="292"/>
      <c r="E55" s="292"/>
      <c r="F55" s="292"/>
      <c r="G55" s="292"/>
      <c r="H55" s="292"/>
      <c r="I55" s="292"/>
      <c r="J55" s="292"/>
      <c r="K55" s="176"/>
    </row>
    <row r="56" spans="2:11" ht="15" customHeight="1">
      <c r="B56" s="175"/>
      <c r="C56" s="186"/>
      <c r="D56" s="292" t="s">
        <v>779</v>
      </c>
      <c r="E56" s="292"/>
      <c r="F56" s="292"/>
      <c r="G56" s="292"/>
      <c r="H56" s="292"/>
      <c r="I56" s="292"/>
      <c r="J56" s="292"/>
      <c r="K56" s="176"/>
    </row>
    <row r="57" spans="2:11" ht="15" customHeight="1">
      <c r="B57" s="175"/>
      <c r="C57" s="186"/>
      <c r="D57" s="292" t="s">
        <v>780</v>
      </c>
      <c r="E57" s="292"/>
      <c r="F57" s="292"/>
      <c r="G57" s="292"/>
      <c r="H57" s="292"/>
      <c r="I57" s="292"/>
      <c r="J57" s="292"/>
      <c r="K57" s="176"/>
    </row>
    <row r="58" spans="2:11" ht="15" customHeight="1">
      <c r="B58" s="175"/>
      <c r="C58" s="186"/>
      <c r="D58" s="292" t="s">
        <v>781</v>
      </c>
      <c r="E58" s="292"/>
      <c r="F58" s="292"/>
      <c r="G58" s="292"/>
      <c r="H58" s="292"/>
      <c r="I58" s="292"/>
      <c r="J58" s="292"/>
      <c r="K58" s="176"/>
    </row>
    <row r="59" spans="2:11" ht="15" customHeight="1">
      <c r="B59" s="175"/>
      <c r="C59" s="186"/>
      <c r="D59" s="292" t="s">
        <v>782</v>
      </c>
      <c r="E59" s="292"/>
      <c r="F59" s="292"/>
      <c r="G59" s="292"/>
      <c r="H59" s="292"/>
      <c r="I59" s="292"/>
      <c r="J59" s="292"/>
      <c r="K59" s="176"/>
    </row>
    <row r="60" spans="2:11" ht="15" customHeight="1">
      <c r="B60" s="175"/>
      <c r="C60" s="186"/>
      <c r="D60" s="295" t="s">
        <v>783</v>
      </c>
      <c r="E60" s="295"/>
      <c r="F60" s="295"/>
      <c r="G60" s="295"/>
      <c r="H60" s="295"/>
      <c r="I60" s="295"/>
      <c r="J60" s="295"/>
      <c r="K60" s="176"/>
    </row>
    <row r="61" spans="2:11" ht="15" customHeight="1">
      <c r="B61" s="175"/>
      <c r="C61" s="186"/>
      <c r="D61" s="292" t="s">
        <v>784</v>
      </c>
      <c r="E61" s="292"/>
      <c r="F61" s="292"/>
      <c r="G61" s="292"/>
      <c r="H61" s="292"/>
      <c r="I61" s="292"/>
      <c r="J61" s="292"/>
      <c r="K61" s="176"/>
    </row>
    <row r="62" spans="2:11" ht="12.75" customHeight="1">
      <c r="B62" s="175"/>
      <c r="C62" s="186"/>
      <c r="D62" s="186"/>
      <c r="E62" s="189"/>
      <c r="F62" s="186"/>
      <c r="G62" s="186"/>
      <c r="H62" s="186"/>
      <c r="I62" s="186"/>
      <c r="J62" s="186"/>
      <c r="K62" s="176"/>
    </row>
    <row r="63" spans="2:11" ht="15" customHeight="1">
      <c r="B63" s="175"/>
      <c r="C63" s="186"/>
      <c r="D63" s="292" t="s">
        <v>785</v>
      </c>
      <c r="E63" s="292"/>
      <c r="F63" s="292"/>
      <c r="G63" s="292"/>
      <c r="H63" s="292"/>
      <c r="I63" s="292"/>
      <c r="J63" s="292"/>
      <c r="K63" s="176"/>
    </row>
    <row r="64" spans="2:11" ht="15" customHeight="1">
      <c r="B64" s="175"/>
      <c r="C64" s="186"/>
      <c r="D64" s="295" t="s">
        <v>786</v>
      </c>
      <c r="E64" s="295"/>
      <c r="F64" s="295"/>
      <c r="G64" s="295"/>
      <c r="H64" s="295"/>
      <c r="I64" s="295"/>
      <c r="J64" s="295"/>
      <c r="K64" s="176"/>
    </row>
    <row r="65" spans="2:11" ht="15" customHeight="1">
      <c r="B65" s="175"/>
      <c r="C65" s="186"/>
      <c r="D65" s="292" t="s">
        <v>787</v>
      </c>
      <c r="E65" s="292"/>
      <c r="F65" s="292"/>
      <c r="G65" s="292"/>
      <c r="H65" s="292"/>
      <c r="I65" s="292"/>
      <c r="J65" s="292"/>
      <c r="K65" s="176"/>
    </row>
    <row r="66" spans="2:11" ht="15" customHeight="1">
      <c r="B66" s="175"/>
      <c r="C66" s="186"/>
      <c r="D66" s="292" t="s">
        <v>788</v>
      </c>
      <c r="E66" s="292"/>
      <c r="F66" s="292"/>
      <c r="G66" s="292"/>
      <c r="H66" s="292"/>
      <c r="I66" s="292"/>
      <c r="J66" s="292"/>
      <c r="K66" s="176"/>
    </row>
    <row r="67" spans="2:11" ht="15" customHeight="1">
      <c r="B67" s="175"/>
      <c r="C67" s="186"/>
      <c r="D67" s="292" t="s">
        <v>789</v>
      </c>
      <c r="E67" s="292"/>
      <c r="F67" s="292"/>
      <c r="G67" s="292"/>
      <c r="H67" s="292"/>
      <c r="I67" s="292"/>
      <c r="J67" s="292"/>
      <c r="K67" s="176"/>
    </row>
    <row r="68" spans="2:11" ht="15" customHeight="1">
      <c r="B68" s="175"/>
      <c r="C68" s="186"/>
      <c r="D68" s="292" t="s">
        <v>790</v>
      </c>
      <c r="E68" s="292"/>
      <c r="F68" s="292"/>
      <c r="G68" s="292"/>
      <c r="H68" s="292"/>
      <c r="I68" s="292"/>
      <c r="J68" s="292"/>
      <c r="K68" s="176"/>
    </row>
    <row r="69" spans="2:11" ht="12.75" customHeight="1">
      <c r="B69" s="190"/>
      <c r="C69" s="191"/>
      <c r="D69" s="191"/>
      <c r="E69" s="191"/>
      <c r="F69" s="191"/>
      <c r="G69" s="191"/>
      <c r="H69" s="191"/>
      <c r="I69" s="191"/>
      <c r="J69" s="191"/>
      <c r="K69" s="192"/>
    </row>
    <row r="70" spans="2:11" ht="18.75" customHeight="1">
      <c r="B70" s="193"/>
      <c r="C70" s="193"/>
      <c r="D70" s="193"/>
      <c r="E70" s="193"/>
      <c r="F70" s="193"/>
      <c r="G70" s="193"/>
      <c r="H70" s="193"/>
      <c r="I70" s="193"/>
      <c r="J70" s="193"/>
      <c r="K70" s="194"/>
    </row>
    <row r="71" spans="2:11" ht="18.75" customHeight="1">
      <c r="B71" s="194"/>
      <c r="C71" s="194"/>
      <c r="D71" s="194"/>
      <c r="E71" s="194"/>
      <c r="F71" s="194"/>
      <c r="G71" s="194"/>
      <c r="H71" s="194"/>
      <c r="I71" s="194"/>
      <c r="J71" s="194"/>
      <c r="K71" s="194"/>
    </row>
    <row r="72" spans="2:11" ht="7.5" customHeight="1">
      <c r="B72" s="195"/>
      <c r="C72" s="196"/>
      <c r="D72" s="196"/>
      <c r="E72" s="196"/>
      <c r="F72" s="196"/>
      <c r="G72" s="196"/>
      <c r="H72" s="196"/>
      <c r="I72" s="196"/>
      <c r="J72" s="196"/>
      <c r="K72" s="197"/>
    </row>
    <row r="73" spans="2:11" ht="45" customHeight="1">
      <c r="B73" s="198"/>
      <c r="C73" s="296" t="s">
        <v>734</v>
      </c>
      <c r="D73" s="296"/>
      <c r="E73" s="296"/>
      <c r="F73" s="296"/>
      <c r="G73" s="296"/>
      <c r="H73" s="296"/>
      <c r="I73" s="296"/>
      <c r="J73" s="296"/>
      <c r="K73" s="199"/>
    </row>
    <row r="74" spans="2:11" ht="17.25" customHeight="1">
      <c r="B74" s="198"/>
      <c r="C74" s="200" t="s">
        <v>791</v>
      </c>
      <c r="D74" s="200"/>
      <c r="E74" s="200"/>
      <c r="F74" s="200" t="s">
        <v>792</v>
      </c>
      <c r="G74" s="201"/>
      <c r="H74" s="200" t="s">
        <v>108</v>
      </c>
      <c r="I74" s="200" t="s">
        <v>60</v>
      </c>
      <c r="J74" s="200" t="s">
        <v>793</v>
      </c>
      <c r="K74" s="199"/>
    </row>
    <row r="75" spans="2:11" ht="17.25" customHeight="1">
      <c r="B75" s="198"/>
      <c r="C75" s="202" t="s">
        <v>794</v>
      </c>
      <c r="D75" s="202"/>
      <c r="E75" s="202"/>
      <c r="F75" s="203" t="s">
        <v>795</v>
      </c>
      <c r="G75" s="204"/>
      <c r="H75" s="202"/>
      <c r="I75" s="202"/>
      <c r="J75" s="202" t="s">
        <v>796</v>
      </c>
      <c r="K75" s="199"/>
    </row>
    <row r="76" spans="2:11" ht="5.25" customHeight="1">
      <c r="B76" s="198"/>
      <c r="C76" s="205"/>
      <c r="D76" s="205"/>
      <c r="E76" s="205"/>
      <c r="F76" s="205"/>
      <c r="G76" s="206"/>
      <c r="H76" s="205"/>
      <c r="I76" s="205"/>
      <c r="J76" s="205"/>
      <c r="K76" s="199"/>
    </row>
    <row r="77" spans="2:11" ht="15" customHeight="1">
      <c r="B77" s="198"/>
      <c r="C77" s="188" t="s">
        <v>56</v>
      </c>
      <c r="D77" s="205"/>
      <c r="E77" s="205"/>
      <c r="F77" s="207" t="s">
        <v>797</v>
      </c>
      <c r="G77" s="206"/>
      <c r="H77" s="188" t="s">
        <v>798</v>
      </c>
      <c r="I77" s="188" t="s">
        <v>799</v>
      </c>
      <c r="J77" s="188">
        <v>20</v>
      </c>
      <c r="K77" s="199"/>
    </row>
    <row r="78" spans="2:11" ht="15" customHeight="1">
      <c r="B78" s="198"/>
      <c r="C78" s="188" t="s">
        <v>800</v>
      </c>
      <c r="D78" s="188"/>
      <c r="E78" s="188"/>
      <c r="F78" s="207" t="s">
        <v>797</v>
      </c>
      <c r="G78" s="206"/>
      <c r="H78" s="188" t="s">
        <v>801</v>
      </c>
      <c r="I78" s="188" t="s">
        <v>799</v>
      </c>
      <c r="J78" s="188">
        <v>120</v>
      </c>
      <c r="K78" s="199"/>
    </row>
    <row r="79" spans="2:11" ht="15" customHeight="1">
      <c r="B79" s="208"/>
      <c r="C79" s="188" t="s">
        <v>802</v>
      </c>
      <c r="D79" s="188"/>
      <c r="E79" s="188"/>
      <c r="F79" s="207" t="s">
        <v>803</v>
      </c>
      <c r="G79" s="206"/>
      <c r="H79" s="188" t="s">
        <v>804</v>
      </c>
      <c r="I79" s="188" t="s">
        <v>799</v>
      </c>
      <c r="J79" s="188">
        <v>50</v>
      </c>
      <c r="K79" s="199"/>
    </row>
    <row r="80" spans="2:11" ht="15" customHeight="1">
      <c r="B80" s="208"/>
      <c r="C80" s="188" t="s">
        <v>805</v>
      </c>
      <c r="D80" s="188"/>
      <c r="E80" s="188"/>
      <c r="F80" s="207" t="s">
        <v>797</v>
      </c>
      <c r="G80" s="206"/>
      <c r="H80" s="188" t="s">
        <v>806</v>
      </c>
      <c r="I80" s="188" t="s">
        <v>807</v>
      </c>
      <c r="J80" s="188"/>
      <c r="K80" s="199"/>
    </row>
    <row r="81" spans="2:11" ht="15" customHeight="1">
      <c r="B81" s="208"/>
      <c r="C81" s="209" t="s">
        <v>808</v>
      </c>
      <c r="D81" s="209"/>
      <c r="E81" s="209"/>
      <c r="F81" s="210" t="s">
        <v>803</v>
      </c>
      <c r="G81" s="209"/>
      <c r="H81" s="209" t="s">
        <v>809</v>
      </c>
      <c r="I81" s="209" t="s">
        <v>799</v>
      </c>
      <c r="J81" s="209">
        <v>15</v>
      </c>
      <c r="K81" s="199"/>
    </row>
    <row r="82" spans="2:11" ht="15" customHeight="1">
      <c r="B82" s="208"/>
      <c r="C82" s="209" t="s">
        <v>810</v>
      </c>
      <c r="D82" s="209"/>
      <c r="E82" s="209"/>
      <c r="F82" s="210" t="s">
        <v>803</v>
      </c>
      <c r="G82" s="209"/>
      <c r="H82" s="209" t="s">
        <v>811</v>
      </c>
      <c r="I82" s="209" t="s">
        <v>799</v>
      </c>
      <c r="J82" s="209">
        <v>15</v>
      </c>
      <c r="K82" s="199"/>
    </row>
    <row r="83" spans="2:11" ht="15" customHeight="1">
      <c r="B83" s="208"/>
      <c r="C83" s="209" t="s">
        <v>812</v>
      </c>
      <c r="D83" s="209"/>
      <c r="E83" s="209"/>
      <c r="F83" s="210" t="s">
        <v>803</v>
      </c>
      <c r="G83" s="209"/>
      <c r="H83" s="209" t="s">
        <v>813</v>
      </c>
      <c r="I83" s="209" t="s">
        <v>799</v>
      </c>
      <c r="J83" s="209">
        <v>20</v>
      </c>
      <c r="K83" s="199"/>
    </row>
    <row r="84" spans="2:11" ht="15" customHeight="1">
      <c r="B84" s="208"/>
      <c r="C84" s="209" t="s">
        <v>814</v>
      </c>
      <c r="D84" s="209"/>
      <c r="E84" s="209"/>
      <c r="F84" s="210" t="s">
        <v>803</v>
      </c>
      <c r="G84" s="209"/>
      <c r="H84" s="209" t="s">
        <v>815</v>
      </c>
      <c r="I84" s="209" t="s">
        <v>799</v>
      </c>
      <c r="J84" s="209">
        <v>20</v>
      </c>
      <c r="K84" s="199"/>
    </row>
    <row r="85" spans="2:11" ht="15" customHeight="1">
      <c r="B85" s="208"/>
      <c r="C85" s="188" t="s">
        <v>816</v>
      </c>
      <c r="D85" s="188"/>
      <c r="E85" s="188"/>
      <c r="F85" s="207" t="s">
        <v>803</v>
      </c>
      <c r="G85" s="206"/>
      <c r="H85" s="188" t="s">
        <v>817</v>
      </c>
      <c r="I85" s="188" t="s">
        <v>799</v>
      </c>
      <c r="J85" s="188">
        <v>50</v>
      </c>
      <c r="K85" s="199"/>
    </row>
    <row r="86" spans="2:11" ht="15" customHeight="1">
      <c r="B86" s="208"/>
      <c r="C86" s="188" t="s">
        <v>818</v>
      </c>
      <c r="D86" s="188"/>
      <c r="E86" s="188"/>
      <c r="F86" s="207" t="s">
        <v>803</v>
      </c>
      <c r="G86" s="206"/>
      <c r="H86" s="188" t="s">
        <v>819</v>
      </c>
      <c r="I86" s="188" t="s">
        <v>799</v>
      </c>
      <c r="J86" s="188">
        <v>20</v>
      </c>
      <c r="K86" s="199"/>
    </row>
    <row r="87" spans="2:11" ht="15" customHeight="1">
      <c r="B87" s="208"/>
      <c r="C87" s="188" t="s">
        <v>820</v>
      </c>
      <c r="D87" s="188"/>
      <c r="E87" s="188"/>
      <c r="F87" s="207" t="s">
        <v>803</v>
      </c>
      <c r="G87" s="206"/>
      <c r="H87" s="188" t="s">
        <v>821</v>
      </c>
      <c r="I87" s="188" t="s">
        <v>799</v>
      </c>
      <c r="J87" s="188">
        <v>20</v>
      </c>
      <c r="K87" s="199"/>
    </row>
    <row r="88" spans="2:11" ht="15" customHeight="1">
      <c r="B88" s="208"/>
      <c r="C88" s="188" t="s">
        <v>822</v>
      </c>
      <c r="D88" s="188"/>
      <c r="E88" s="188"/>
      <c r="F88" s="207" t="s">
        <v>803</v>
      </c>
      <c r="G88" s="206"/>
      <c r="H88" s="188" t="s">
        <v>823</v>
      </c>
      <c r="I88" s="188" t="s">
        <v>799</v>
      </c>
      <c r="J88" s="188">
        <v>50</v>
      </c>
      <c r="K88" s="199"/>
    </row>
    <row r="89" spans="2:11" ht="15" customHeight="1">
      <c r="B89" s="208"/>
      <c r="C89" s="188" t="s">
        <v>824</v>
      </c>
      <c r="D89" s="188"/>
      <c r="E89" s="188"/>
      <c r="F89" s="207" t="s">
        <v>803</v>
      </c>
      <c r="G89" s="206"/>
      <c r="H89" s="188" t="s">
        <v>824</v>
      </c>
      <c r="I89" s="188" t="s">
        <v>799</v>
      </c>
      <c r="J89" s="188">
        <v>50</v>
      </c>
      <c r="K89" s="199"/>
    </row>
    <row r="90" spans="2:11" ht="15" customHeight="1">
      <c r="B90" s="208"/>
      <c r="C90" s="188" t="s">
        <v>114</v>
      </c>
      <c r="D90" s="188"/>
      <c r="E90" s="188"/>
      <c r="F90" s="207" t="s">
        <v>803</v>
      </c>
      <c r="G90" s="206"/>
      <c r="H90" s="188" t="s">
        <v>825</v>
      </c>
      <c r="I90" s="188" t="s">
        <v>799</v>
      </c>
      <c r="J90" s="188">
        <v>255</v>
      </c>
      <c r="K90" s="199"/>
    </row>
    <row r="91" spans="2:11" ht="15" customHeight="1">
      <c r="B91" s="208"/>
      <c r="C91" s="188" t="s">
        <v>826</v>
      </c>
      <c r="D91" s="188"/>
      <c r="E91" s="188"/>
      <c r="F91" s="207" t="s">
        <v>797</v>
      </c>
      <c r="G91" s="206"/>
      <c r="H91" s="188" t="s">
        <v>827</v>
      </c>
      <c r="I91" s="188" t="s">
        <v>828</v>
      </c>
      <c r="J91" s="188"/>
      <c r="K91" s="199"/>
    </row>
    <row r="92" spans="2:11" ht="15" customHeight="1">
      <c r="B92" s="208"/>
      <c r="C92" s="188" t="s">
        <v>829</v>
      </c>
      <c r="D92" s="188"/>
      <c r="E92" s="188"/>
      <c r="F92" s="207" t="s">
        <v>797</v>
      </c>
      <c r="G92" s="206"/>
      <c r="H92" s="188" t="s">
        <v>830</v>
      </c>
      <c r="I92" s="188" t="s">
        <v>831</v>
      </c>
      <c r="J92" s="188"/>
      <c r="K92" s="199"/>
    </row>
    <row r="93" spans="2:11" ht="15" customHeight="1">
      <c r="B93" s="208"/>
      <c r="C93" s="188" t="s">
        <v>832</v>
      </c>
      <c r="D93" s="188"/>
      <c r="E93" s="188"/>
      <c r="F93" s="207" t="s">
        <v>797</v>
      </c>
      <c r="G93" s="206"/>
      <c r="H93" s="188" t="s">
        <v>832</v>
      </c>
      <c r="I93" s="188" t="s">
        <v>831</v>
      </c>
      <c r="J93" s="188"/>
      <c r="K93" s="199"/>
    </row>
    <row r="94" spans="2:11" ht="15" customHeight="1">
      <c r="B94" s="208"/>
      <c r="C94" s="188" t="s">
        <v>43</v>
      </c>
      <c r="D94" s="188"/>
      <c r="E94" s="188"/>
      <c r="F94" s="207" t="s">
        <v>797</v>
      </c>
      <c r="G94" s="206"/>
      <c r="H94" s="188" t="s">
        <v>833</v>
      </c>
      <c r="I94" s="188" t="s">
        <v>831</v>
      </c>
      <c r="J94" s="188"/>
      <c r="K94" s="199"/>
    </row>
    <row r="95" spans="2:11" ht="15" customHeight="1">
      <c r="B95" s="208"/>
      <c r="C95" s="188" t="s">
        <v>51</v>
      </c>
      <c r="D95" s="188"/>
      <c r="E95" s="188"/>
      <c r="F95" s="207" t="s">
        <v>797</v>
      </c>
      <c r="G95" s="206"/>
      <c r="H95" s="188" t="s">
        <v>834</v>
      </c>
      <c r="I95" s="188" t="s">
        <v>831</v>
      </c>
      <c r="J95" s="188"/>
      <c r="K95" s="199"/>
    </row>
    <row r="96" spans="2:11" ht="15" customHeight="1">
      <c r="B96" s="211"/>
      <c r="C96" s="213"/>
      <c r="D96" s="213"/>
      <c r="E96" s="213"/>
      <c r="F96" s="213"/>
      <c r="G96" s="213"/>
      <c r="H96" s="213"/>
      <c r="I96" s="213"/>
      <c r="J96" s="213"/>
      <c r="K96" s="214"/>
    </row>
    <row r="97" spans="2:11" ht="18.75" customHeight="1">
      <c r="B97" s="215"/>
      <c r="C97" s="216"/>
      <c r="D97" s="216"/>
      <c r="E97" s="216"/>
      <c r="F97" s="216"/>
      <c r="G97" s="216"/>
      <c r="H97" s="216"/>
      <c r="I97" s="216"/>
      <c r="J97" s="216"/>
      <c r="K97" s="215"/>
    </row>
    <row r="98" spans="2:11" ht="18.75" customHeight="1">
      <c r="B98" s="194"/>
      <c r="C98" s="194"/>
      <c r="D98" s="194"/>
      <c r="E98" s="194"/>
      <c r="F98" s="194"/>
      <c r="G98" s="194"/>
      <c r="H98" s="194"/>
      <c r="I98" s="194"/>
      <c r="J98" s="194"/>
      <c r="K98" s="194"/>
    </row>
    <row r="99" spans="2:11" ht="7.5" customHeight="1">
      <c r="B99" s="195"/>
      <c r="C99" s="196"/>
      <c r="D99" s="196"/>
      <c r="E99" s="196"/>
      <c r="F99" s="196"/>
      <c r="G99" s="196"/>
      <c r="H99" s="196"/>
      <c r="I99" s="196"/>
      <c r="J99" s="196"/>
      <c r="K99" s="197"/>
    </row>
    <row r="100" spans="2:11" ht="45" customHeight="1">
      <c r="B100" s="198"/>
      <c r="C100" s="296" t="s">
        <v>835</v>
      </c>
      <c r="D100" s="296"/>
      <c r="E100" s="296"/>
      <c r="F100" s="296"/>
      <c r="G100" s="296"/>
      <c r="H100" s="296"/>
      <c r="I100" s="296"/>
      <c r="J100" s="296"/>
      <c r="K100" s="199"/>
    </row>
    <row r="101" spans="2:11" ht="17.25" customHeight="1">
      <c r="B101" s="198"/>
      <c r="C101" s="200" t="s">
        <v>791</v>
      </c>
      <c r="D101" s="200"/>
      <c r="E101" s="200"/>
      <c r="F101" s="200" t="s">
        <v>792</v>
      </c>
      <c r="G101" s="201"/>
      <c r="H101" s="200" t="s">
        <v>108</v>
      </c>
      <c r="I101" s="200" t="s">
        <v>60</v>
      </c>
      <c r="J101" s="200" t="s">
        <v>793</v>
      </c>
      <c r="K101" s="199"/>
    </row>
    <row r="102" spans="2:11" ht="17.25" customHeight="1">
      <c r="B102" s="198"/>
      <c r="C102" s="202" t="s">
        <v>794</v>
      </c>
      <c r="D102" s="202"/>
      <c r="E102" s="202"/>
      <c r="F102" s="203" t="s">
        <v>795</v>
      </c>
      <c r="G102" s="204"/>
      <c r="H102" s="202"/>
      <c r="I102" s="202"/>
      <c r="J102" s="202" t="s">
        <v>796</v>
      </c>
      <c r="K102" s="199"/>
    </row>
    <row r="103" spans="2:11" ht="5.25" customHeight="1">
      <c r="B103" s="198"/>
      <c r="C103" s="200"/>
      <c r="D103" s="200"/>
      <c r="E103" s="200"/>
      <c r="F103" s="200"/>
      <c r="G103" s="217"/>
      <c r="H103" s="200"/>
      <c r="I103" s="200"/>
      <c r="J103" s="200"/>
      <c r="K103" s="199"/>
    </row>
    <row r="104" spans="2:11" ht="15" customHeight="1">
      <c r="B104" s="198"/>
      <c r="C104" s="188" t="s">
        <v>56</v>
      </c>
      <c r="D104" s="205"/>
      <c r="E104" s="205"/>
      <c r="F104" s="207" t="s">
        <v>797</v>
      </c>
      <c r="G104" s="217"/>
      <c r="H104" s="188" t="s">
        <v>836</v>
      </c>
      <c r="I104" s="188" t="s">
        <v>799</v>
      </c>
      <c r="J104" s="188">
        <v>20</v>
      </c>
      <c r="K104" s="199"/>
    </row>
    <row r="105" spans="2:11" ht="15" customHeight="1">
      <c r="B105" s="198"/>
      <c r="C105" s="188" t="s">
        <v>800</v>
      </c>
      <c r="D105" s="188"/>
      <c r="E105" s="188"/>
      <c r="F105" s="207" t="s">
        <v>797</v>
      </c>
      <c r="G105" s="188"/>
      <c r="H105" s="188" t="s">
        <v>836</v>
      </c>
      <c r="I105" s="188" t="s">
        <v>799</v>
      </c>
      <c r="J105" s="188">
        <v>120</v>
      </c>
      <c r="K105" s="199"/>
    </row>
    <row r="106" spans="2:11" ht="15" customHeight="1">
      <c r="B106" s="208"/>
      <c r="C106" s="188" t="s">
        <v>802</v>
      </c>
      <c r="D106" s="188"/>
      <c r="E106" s="188"/>
      <c r="F106" s="207" t="s">
        <v>803</v>
      </c>
      <c r="G106" s="188"/>
      <c r="H106" s="188" t="s">
        <v>836</v>
      </c>
      <c r="I106" s="188" t="s">
        <v>799</v>
      </c>
      <c r="J106" s="188">
        <v>50</v>
      </c>
      <c r="K106" s="199"/>
    </row>
    <row r="107" spans="2:11" ht="15" customHeight="1">
      <c r="B107" s="208"/>
      <c r="C107" s="188" t="s">
        <v>805</v>
      </c>
      <c r="D107" s="188"/>
      <c r="E107" s="188"/>
      <c r="F107" s="207" t="s">
        <v>797</v>
      </c>
      <c r="G107" s="188"/>
      <c r="H107" s="188" t="s">
        <v>836</v>
      </c>
      <c r="I107" s="188" t="s">
        <v>807</v>
      </c>
      <c r="J107" s="188"/>
      <c r="K107" s="199"/>
    </row>
    <row r="108" spans="2:11" ht="15" customHeight="1">
      <c r="B108" s="208"/>
      <c r="C108" s="188" t="s">
        <v>816</v>
      </c>
      <c r="D108" s="188"/>
      <c r="E108" s="188"/>
      <c r="F108" s="207" t="s">
        <v>803</v>
      </c>
      <c r="G108" s="188"/>
      <c r="H108" s="188" t="s">
        <v>836</v>
      </c>
      <c r="I108" s="188" t="s">
        <v>799</v>
      </c>
      <c r="J108" s="188">
        <v>50</v>
      </c>
      <c r="K108" s="199"/>
    </row>
    <row r="109" spans="2:11" ht="15" customHeight="1">
      <c r="B109" s="208"/>
      <c r="C109" s="188" t="s">
        <v>824</v>
      </c>
      <c r="D109" s="188"/>
      <c r="E109" s="188"/>
      <c r="F109" s="207" t="s">
        <v>803</v>
      </c>
      <c r="G109" s="188"/>
      <c r="H109" s="188" t="s">
        <v>836</v>
      </c>
      <c r="I109" s="188" t="s">
        <v>799</v>
      </c>
      <c r="J109" s="188">
        <v>50</v>
      </c>
      <c r="K109" s="199"/>
    </row>
    <row r="110" spans="2:11" ht="15" customHeight="1">
      <c r="B110" s="208"/>
      <c r="C110" s="188" t="s">
        <v>822</v>
      </c>
      <c r="D110" s="188"/>
      <c r="E110" s="188"/>
      <c r="F110" s="207" t="s">
        <v>803</v>
      </c>
      <c r="G110" s="188"/>
      <c r="H110" s="188" t="s">
        <v>836</v>
      </c>
      <c r="I110" s="188" t="s">
        <v>799</v>
      </c>
      <c r="J110" s="188">
        <v>50</v>
      </c>
      <c r="K110" s="199"/>
    </row>
    <row r="111" spans="2:11" ht="15" customHeight="1">
      <c r="B111" s="208"/>
      <c r="C111" s="188" t="s">
        <v>56</v>
      </c>
      <c r="D111" s="188"/>
      <c r="E111" s="188"/>
      <c r="F111" s="207" t="s">
        <v>797</v>
      </c>
      <c r="G111" s="188"/>
      <c r="H111" s="188" t="s">
        <v>837</v>
      </c>
      <c r="I111" s="188" t="s">
        <v>799</v>
      </c>
      <c r="J111" s="188">
        <v>20</v>
      </c>
      <c r="K111" s="199"/>
    </row>
    <row r="112" spans="2:11" ht="15" customHeight="1">
      <c r="B112" s="208"/>
      <c r="C112" s="188" t="s">
        <v>838</v>
      </c>
      <c r="D112" s="188"/>
      <c r="E112" s="188"/>
      <c r="F112" s="207" t="s">
        <v>797</v>
      </c>
      <c r="G112" s="188"/>
      <c r="H112" s="188" t="s">
        <v>839</v>
      </c>
      <c r="I112" s="188" t="s">
        <v>799</v>
      </c>
      <c r="J112" s="188">
        <v>120</v>
      </c>
      <c r="K112" s="199"/>
    </row>
    <row r="113" spans="2:11" ht="15" customHeight="1">
      <c r="B113" s="208"/>
      <c r="C113" s="188" t="s">
        <v>43</v>
      </c>
      <c r="D113" s="188"/>
      <c r="E113" s="188"/>
      <c r="F113" s="207" t="s">
        <v>797</v>
      </c>
      <c r="G113" s="188"/>
      <c r="H113" s="188" t="s">
        <v>840</v>
      </c>
      <c r="I113" s="188" t="s">
        <v>831</v>
      </c>
      <c r="J113" s="188"/>
      <c r="K113" s="199"/>
    </row>
    <row r="114" spans="2:11" ht="15" customHeight="1">
      <c r="B114" s="208"/>
      <c r="C114" s="188" t="s">
        <v>51</v>
      </c>
      <c r="D114" s="188"/>
      <c r="E114" s="188"/>
      <c r="F114" s="207" t="s">
        <v>797</v>
      </c>
      <c r="G114" s="188"/>
      <c r="H114" s="188" t="s">
        <v>841</v>
      </c>
      <c r="I114" s="188" t="s">
        <v>831</v>
      </c>
      <c r="J114" s="188"/>
      <c r="K114" s="199"/>
    </row>
    <row r="115" spans="2:11" ht="15" customHeight="1">
      <c r="B115" s="208"/>
      <c r="C115" s="188" t="s">
        <v>60</v>
      </c>
      <c r="D115" s="188"/>
      <c r="E115" s="188"/>
      <c r="F115" s="207" t="s">
        <v>797</v>
      </c>
      <c r="G115" s="188"/>
      <c r="H115" s="188" t="s">
        <v>842</v>
      </c>
      <c r="I115" s="188" t="s">
        <v>843</v>
      </c>
      <c r="J115" s="188"/>
      <c r="K115" s="199"/>
    </row>
    <row r="116" spans="2:11" ht="15" customHeight="1">
      <c r="B116" s="211"/>
      <c r="C116" s="218"/>
      <c r="D116" s="218"/>
      <c r="E116" s="218"/>
      <c r="F116" s="218"/>
      <c r="G116" s="218"/>
      <c r="H116" s="218"/>
      <c r="I116" s="218"/>
      <c r="J116" s="218"/>
      <c r="K116" s="214"/>
    </row>
    <row r="117" spans="2:11" ht="18.75" customHeight="1">
      <c r="B117" s="219"/>
      <c r="C117" s="184"/>
      <c r="D117" s="184"/>
      <c r="E117" s="184"/>
      <c r="F117" s="220"/>
      <c r="G117" s="184"/>
      <c r="H117" s="184"/>
      <c r="I117" s="184"/>
      <c r="J117" s="184"/>
      <c r="K117" s="219"/>
    </row>
    <row r="118" spans="2:11" ht="18.75" customHeight="1"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</row>
    <row r="119" spans="2:11" ht="7.5" customHeight="1">
      <c r="B119" s="221"/>
      <c r="C119" s="222"/>
      <c r="D119" s="222"/>
      <c r="E119" s="222"/>
      <c r="F119" s="222"/>
      <c r="G119" s="222"/>
      <c r="H119" s="222"/>
      <c r="I119" s="222"/>
      <c r="J119" s="222"/>
      <c r="K119" s="223"/>
    </row>
    <row r="120" spans="2:11" ht="45" customHeight="1">
      <c r="B120" s="224"/>
      <c r="C120" s="293" t="s">
        <v>844</v>
      </c>
      <c r="D120" s="293"/>
      <c r="E120" s="293"/>
      <c r="F120" s="293"/>
      <c r="G120" s="293"/>
      <c r="H120" s="293"/>
      <c r="I120" s="293"/>
      <c r="J120" s="293"/>
      <c r="K120" s="225"/>
    </row>
    <row r="121" spans="2:11" ht="17.25" customHeight="1">
      <c r="B121" s="226"/>
      <c r="C121" s="200" t="s">
        <v>791</v>
      </c>
      <c r="D121" s="200"/>
      <c r="E121" s="200"/>
      <c r="F121" s="200" t="s">
        <v>792</v>
      </c>
      <c r="G121" s="201"/>
      <c r="H121" s="200" t="s">
        <v>108</v>
      </c>
      <c r="I121" s="200" t="s">
        <v>60</v>
      </c>
      <c r="J121" s="200" t="s">
        <v>793</v>
      </c>
      <c r="K121" s="227"/>
    </row>
    <row r="122" spans="2:11" ht="17.25" customHeight="1">
      <c r="B122" s="226"/>
      <c r="C122" s="202" t="s">
        <v>794</v>
      </c>
      <c r="D122" s="202"/>
      <c r="E122" s="202"/>
      <c r="F122" s="203" t="s">
        <v>795</v>
      </c>
      <c r="G122" s="204"/>
      <c r="H122" s="202"/>
      <c r="I122" s="202"/>
      <c r="J122" s="202" t="s">
        <v>796</v>
      </c>
      <c r="K122" s="227"/>
    </row>
    <row r="123" spans="2:11" ht="5.25" customHeight="1">
      <c r="B123" s="228"/>
      <c r="C123" s="205"/>
      <c r="D123" s="205"/>
      <c r="E123" s="205"/>
      <c r="F123" s="205"/>
      <c r="G123" s="188"/>
      <c r="H123" s="205"/>
      <c r="I123" s="205"/>
      <c r="J123" s="205"/>
      <c r="K123" s="229"/>
    </row>
    <row r="124" spans="2:11" ht="15" customHeight="1">
      <c r="B124" s="228"/>
      <c r="C124" s="188" t="s">
        <v>800</v>
      </c>
      <c r="D124" s="205"/>
      <c r="E124" s="205"/>
      <c r="F124" s="207" t="s">
        <v>797</v>
      </c>
      <c r="G124" s="188"/>
      <c r="H124" s="188" t="s">
        <v>836</v>
      </c>
      <c r="I124" s="188" t="s">
        <v>799</v>
      </c>
      <c r="J124" s="188">
        <v>120</v>
      </c>
      <c r="K124" s="230"/>
    </row>
    <row r="125" spans="2:11" ht="15" customHeight="1">
      <c r="B125" s="228"/>
      <c r="C125" s="188" t="s">
        <v>845</v>
      </c>
      <c r="D125" s="188"/>
      <c r="E125" s="188"/>
      <c r="F125" s="207" t="s">
        <v>797</v>
      </c>
      <c r="G125" s="188"/>
      <c r="H125" s="188" t="s">
        <v>846</v>
      </c>
      <c r="I125" s="188" t="s">
        <v>799</v>
      </c>
      <c r="J125" s="188" t="s">
        <v>847</v>
      </c>
      <c r="K125" s="230"/>
    </row>
    <row r="126" spans="2:11" ht="15" customHeight="1">
      <c r="B126" s="228"/>
      <c r="C126" s="188" t="s">
        <v>750</v>
      </c>
      <c r="D126" s="188"/>
      <c r="E126" s="188"/>
      <c r="F126" s="207" t="s">
        <v>797</v>
      </c>
      <c r="G126" s="188"/>
      <c r="H126" s="188" t="s">
        <v>848</v>
      </c>
      <c r="I126" s="188" t="s">
        <v>799</v>
      </c>
      <c r="J126" s="188" t="s">
        <v>847</v>
      </c>
      <c r="K126" s="230"/>
    </row>
    <row r="127" spans="2:11" ht="15" customHeight="1">
      <c r="B127" s="228"/>
      <c r="C127" s="188" t="s">
        <v>808</v>
      </c>
      <c r="D127" s="188"/>
      <c r="E127" s="188"/>
      <c r="F127" s="207" t="s">
        <v>803</v>
      </c>
      <c r="G127" s="188"/>
      <c r="H127" s="188" t="s">
        <v>809</v>
      </c>
      <c r="I127" s="188" t="s">
        <v>799</v>
      </c>
      <c r="J127" s="188">
        <v>15</v>
      </c>
      <c r="K127" s="230"/>
    </row>
    <row r="128" spans="2:11" ht="15" customHeight="1">
      <c r="B128" s="228"/>
      <c r="C128" s="209" t="s">
        <v>810</v>
      </c>
      <c r="D128" s="209"/>
      <c r="E128" s="209"/>
      <c r="F128" s="210" t="s">
        <v>803</v>
      </c>
      <c r="G128" s="209"/>
      <c r="H128" s="209" t="s">
        <v>811</v>
      </c>
      <c r="I128" s="209" t="s">
        <v>799</v>
      </c>
      <c r="J128" s="209">
        <v>15</v>
      </c>
      <c r="K128" s="230"/>
    </row>
    <row r="129" spans="2:11" ht="15" customHeight="1">
      <c r="B129" s="228"/>
      <c r="C129" s="209" t="s">
        <v>812</v>
      </c>
      <c r="D129" s="209"/>
      <c r="E129" s="209"/>
      <c r="F129" s="210" t="s">
        <v>803</v>
      </c>
      <c r="G129" s="209"/>
      <c r="H129" s="209" t="s">
        <v>813</v>
      </c>
      <c r="I129" s="209" t="s">
        <v>799</v>
      </c>
      <c r="J129" s="209">
        <v>20</v>
      </c>
      <c r="K129" s="230"/>
    </row>
    <row r="130" spans="2:11" ht="15" customHeight="1">
      <c r="B130" s="228"/>
      <c r="C130" s="209" t="s">
        <v>814</v>
      </c>
      <c r="D130" s="209"/>
      <c r="E130" s="209"/>
      <c r="F130" s="210" t="s">
        <v>803</v>
      </c>
      <c r="G130" s="209"/>
      <c r="H130" s="209" t="s">
        <v>815</v>
      </c>
      <c r="I130" s="209" t="s">
        <v>799</v>
      </c>
      <c r="J130" s="209">
        <v>20</v>
      </c>
      <c r="K130" s="230"/>
    </row>
    <row r="131" spans="2:11" ht="15" customHeight="1">
      <c r="B131" s="228"/>
      <c r="C131" s="188" t="s">
        <v>802</v>
      </c>
      <c r="D131" s="188"/>
      <c r="E131" s="188"/>
      <c r="F131" s="207" t="s">
        <v>803</v>
      </c>
      <c r="G131" s="188"/>
      <c r="H131" s="188" t="s">
        <v>836</v>
      </c>
      <c r="I131" s="188" t="s">
        <v>799</v>
      </c>
      <c r="J131" s="188">
        <v>50</v>
      </c>
      <c r="K131" s="230"/>
    </row>
    <row r="132" spans="2:11" ht="15" customHeight="1">
      <c r="B132" s="228"/>
      <c r="C132" s="188" t="s">
        <v>816</v>
      </c>
      <c r="D132" s="188"/>
      <c r="E132" s="188"/>
      <c r="F132" s="207" t="s">
        <v>803</v>
      </c>
      <c r="G132" s="188"/>
      <c r="H132" s="188" t="s">
        <v>836</v>
      </c>
      <c r="I132" s="188" t="s">
        <v>799</v>
      </c>
      <c r="J132" s="188">
        <v>50</v>
      </c>
      <c r="K132" s="230"/>
    </row>
    <row r="133" spans="2:11" ht="15" customHeight="1">
      <c r="B133" s="228"/>
      <c r="C133" s="188" t="s">
        <v>822</v>
      </c>
      <c r="D133" s="188"/>
      <c r="E133" s="188"/>
      <c r="F133" s="207" t="s">
        <v>803</v>
      </c>
      <c r="G133" s="188"/>
      <c r="H133" s="188" t="s">
        <v>836</v>
      </c>
      <c r="I133" s="188" t="s">
        <v>799</v>
      </c>
      <c r="J133" s="188">
        <v>50</v>
      </c>
      <c r="K133" s="230"/>
    </row>
    <row r="134" spans="2:11" ht="15" customHeight="1">
      <c r="B134" s="228"/>
      <c r="C134" s="188" t="s">
        <v>824</v>
      </c>
      <c r="D134" s="188"/>
      <c r="E134" s="188"/>
      <c r="F134" s="207" t="s">
        <v>803</v>
      </c>
      <c r="G134" s="188"/>
      <c r="H134" s="188" t="s">
        <v>836</v>
      </c>
      <c r="I134" s="188" t="s">
        <v>799</v>
      </c>
      <c r="J134" s="188">
        <v>50</v>
      </c>
      <c r="K134" s="230"/>
    </row>
    <row r="135" spans="2:11" ht="15" customHeight="1">
      <c r="B135" s="228"/>
      <c r="C135" s="188" t="s">
        <v>114</v>
      </c>
      <c r="D135" s="188"/>
      <c r="E135" s="188"/>
      <c r="F135" s="207" t="s">
        <v>803</v>
      </c>
      <c r="G135" s="188"/>
      <c r="H135" s="188" t="s">
        <v>849</v>
      </c>
      <c r="I135" s="188" t="s">
        <v>799</v>
      </c>
      <c r="J135" s="188">
        <v>255</v>
      </c>
      <c r="K135" s="230"/>
    </row>
    <row r="136" spans="2:11" ht="15" customHeight="1">
      <c r="B136" s="228"/>
      <c r="C136" s="188" t="s">
        <v>826</v>
      </c>
      <c r="D136" s="188"/>
      <c r="E136" s="188"/>
      <c r="F136" s="207" t="s">
        <v>797</v>
      </c>
      <c r="G136" s="188"/>
      <c r="H136" s="188" t="s">
        <v>850</v>
      </c>
      <c r="I136" s="188" t="s">
        <v>828</v>
      </c>
      <c r="J136" s="188"/>
      <c r="K136" s="230"/>
    </row>
    <row r="137" spans="2:11" ht="15" customHeight="1">
      <c r="B137" s="228"/>
      <c r="C137" s="188" t="s">
        <v>829</v>
      </c>
      <c r="D137" s="188"/>
      <c r="E137" s="188"/>
      <c r="F137" s="207" t="s">
        <v>797</v>
      </c>
      <c r="G137" s="188"/>
      <c r="H137" s="188" t="s">
        <v>851</v>
      </c>
      <c r="I137" s="188" t="s">
        <v>831</v>
      </c>
      <c r="J137" s="188"/>
      <c r="K137" s="230"/>
    </row>
    <row r="138" spans="2:11" ht="15" customHeight="1">
      <c r="B138" s="228"/>
      <c r="C138" s="188" t="s">
        <v>832</v>
      </c>
      <c r="D138" s="188"/>
      <c r="E138" s="188"/>
      <c r="F138" s="207" t="s">
        <v>797</v>
      </c>
      <c r="G138" s="188"/>
      <c r="H138" s="188" t="s">
        <v>832</v>
      </c>
      <c r="I138" s="188" t="s">
        <v>831</v>
      </c>
      <c r="J138" s="188"/>
      <c r="K138" s="230"/>
    </row>
    <row r="139" spans="2:11" ht="15" customHeight="1">
      <c r="B139" s="228"/>
      <c r="C139" s="188" t="s">
        <v>43</v>
      </c>
      <c r="D139" s="188"/>
      <c r="E139" s="188"/>
      <c r="F139" s="207" t="s">
        <v>797</v>
      </c>
      <c r="G139" s="188"/>
      <c r="H139" s="188" t="s">
        <v>852</v>
      </c>
      <c r="I139" s="188" t="s">
        <v>831</v>
      </c>
      <c r="J139" s="188"/>
      <c r="K139" s="230"/>
    </row>
    <row r="140" spans="2:11" ht="15" customHeight="1">
      <c r="B140" s="228"/>
      <c r="C140" s="188" t="s">
        <v>853</v>
      </c>
      <c r="D140" s="188"/>
      <c r="E140" s="188"/>
      <c r="F140" s="207" t="s">
        <v>797</v>
      </c>
      <c r="G140" s="188"/>
      <c r="H140" s="188" t="s">
        <v>854</v>
      </c>
      <c r="I140" s="188" t="s">
        <v>831</v>
      </c>
      <c r="J140" s="188"/>
      <c r="K140" s="230"/>
    </row>
    <row r="141" spans="2:11" ht="15" customHeight="1">
      <c r="B141" s="231"/>
      <c r="C141" s="232"/>
      <c r="D141" s="232"/>
      <c r="E141" s="232"/>
      <c r="F141" s="232"/>
      <c r="G141" s="232"/>
      <c r="H141" s="232"/>
      <c r="I141" s="232"/>
      <c r="J141" s="232"/>
      <c r="K141" s="233"/>
    </row>
    <row r="142" spans="2:11" ht="18.75" customHeight="1">
      <c r="B142" s="184"/>
      <c r="C142" s="184"/>
      <c r="D142" s="184"/>
      <c r="E142" s="184"/>
      <c r="F142" s="220"/>
      <c r="G142" s="184"/>
      <c r="H142" s="184"/>
      <c r="I142" s="184"/>
      <c r="J142" s="184"/>
      <c r="K142" s="184"/>
    </row>
    <row r="143" spans="2:11" ht="18.75" customHeight="1"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</row>
    <row r="144" spans="2:11" ht="7.5" customHeight="1">
      <c r="B144" s="195"/>
      <c r="C144" s="196"/>
      <c r="D144" s="196"/>
      <c r="E144" s="196"/>
      <c r="F144" s="196"/>
      <c r="G144" s="196"/>
      <c r="H144" s="196"/>
      <c r="I144" s="196"/>
      <c r="J144" s="196"/>
      <c r="K144" s="197"/>
    </row>
    <row r="145" spans="2:11" ht="45" customHeight="1">
      <c r="B145" s="198"/>
      <c r="C145" s="296" t="s">
        <v>855</v>
      </c>
      <c r="D145" s="296"/>
      <c r="E145" s="296"/>
      <c r="F145" s="296"/>
      <c r="G145" s="296"/>
      <c r="H145" s="296"/>
      <c r="I145" s="296"/>
      <c r="J145" s="296"/>
      <c r="K145" s="199"/>
    </row>
    <row r="146" spans="2:11" ht="17.25" customHeight="1">
      <c r="B146" s="198"/>
      <c r="C146" s="200" t="s">
        <v>791</v>
      </c>
      <c r="D146" s="200"/>
      <c r="E146" s="200"/>
      <c r="F146" s="200" t="s">
        <v>792</v>
      </c>
      <c r="G146" s="201"/>
      <c r="H146" s="200" t="s">
        <v>108</v>
      </c>
      <c r="I146" s="200" t="s">
        <v>60</v>
      </c>
      <c r="J146" s="200" t="s">
        <v>793</v>
      </c>
      <c r="K146" s="199"/>
    </row>
    <row r="147" spans="2:11" ht="17.25" customHeight="1">
      <c r="B147" s="198"/>
      <c r="C147" s="202" t="s">
        <v>794</v>
      </c>
      <c r="D147" s="202"/>
      <c r="E147" s="202"/>
      <c r="F147" s="203" t="s">
        <v>795</v>
      </c>
      <c r="G147" s="204"/>
      <c r="H147" s="202"/>
      <c r="I147" s="202"/>
      <c r="J147" s="202" t="s">
        <v>796</v>
      </c>
      <c r="K147" s="199"/>
    </row>
    <row r="148" spans="2:11" ht="5.25" customHeight="1">
      <c r="B148" s="208"/>
      <c r="C148" s="205"/>
      <c r="D148" s="205"/>
      <c r="E148" s="205"/>
      <c r="F148" s="205"/>
      <c r="G148" s="206"/>
      <c r="H148" s="205"/>
      <c r="I148" s="205"/>
      <c r="J148" s="205"/>
      <c r="K148" s="230"/>
    </row>
    <row r="149" spans="2:11" ht="15" customHeight="1">
      <c r="B149" s="208"/>
      <c r="C149" s="234" t="s">
        <v>800</v>
      </c>
      <c r="D149" s="188"/>
      <c r="E149" s="188"/>
      <c r="F149" s="235" t="s">
        <v>797</v>
      </c>
      <c r="G149" s="188"/>
      <c r="H149" s="234" t="s">
        <v>836</v>
      </c>
      <c r="I149" s="234" t="s">
        <v>799</v>
      </c>
      <c r="J149" s="234">
        <v>120</v>
      </c>
      <c r="K149" s="230"/>
    </row>
    <row r="150" spans="2:11" ht="15" customHeight="1">
      <c r="B150" s="208"/>
      <c r="C150" s="234" t="s">
        <v>845</v>
      </c>
      <c r="D150" s="188"/>
      <c r="E150" s="188"/>
      <c r="F150" s="235" t="s">
        <v>797</v>
      </c>
      <c r="G150" s="188"/>
      <c r="H150" s="234" t="s">
        <v>856</v>
      </c>
      <c r="I150" s="234" t="s">
        <v>799</v>
      </c>
      <c r="J150" s="234" t="s">
        <v>847</v>
      </c>
      <c r="K150" s="230"/>
    </row>
    <row r="151" spans="2:11" ht="15" customHeight="1">
      <c r="B151" s="208"/>
      <c r="C151" s="234" t="s">
        <v>750</v>
      </c>
      <c r="D151" s="188"/>
      <c r="E151" s="188"/>
      <c r="F151" s="235" t="s">
        <v>797</v>
      </c>
      <c r="G151" s="188"/>
      <c r="H151" s="234" t="s">
        <v>857</v>
      </c>
      <c r="I151" s="234" t="s">
        <v>799</v>
      </c>
      <c r="J151" s="234" t="s">
        <v>847</v>
      </c>
      <c r="K151" s="230"/>
    </row>
    <row r="152" spans="2:11" ht="15" customHeight="1">
      <c r="B152" s="208"/>
      <c r="C152" s="234" t="s">
        <v>802</v>
      </c>
      <c r="D152" s="188"/>
      <c r="E152" s="188"/>
      <c r="F152" s="235" t="s">
        <v>803</v>
      </c>
      <c r="G152" s="188"/>
      <c r="H152" s="234" t="s">
        <v>836</v>
      </c>
      <c r="I152" s="234" t="s">
        <v>799</v>
      </c>
      <c r="J152" s="234">
        <v>50</v>
      </c>
      <c r="K152" s="230"/>
    </row>
    <row r="153" spans="2:11" ht="15" customHeight="1">
      <c r="B153" s="208"/>
      <c r="C153" s="234" t="s">
        <v>805</v>
      </c>
      <c r="D153" s="188"/>
      <c r="E153" s="188"/>
      <c r="F153" s="235" t="s">
        <v>797</v>
      </c>
      <c r="G153" s="188"/>
      <c r="H153" s="234" t="s">
        <v>836</v>
      </c>
      <c r="I153" s="234" t="s">
        <v>807</v>
      </c>
      <c r="J153" s="234"/>
      <c r="K153" s="230"/>
    </row>
    <row r="154" spans="2:11" ht="15" customHeight="1">
      <c r="B154" s="208"/>
      <c r="C154" s="234" t="s">
        <v>816</v>
      </c>
      <c r="D154" s="188"/>
      <c r="E154" s="188"/>
      <c r="F154" s="235" t="s">
        <v>803</v>
      </c>
      <c r="G154" s="188"/>
      <c r="H154" s="234" t="s">
        <v>836</v>
      </c>
      <c r="I154" s="234" t="s">
        <v>799</v>
      </c>
      <c r="J154" s="234">
        <v>50</v>
      </c>
      <c r="K154" s="230"/>
    </row>
    <row r="155" spans="2:11" ht="15" customHeight="1">
      <c r="B155" s="208"/>
      <c r="C155" s="234" t="s">
        <v>824</v>
      </c>
      <c r="D155" s="188"/>
      <c r="E155" s="188"/>
      <c r="F155" s="235" t="s">
        <v>803</v>
      </c>
      <c r="G155" s="188"/>
      <c r="H155" s="234" t="s">
        <v>836</v>
      </c>
      <c r="I155" s="234" t="s">
        <v>799</v>
      </c>
      <c r="J155" s="234">
        <v>50</v>
      </c>
      <c r="K155" s="230"/>
    </row>
    <row r="156" spans="2:11" ht="15" customHeight="1">
      <c r="B156" s="208"/>
      <c r="C156" s="234" t="s">
        <v>822</v>
      </c>
      <c r="D156" s="188"/>
      <c r="E156" s="188"/>
      <c r="F156" s="235" t="s">
        <v>803</v>
      </c>
      <c r="G156" s="188"/>
      <c r="H156" s="234" t="s">
        <v>836</v>
      </c>
      <c r="I156" s="234" t="s">
        <v>799</v>
      </c>
      <c r="J156" s="234">
        <v>50</v>
      </c>
      <c r="K156" s="230"/>
    </row>
    <row r="157" spans="2:11" ht="15" customHeight="1">
      <c r="B157" s="208"/>
      <c r="C157" s="234" t="s">
        <v>99</v>
      </c>
      <c r="D157" s="188"/>
      <c r="E157" s="188"/>
      <c r="F157" s="235" t="s">
        <v>797</v>
      </c>
      <c r="G157" s="188"/>
      <c r="H157" s="234" t="s">
        <v>858</v>
      </c>
      <c r="I157" s="234" t="s">
        <v>799</v>
      </c>
      <c r="J157" s="234" t="s">
        <v>859</v>
      </c>
      <c r="K157" s="230"/>
    </row>
    <row r="158" spans="2:11" ht="15" customHeight="1">
      <c r="B158" s="208"/>
      <c r="C158" s="234" t="s">
        <v>860</v>
      </c>
      <c r="D158" s="188"/>
      <c r="E158" s="188"/>
      <c r="F158" s="235" t="s">
        <v>797</v>
      </c>
      <c r="G158" s="188"/>
      <c r="H158" s="234" t="s">
        <v>861</v>
      </c>
      <c r="I158" s="234" t="s">
        <v>831</v>
      </c>
      <c r="J158" s="234"/>
      <c r="K158" s="230"/>
    </row>
    <row r="159" spans="2:11" ht="15" customHeight="1">
      <c r="B159" s="236"/>
      <c r="C159" s="218"/>
      <c r="D159" s="218"/>
      <c r="E159" s="218"/>
      <c r="F159" s="218"/>
      <c r="G159" s="218"/>
      <c r="H159" s="218"/>
      <c r="I159" s="218"/>
      <c r="J159" s="218"/>
      <c r="K159" s="237"/>
    </row>
    <row r="160" spans="2:11" ht="18.75" customHeight="1">
      <c r="B160" s="184"/>
      <c r="C160" s="188"/>
      <c r="D160" s="188"/>
      <c r="E160" s="188"/>
      <c r="F160" s="207"/>
      <c r="G160" s="188"/>
      <c r="H160" s="188"/>
      <c r="I160" s="188"/>
      <c r="J160" s="188"/>
      <c r="K160" s="184"/>
    </row>
    <row r="161" spans="2:11" ht="18.75" customHeight="1"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</row>
    <row r="162" spans="2:11" ht="7.5" customHeight="1">
      <c r="B162" s="169"/>
      <c r="C162" s="170"/>
      <c r="D162" s="170"/>
      <c r="E162" s="170"/>
      <c r="F162" s="170"/>
      <c r="G162" s="170"/>
      <c r="H162" s="170"/>
      <c r="I162" s="170"/>
      <c r="J162" s="170"/>
      <c r="K162" s="171"/>
    </row>
    <row r="163" spans="2:11" ht="45" customHeight="1">
      <c r="B163" s="172"/>
      <c r="C163" s="293" t="s">
        <v>862</v>
      </c>
      <c r="D163" s="293"/>
      <c r="E163" s="293"/>
      <c r="F163" s="293"/>
      <c r="G163" s="293"/>
      <c r="H163" s="293"/>
      <c r="I163" s="293"/>
      <c r="J163" s="293"/>
      <c r="K163" s="173"/>
    </row>
    <row r="164" spans="2:11" ht="17.25" customHeight="1">
      <c r="B164" s="172"/>
      <c r="C164" s="200" t="s">
        <v>791</v>
      </c>
      <c r="D164" s="200"/>
      <c r="E164" s="200"/>
      <c r="F164" s="200" t="s">
        <v>792</v>
      </c>
      <c r="G164" s="238"/>
      <c r="H164" s="239" t="s">
        <v>108</v>
      </c>
      <c r="I164" s="239" t="s">
        <v>60</v>
      </c>
      <c r="J164" s="200" t="s">
        <v>793</v>
      </c>
      <c r="K164" s="173"/>
    </row>
    <row r="165" spans="2:11" ht="17.25" customHeight="1">
      <c r="B165" s="175"/>
      <c r="C165" s="202" t="s">
        <v>794</v>
      </c>
      <c r="D165" s="202"/>
      <c r="E165" s="202"/>
      <c r="F165" s="203" t="s">
        <v>795</v>
      </c>
      <c r="G165" s="240"/>
      <c r="H165" s="241"/>
      <c r="I165" s="241"/>
      <c r="J165" s="202" t="s">
        <v>796</v>
      </c>
      <c r="K165" s="176"/>
    </row>
    <row r="166" spans="2:11" ht="5.25" customHeight="1">
      <c r="B166" s="208"/>
      <c r="C166" s="205"/>
      <c r="D166" s="205"/>
      <c r="E166" s="205"/>
      <c r="F166" s="205"/>
      <c r="G166" s="206"/>
      <c r="H166" s="205"/>
      <c r="I166" s="205"/>
      <c r="J166" s="205"/>
      <c r="K166" s="230"/>
    </row>
    <row r="167" spans="2:11" ht="15" customHeight="1">
      <c r="B167" s="208"/>
      <c r="C167" s="188" t="s">
        <v>800</v>
      </c>
      <c r="D167" s="188"/>
      <c r="E167" s="188"/>
      <c r="F167" s="207" t="s">
        <v>797</v>
      </c>
      <c r="G167" s="188"/>
      <c r="H167" s="188" t="s">
        <v>836</v>
      </c>
      <c r="I167" s="188" t="s">
        <v>799</v>
      </c>
      <c r="J167" s="188">
        <v>120</v>
      </c>
      <c r="K167" s="230"/>
    </row>
    <row r="168" spans="2:11" ht="15" customHeight="1">
      <c r="B168" s="208"/>
      <c r="C168" s="188" t="s">
        <v>845</v>
      </c>
      <c r="D168" s="188"/>
      <c r="E168" s="188"/>
      <c r="F168" s="207" t="s">
        <v>797</v>
      </c>
      <c r="G168" s="188"/>
      <c r="H168" s="188" t="s">
        <v>846</v>
      </c>
      <c r="I168" s="188" t="s">
        <v>799</v>
      </c>
      <c r="J168" s="188" t="s">
        <v>847</v>
      </c>
      <c r="K168" s="230"/>
    </row>
    <row r="169" spans="2:11" ht="15" customHeight="1">
      <c r="B169" s="208"/>
      <c r="C169" s="188" t="s">
        <v>750</v>
      </c>
      <c r="D169" s="188"/>
      <c r="E169" s="188"/>
      <c r="F169" s="207" t="s">
        <v>797</v>
      </c>
      <c r="G169" s="188"/>
      <c r="H169" s="188" t="s">
        <v>863</v>
      </c>
      <c r="I169" s="188" t="s">
        <v>799</v>
      </c>
      <c r="J169" s="188" t="s">
        <v>847</v>
      </c>
      <c r="K169" s="230"/>
    </row>
    <row r="170" spans="2:11" ht="15" customHeight="1">
      <c r="B170" s="208"/>
      <c r="C170" s="188" t="s">
        <v>802</v>
      </c>
      <c r="D170" s="188"/>
      <c r="E170" s="188"/>
      <c r="F170" s="207" t="s">
        <v>803</v>
      </c>
      <c r="G170" s="188"/>
      <c r="H170" s="188" t="s">
        <v>863</v>
      </c>
      <c r="I170" s="188" t="s">
        <v>799</v>
      </c>
      <c r="J170" s="188">
        <v>50</v>
      </c>
      <c r="K170" s="230"/>
    </row>
    <row r="171" spans="2:11" ht="15" customHeight="1">
      <c r="B171" s="208"/>
      <c r="C171" s="188" t="s">
        <v>805</v>
      </c>
      <c r="D171" s="188"/>
      <c r="E171" s="188"/>
      <c r="F171" s="207" t="s">
        <v>797</v>
      </c>
      <c r="G171" s="188"/>
      <c r="H171" s="188" t="s">
        <v>863</v>
      </c>
      <c r="I171" s="188" t="s">
        <v>807</v>
      </c>
      <c r="J171" s="188"/>
      <c r="K171" s="230"/>
    </row>
    <row r="172" spans="2:11" ht="15" customHeight="1">
      <c r="B172" s="208"/>
      <c r="C172" s="188" t="s">
        <v>816</v>
      </c>
      <c r="D172" s="188"/>
      <c r="E172" s="188"/>
      <c r="F172" s="207" t="s">
        <v>803</v>
      </c>
      <c r="G172" s="188"/>
      <c r="H172" s="188" t="s">
        <v>863</v>
      </c>
      <c r="I172" s="188" t="s">
        <v>799</v>
      </c>
      <c r="J172" s="188">
        <v>50</v>
      </c>
      <c r="K172" s="230"/>
    </row>
    <row r="173" spans="2:11" ht="15" customHeight="1">
      <c r="B173" s="208"/>
      <c r="C173" s="188" t="s">
        <v>824</v>
      </c>
      <c r="D173" s="188"/>
      <c r="E173" s="188"/>
      <c r="F173" s="207" t="s">
        <v>803</v>
      </c>
      <c r="G173" s="188"/>
      <c r="H173" s="188" t="s">
        <v>863</v>
      </c>
      <c r="I173" s="188" t="s">
        <v>799</v>
      </c>
      <c r="J173" s="188">
        <v>50</v>
      </c>
      <c r="K173" s="230"/>
    </row>
    <row r="174" spans="2:11" ht="15" customHeight="1">
      <c r="B174" s="208"/>
      <c r="C174" s="188" t="s">
        <v>822</v>
      </c>
      <c r="D174" s="188"/>
      <c r="E174" s="188"/>
      <c r="F174" s="207" t="s">
        <v>803</v>
      </c>
      <c r="G174" s="188"/>
      <c r="H174" s="188" t="s">
        <v>863</v>
      </c>
      <c r="I174" s="188" t="s">
        <v>799</v>
      </c>
      <c r="J174" s="188">
        <v>50</v>
      </c>
      <c r="K174" s="230"/>
    </row>
    <row r="175" spans="2:11" ht="15" customHeight="1">
      <c r="B175" s="208"/>
      <c r="C175" s="188" t="s">
        <v>107</v>
      </c>
      <c r="D175" s="188"/>
      <c r="E175" s="188"/>
      <c r="F175" s="207" t="s">
        <v>797</v>
      </c>
      <c r="G175" s="188"/>
      <c r="H175" s="188" t="s">
        <v>864</v>
      </c>
      <c r="I175" s="188" t="s">
        <v>865</v>
      </c>
      <c r="J175" s="188"/>
      <c r="K175" s="230"/>
    </row>
    <row r="176" spans="2:11" ht="15" customHeight="1">
      <c r="B176" s="208"/>
      <c r="C176" s="188" t="s">
        <v>60</v>
      </c>
      <c r="D176" s="188"/>
      <c r="E176" s="188"/>
      <c r="F176" s="207" t="s">
        <v>797</v>
      </c>
      <c r="G176" s="188"/>
      <c r="H176" s="188" t="s">
        <v>866</v>
      </c>
      <c r="I176" s="188" t="s">
        <v>867</v>
      </c>
      <c r="J176" s="188">
        <v>1</v>
      </c>
      <c r="K176" s="230"/>
    </row>
    <row r="177" spans="2:11" ht="15" customHeight="1">
      <c r="B177" s="208"/>
      <c r="C177" s="188" t="s">
        <v>56</v>
      </c>
      <c r="D177" s="188"/>
      <c r="E177" s="188"/>
      <c r="F177" s="207" t="s">
        <v>797</v>
      </c>
      <c r="G177" s="188"/>
      <c r="H177" s="188" t="s">
        <v>868</v>
      </c>
      <c r="I177" s="188" t="s">
        <v>799</v>
      </c>
      <c r="J177" s="188">
        <v>20</v>
      </c>
      <c r="K177" s="230"/>
    </row>
    <row r="178" spans="2:11" ht="15" customHeight="1">
      <c r="B178" s="208"/>
      <c r="C178" s="188" t="s">
        <v>108</v>
      </c>
      <c r="D178" s="188"/>
      <c r="E178" s="188"/>
      <c r="F178" s="207" t="s">
        <v>797</v>
      </c>
      <c r="G178" s="188"/>
      <c r="H178" s="188" t="s">
        <v>869</v>
      </c>
      <c r="I178" s="188" t="s">
        <v>799</v>
      </c>
      <c r="J178" s="188">
        <v>255</v>
      </c>
      <c r="K178" s="230"/>
    </row>
    <row r="179" spans="2:11" ht="15" customHeight="1">
      <c r="B179" s="208"/>
      <c r="C179" s="188" t="s">
        <v>109</v>
      </c>
      <c r="D179" s="188"/>
      <c r="E179" s="188"/>
      <c r="F179" s="207" t="s">
        <v>797</v>
      </c>
      <c r="G179" s="188"/>
      <c r="H179" s="188" t="s">
        <v>762</v>
      </c>
      <c r="I179" s="188" t="s">
        <v>799</v>
      </c>
      <c r="J179" s="188">
        <v>10</v>
      </c>
      <c r="K179" s="230"/>
    </row>
    <row r="180" spans="2:11" ht="15" customHeight="1">
      <c r="B180" s="208"/>
      <c r="C180" s="188" t="s">
        <v>110</v>
      </c>
      <c r="D180" s="188"/>
      <c r="E180" s="188"/>
      <c r="F180" s="207" t="s">
        <v>797</v>
      </c>
      <c r="G180" s="188"/>
      <c r="H180" s="188" t="s">
        <v>870</v>
      </c>
      <c r="I180" s="188" t="s">
        <v>831</v>
      </c>
      <c r="J180" s="188"/>
      <c r="K180" s="230"/>
    </row>
    <row r="181" spans="2:11" ht="15" customHeight="1">
      <c r="B181" s="208"/>
      <c r="C181" s="188" t="s">
        <v>871</v>
      </c>
      <c r="D181" s="188"/>
      <c r="E181" s="188"/>
      <c r="F181" s="207" t="s">
        <v>797</v>
      </c>
      <c r="G181" s="188"/>
      <c r="H181" s="188" t="s">
        <v>872</v>
      </c>
      <c r="I181" s="188" t="s">
        <v>831</v>
      </c>
      <c r="J181" s="188"/>
      <c r="K181" s="230"/>
    </row>
    <row r="182" spans="2:11" ht="15" customHeight="1">
      <c r="B182" s="208"/>
      <c r="C182" s="188" t="s">
        <v>860</v>
      </c>
      <c r="D182" s="188"/>
      <c r="E182" s="188"/>
      <c r="F182" s="207" t="s">
        <v>797</v>
      </c>
      <c r="G182" s="188"/>
      <c r="H182" s="188" t="s">
        <v>873</v>
      </c>
      <c r="I182" s="188" t="s">
        <v>831</v>
      </c>
      <c r="J182" s="188"/>
      <c r="K182" s="230"/>
    </row>
    <row r="183" spans="2:11" ht="15" customHeight="1">
      <c r="B183" s="208"/>
      <c r="C183" s="188" t="s">
        <v>113</v>
      </c>
      <c r="D183" s="188"/>
      <c r="E183" s="188"/>
      <c r="F183" s="207" t="s">
        <v>803</v>
      </c>
      <c r="G183" s="188"/>
      <c r="H183" s="188" t="s">
        <v>874</v>
      </c>
      <c r="I183" s="188" t="s">
        <v>799</v>
      </c>
      <c r="J183" s="188">
        <v>50</v>
      </c>
      <c r="K183" s="230"/>
    </row>
    <row r="184" spans="2:11" ht="15" customHeight="1">
      <c r="B184" s="236"/>
      <c r="C184" s="218"/>
      <c r="D184" s="218"/>
      <c r="E184" s="218"/>
      <c r="F184" s="218"/>
      <c r="G184" s="218"/>
      <c r="H184" s="218"/>
      <c r="I184" s="218"/>
      <c r="J184" s="218"/>
      <c r="K184" s="237"/>
    </row>
    <row r="185" spans="2:11" ht="18.75" customHeight="1">
      <c r="B185" s="184"/>
      <c r="C185" s="188"/>
      <c r="D185" s="188"/>
      <c r="E185" s="188"/>
      <c r="F185" s="207"/>
      <c r="G185" s="188"/>
      <c r="H185" s="188"/>
      <c r="I185" s="188"/>
      <c r="J185" s="188"/>
      <c r="K185" s="184"/>
    </row>
    <row r="186" spans="2:11" ht="18.75" customHeight="1"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</row>
    <row r="187" spans="2:11" ht="13.5">
      <c r="B187" s="169"/>
      <c r="C187" s="170"/>
      <c r="D187" s="170"/>
      <c r="E187" s="170"/>
      <c r="F187" s="170"/>
      <c r="G187" s="170"/>
      <c r="H187" s="170"/>
      <c r="I187" s="170"/>
      <c r="J187" s="170"/>
      <c r="K187" s="171"/>
    </row>
    <row r="188" spans="2:11" ht="21">
      <c r="B188" s="172"/>
      <c r="C188" s="293" t="s">
        <v>875</v>
      </c>
      <c r="D188" s="293"/>
      <c r="E188" s="293"/>
      <c r="F188" s="293"/>
      <c r="G188" s="293"/>
      <c r="H188" s="293"/>
      <c r="I188" s="293"/>
      <c r="J188" s="293"/>
      <c r="K188" s="173"/>
    </row>
    <row r="189" spans="2:11" ht="25.5" customHeight="1">
      <c r="B189" s="172"/>
      <c r="C189" s="242" t="s">
        <v>876</v>
      </c>
      <c r="D189" s="242"/>
      <c r="E189" s="242"/>
      <c r="F189" s="242" t="s">
        <v>877</v>
      </c>
      <c r="G189" s="243"/>
      <c r="H189" s="298" t="s">
        <v>878</v>
      </c>
      <c r="I189" s="298"/>
      <c r="J189" s="298"/>
      <c r="K189" s="173"/>
    </row>
    <row r="190" spans="2:11" ht="5.25" customHeight="1">
      <c r="B190" s="208"/>
      <c r="C190" s="205"/>
      <c r="D190" s="205"/>
      <c r="E190" s="205"/>
      <c r="F190" s="205"/>
      <c r="G190" s="188"/>
      <c r="H190" s="205"/>
      <c r="I190" s="205"/>
      <c r="J190" s="205"/>
      <c r="K190" s="230"/>
    </row>
    <row r="191" spans="2:11" ht="15" customHeight="1">
      <c r="B191" s="208"/>
      <c r="C191" s="188" t="s">
        <v>879</v>
      </c>
      <c r="D191" s="188"/>
      <c r="E191" s="188"/>
      <c r="F191" s="207" t="s">
        <v>45</v>
      </c>
      <c r="G191" s="188"/>
      <c r="H191" s="297" t="s">
        <v>880</v>
      </c>
      <c r="I191" s="297"/>
      <c r="J191" s="297"/>
      <c r="K191" s="230"/>
    </row>
    <row r="192" spans="2:11" ht="15" customHeight="1">
      <c r="B192" s="208"/>
      <c r="C192" s="215"/>
      <c r="D192" s="188"/>
      <c r="E192" s="188"/>
      <c r="F192" s="207" t="s">
        <v>47</v>
      </c>
      <c r="G192" s="188"/>
      <c r="H192" s="297" t="s">
        <v>881</v>
      </c>
      <c r="I192" s="297"/>
      <c r="J192" s="297"/>
      <c r="K192" s="230"/>
    </row>
    <row r="193" spans="2:11" ht="15" customHeight="1">
      <c r="B193" s="208"/>
      <c r="C193" s="215"/>
      <c r="D193" s="188"/>
      <c r="E193" s="188"/>
      <c r="F193" s="207" t="s">
        <v>50</v>
      </c>
      <c r="G193" s="188"/>
      <c r="H193" s="297" t="s">
        <v>882</v>
      </c>
      <c r="I193" s="297"/>
      <c r="J193" s="297"/>
      <c r="K193" s="230"/>
    </row>
    <row r="194" spans="2:11" ht="15" customHeight="1">
      <c r="B194" s="208"/>
      <c r="C194" s="188"/>
      <c r="D194" s="188"/>
      <c r="E194" s="188"/>
      <c r="F194" s="207" t="s">
        <v>48</v>
      </c>
      <c r="G194" s="188"/>
      <c r="H194" s="297" t="s">
        <v>883</v>
      </c>
      <c r="I194" s="297"/>
      <c r="J194" s="297"/>
      <c r="K194" s="230"/>
    </row>
    <row r="195" spans="2:11" ht="15" customHeight="1">
      <c r="B195" s="208"/>
      <c r="C195" s="188"/>
      <c r="D195" s="188"/>
      <c r="E195" s="188"/>
      <c r="F195" s="207" t="s">
        <v>49</v>
      </c>
      <c r="G195" s="188"/>
      <c r="H195" s="297" t="s">
        <v>884</v>
      </c>
      <c r="I195" s="297"/>
      <c r="J195" s="297"/>
      <c r="K195" s="230"/>
    </row>
    <row r="196" spans="2:11" ht="15" customHeight="1">
      <c r="B196" s="208"/>
      <c r="C196" s="188"/>
      <c r="D196" s="188"/>
      <c r="E196" s="188"/>
      <c r="F196" s="207"/>
      <c r="G196" s="188"/>
      <c r="H196" s="188"/>
      <c r="I196" s="188"/>
      <c r="J196" s="188"/>
      <c r="K196" s="230"/>
    </row>
    <row r="197" spans="2:11" ht="15" customHeight="1">
      <c r="B197" s="208"/>
      <c r="C197" s="188" t="s">
        <v>843</v>
      </c>
      <c r="D197" s="188"/>
      <c r="E197" s="188"/>
      <c r="F197" s="207" t="s">
        <v>81</v>
      </c>
      <c r="G197" s="188"/>
      <c r="H197" s="297" t="s">
        <v>885</v>
      </c>
      <c r="I197" s="297"/>
      <c r="J197" s="297"/>
      <c r="K197" s="230"/>
    </row>
    <row r="198" spans="2:11" ht="15" customHeight="1">
      <c r="B198" s="208"/>
      <c r="C198" s="215"/>
      <c r="D198" s="188"/>
      <c r="E198" s="188"/>
      <c r="F198" s="207" t="s">
        <v>745</v>
      </c>
      <c r="G198" s="188"/>
      <c r="H198" s="297" t="s">
        <v>746</v>
      </c>
      <c r="I198" s="297"/>
      <c r="J198" s="297"/>
      <c r="K198" s="230"/>
    </row>
    <row r="199" spans="2:11" ht="15" customHeight="1">
      <c r="B199" s="208"/>
      <c r="C199" s="188"/>
      <c r="D199" s="188"/>
      <c r="E199" s="188"/>
      <c r="F199" s="207" t="s">
        <v>743</v>
      </c>
      <c r="G199" s="188"/>
      <c r="H199" s="297" t="s">
        <v>886</v>
      </c>
      <c r="I199" s="297"/>
      <c r="J199" s="297"/>
      <c r="K199" s="230"/>
    </row>
    <row r="200" spans="2:11" ht="15" customHeight="1">
      <c r="B200" s="245"/>
      <c r="C200" s="215"/>
      <c r="D200" s="215"/>
      <c r="E200" s="215"/>
      <c r="F200" s="207" t="s">
        <v>747</v>
      </c>
      <c r="G200" s="193"/>
      <c r="H200" s="299" t="s">
        <v>80</v>
      </c>
      <c r="I200" s="299"/>
      <c r="J200" s="299"/>
      <c r="K200" s="246"/>
    </row>
    <row r="201" spans="2:11" ht="15" customHeight="1">
      <c r="B201" s="245"/>
      <c r="C201" s="215"/>
      <c r="D201" s="215"/>
      <c r="E201" s="215"/>
      <c r="F201" s="207" t="s">
        <v>748</v>
      </c>
      <c r="G201" s="193"/>
      <c r="H201" s="299" t="s">
        <v>887</v>
      </c>
      <c r="I201" s="299"/>
      <c r="J201" s="299"/>
      <c r="K201" s="246"/>
    </row>
    <row r="202" spans="2:11" ht="15" customHeight="1">
      <c r="B202" s="245"/>
      <c r="C202" s="215"/>
      <c r="D202" s="215"/>
      <c r="E202" s="215"/>
      <c r="F202" s="247"/>
      <c r="G202" s="193"/>
      <c r="H202" s="248"/>
      <c r="I202" s="248"/>
      <c r="J202" s="248"/>
      <c r="K202" s="246"/>
    </row>
    <row r="203" spans="2:11" ht="15" customHeight="1">
      <c r="B203" s="245"/>
      <c r="C203" s="188" t="s">
        <v>867</v>
      </c>
      <c r="D203" s="215"/>
      <c r="E203" s="215"/>
      <c r="F203" s="207">
        <v>1</v>
      </c>
      <c r="G203" s="193"/>
      <c r="H203" s="299" t="s">
        <v>888</v>
      </c>
      <c r="I203" s="299"/>
      <c r="J203" s="299"/>
      <c r="K203" s="246"/>
    </row>
    <row r="204" spans="2:11" ht="15" customHeight="1">
      <c r="B204" s="245"/>
      <c r="C204" s="215"/>
      <c r="D204" s="215"/>
      <c r="E204" s="215"/>
      <c r="F204" s="207">
        <v>2</v>
      </c>
      <c r="G204" s="193"/>
      <c r="H204" s="299" t="s">
        <v>889</v>
      </c>
      <c r="I204" s="299"/>
      <c r="J204" s="299"/>
      <c r="K204" s="246"/>
    </row>
    <row r="205" spans="2:11" ht="15" customHeight="1">
      <c r="B205" s="245"/>
      <c r="C205" s="215"/>
      <c r="D205" s="215"/>
      <c r="E205" s="215"/>
      <c r="F205" s="207">
        <v>3</v>
      </c>
      <c r="G205" s="193"/>
      <c r="H205" s="299" t="s">
        <v>890</v>
      </c>
      <c r="I205" s="299"/>
      <c r="J205" s="299"/>
      <c r="K205" s="246"/>
    </row>
    <row r="206" spans="2:11" ht="15" customHeight="1">
      <c r="B206" s="245"/>
      <c r="C206" s="215"/>
      <c r="D206" s="215"/>
      <c r="E206" s="215"/>
      <c r="F206" s="207">
        <v>4</v>
      </c>
      <c r="G206" s="193"/>
      <c r="H206" s="299" t="s">
        <v>891</v>
      </c>
      <c r="I206" s="299"/>
      <c r="J206" s="299"/>
      <c r="K206" s="246"/>
    </row>
    <row r="207" spans="2:11" ht="12.75" customHeight="1">
      <c r="B207" s="249"/>
      <c r="C207" s="250"/>
      <c r="D207" s="250"/>
      <c r="E207" s="250"/>
      <c r="F207" s="250"/>
      <c r="G207" s="250"/>
      <c r="H207" s="250"/>
      <c r="I207" s="250"/>
      <c r="J207" s="250"/>
      <c r="K207" s="251"/>
    </row>
  </sheetData>
  <sheetProtection/>
  <mergeCells count="77">
    <mergeCell ref="H206:J206"/>
    <mergeCell ref="H204:J204"/>
    <mergeCell ref="H199:J199"/>
    <mergeCell ref="H194:J194"/>
    <mergeCell ref="H201:J201"/>
    <mergeCell ref="H200:J200"/>
    <mergeCell ref="H203:J203"/>
    <mergeCell ref="H205:J205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D65:J65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D59:J59"/>
    <mergeCell ref="D60:J60"/>
    <mergeCell ref="D63:J63"/>
    <mergeCell ref="D64:J64"/>
    <mergeCell ref="C55:J55"/>
    <mergeCell ref="D56:J56"/>
    <mergeCell ref="D57:J57"/>
    <mergeCell ref="D58:J58"/>
    <mergeCell ref="D49:J49"/>
    <mergeCell ref="C50:J50"/>
    <mergeCell ref="C52:J52"/>
    <mergeCell ref="C53:J53"/>
    <mergeCell ref="D45:J45"/>
    <mergeCell ref="E46:J46"/>
    <mergeCell ref="E47:J47"/>
    <mergeCell ref="E48:J48"/>
    <mergeCell ref="G40:J40"/>
    <mergeCell ref="G41:J41"/>
    <mergeCell ref="G42:J42"/>
    <mergeCell ref="G43:J43"/>
    <mergeCell ref="G36:J36"/>
    <mergeCell ref="G37:J37"/>
    <mergeCell ref="G38:J38"/>
    <mergeCell ref="G39:J39"/>
    <mergeCell ref="D32:J32"/>
    <mergeCell ref="D33:J33"/>
    <mergeCell ref="G34:J34"/>
    <mergeCell ref="G35:J35"/>
    <mergeCell ref="D26:J26"/>
    <mergeCell ref="D28:J28"/>
    <mergeCell ref="D29:J29"/>
    <mergeCell ref="D31:J31"/>
    <mergeCell ref="F18:J18"/>
    <mergeCell ref="F21:J21"/>
    <mergeCell ref="C23:J23"/>
    <mergeCell ref="D25:J25"/>
    <mergeCell ref="C24:J24"/>
    <mergeCell ref="D14:J14"/>
    <mergeCell ref="D15:J15"/>
    <mergeCell ref="F16:J16"/>
    <mergeCell ref="F17:J17"/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215</cp:lastModifiedBy>
  <cp:lastPrinted>2013-12-06T12:46:59Z</cp:lastPrinted>
  <dcterms:modified xsi:type="dcterms:W3CDTF">2013-12-06T12:47:01Z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