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70" yWindow="540" windowWidth="20775" windowHeight="10425" activeTab="0"/>
  </bookViews>
  <sheets>
    <sheet name="Rekapitulace stavby" sheetId="1" r:id="rId1"/>
    <sheet name="A - Zpevněná plocha - v m..." sheetId="2" r:id="rId2"/>
  </sheets>
  <definedNames>
    <definedName name="_xlnm._FilterDatabase" localSheetId="1" hidden="1">'A - Zpevněná plocha - v m...'!$C$121:$K$157</definedName>
    <definedName name="_xlnm.Print_Area" localSheetId="1">'A - Zpevněná plocha - v m...'!$C$4:$J$76,'A - Zpevněná plocha - v m...'!$C$82:$J$103,'A - Zpevněná plocha - v m...'!$C$109:$J$157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'A - Zpevněná plocha - v m...'!$121:$121</definedName>
  </definedNames>
  <calcPr calcId="145621"/>
</workbook>
</file>

<file path=xl/sharedStrings.xml><?xml version="1.0" encoding="utf-8"?>
<sst xmlns="http://schemas.openxmlformats.org/spreadsheetml/2006/main" count="630" uniqueCount="204">
  <si>
    <t>Export Komplet</t>
  </si>
  <si>
    <t/>
  </si>
  <si>
    <t>2.0</t>
  </si>
  <si>
    <t>ZAMOK</t>
  </si>
  <si>
    <t>False</t>
  </si>
  <si>
    <t>{8b7159e7-e6ba-4e6b-8321-99973bb5a63a}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</si>
  <si>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</si>
  <si>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</si>
  <si>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</si>
  <si>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</si>
  <si>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</si>
  <si>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</si>
  <si>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</si>
  <si>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</si>
  <si>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Domovsenior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</si>
  <si>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</si>
  <si>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</si>
  <si>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PARKOVIŠTĚ PRO ZAMĚSTNANCE-A</t>
  </si>
  <si>
    <t>KSO:</t>
  </si>
  <si>
    <t>CC-CZ:</t>
  </si>
  <si>
    <t>Místo:</t>
  </si>
  <si>
    <t>Nové Strašecí</t>
  </si>
  <si>
    <t>Datum:</t>
  </si>
  <si>
    <t>15. 9. 2021</t>
  </si>
  <si>
    <t>Zadavatel:</t>
  </si>
  <si>
    <t>IČ:</t>
  </si>
  <si>
    <t>Domov seniorů Nové Strašecí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</si>
  <si>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</si>
  <si>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</si>
  <si>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</si>
  <si>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</si>
  <si>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</si>
  <si>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</si>
  <si>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</si>
  <si>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</si>
  <si>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</si>
  <si>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</si>
  <si>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</si>
  <si>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</si>
  <si>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</si>
  <si>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</si>
  <si>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</si>
  <si>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</si>
  <si>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</si>
  <si>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</si>
  <si>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</si>
  <si>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</si>
  <si>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</si>
  <si>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</si>
  <si>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</si>
  <si>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</si>
  <si>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</si>
  <si>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</si>
  <si>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</si>
  <si>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</si>
  <si>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</si>
  <si>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</si>
  <si>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</si>
  <si>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</si>
  <si>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</si>
  <si>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</si>
  <si>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</si>
  <si>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</si>
  <si>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</si>
  <si>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</si>
  <si>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</si>
  <si>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</si>
  <si>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</si>
  <si>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</si>
  <si>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</si>
  <si>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</si>
  <si>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</si>
  <si>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</si>
  <si>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</si>
  <si>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</si>
  <si>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</si>
  <si>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</si>
  <si>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</si>
  <si>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</si>
  <si>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</si>
  <si>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</si>
  <si>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A</t>
  </si>
  <si>
    <t>Zpevněná plocha - v místě stávající zeleně / bez finální dlažby/</t>
  </si>
  <si>
    <t>STA</t>
  </si>
  <si>
    <t>1</t>
  </si>
  <si>
    <t>{09afab16-600d-46fe-9778-8a365b982358}</t>
  </si>
  <si>
    <t>2</t>
  </si>
  <si>
    <t>KRYCÍ LIST SOUPISU PRACÍ</t>
  </si>
  <si>
    <t>Objekt:</t>
  </si>
  <si>
    <t>A - Zpevněná plocha - v místě stávající zeleně / bez finální dlažby/</t>
  </si>
  <si>
    <t>Nové Stračecí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</si>
  <si>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</si>
  <si>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</si>
  <si>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</si>
  <si>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</si>
  <si>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</si>
  <si>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</si>
  <si>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</si>
  <si>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</si>
  <si>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</si>
  <si>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</si>
  <si>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</si>
  <si>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</si>
  <si>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</si>
  <si>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</si>
  <si>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</si>
  <si>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</si>
  <si>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</si>
  <si>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</si>
  <si>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</si>
  <si>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</si>
  <si>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</si>
  <si>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</si>
  <si>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</si>
  <si>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</si>
  <si>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</si>
  <si>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</si>
  <si>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</si>
  <si>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</si>
  <si>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</si>
  <si>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111301111</t>
  </si>
  <si>
    <t>Sejmutí drnu tl do 100 mm s přemístěním do 50 m nebo naložením na dopravní prostředek</t>
  </si>
  <si>
    <t>m2</t>
  </si>
  <si>
    <t>4</t>
  </si>
  <si>
    <t>1733320324</t>
  </si>
  <si>
    <t>VV</t>
  </si>
  <si>
    <t>25*13</t>
  </si>
  <si>
    <t>121151113</t>
  </si>
  <si>
    <t>Sejmutí ornice plochy do 500 m2 tl vrstvy do 200 mm strojně</t>
  </si>
  <si>
    <t>674065000</t>
  </si>
  <si>
    <t>3</t>
  </si>
  <si>
    <t>122111101</t>
  </si>
  <si>
    <t>Odkopávky a prokopávky v hornině třídy těžitelnosti I, skupiny 1 a 2 ručně</t>
  </si>
  <si>
    <t>m3</t>
  </si>
  <si>
    <t>-1292193802</t>
  </si>
  <si>
    <t>156*0,1  " 10% z celkové odkopávky"</t>
  </si>
  <si>
    <t>122151104</t>
  </si>
  <si>
    <t>Odkopávky a prokopávky nezapažené v hornině třídy těžitelnosti I skupiny 1 a 2 objem do 500 m3 strojně</t>
  </si>
  <si>
    <t>-738375469</t>
  </si>
  <si>
    <t>25*13*0,48</t>
  </si>
  <si>
    <t>-15,6 " ruční dokopávky"</t>
  </si>
  <si>
    <t>Součet</t>
  </si>
  <si>
    <t>5</t>
  </si>
  <si>
    <t>132154101</t>
  </si>
  <si>
    <t>Hloubení rýh zapažených š do 800 mm v hornině třídy těžitelnosti I skupiny 1 a 2 objem do 20 m3 strojně</t>
  </si>
  <si>
    <t>-1896026855</t>
  </si>
  <si>
    <t>76*0,2*0,3</t>
  </si>
  <si>
    <t>6</t>
  </si>
  <si>
    <t>162551108</t>
  </si>
  <si>
    <t>Vodorovné přemístění přes 2 500 do 3000 m výkopku/sypaniny z horniny třídy těžitelnosti I skupiny 1 až 3</t>
  </si>
  <si>
    <t>-866838977</t>
  </si>
  <si>
    <t>156+4,56</t>
  </si>
  <si>
    <t>7</t>
  </si>
  <si>
    <t>171201221</t>
  </si>
  <si>
    <t>Poplatek za uložení na skládce (skládkovné) zeminy a kamení kód odpadu 17 05 04</t>
  </si>
  <si>
    <t>t</t>
  </si>
  <si>
    <t>935899329</t>
  </si>
  <si>
    <t>160,56*1,6 'Přepočtené koeficientem množství</t>
  </si>
  <si>
    <t>8</t>
  </si>
  <si>
    <t>171251201</t>
  </si>
  <si>
    <t>Uložení sypaniny na skládky nebo meziskládky</t>
  </si>
  <si>
    <t>-1219102158</t>
  </si>
  <si>
    <t>160,56</t>
  </si>
  <si>
    <t>9</t>
  </si>
  <si>
    <t>181951112</t>
  </si>
  <si>
    <t>Úprava pláně v hornině třídy těžitelnosti I skupiny 1 až 3 se zhutněním strojně</t>
  </si>
  <si>
    <t>30182292</t>
  </si>
  <si>
    <t>Komunikace pozemní</t>
  </si>
  <si>
    <t>10</t>
  </si>
  <si>
    <t>564770111</t>
  </si>
  <si>
    <t>Podklad z kameniva hrubého drceného vel. 16-32 mm tl 250 mm</t>
  </si>
  <si>
    <t>1484278091</t>
  </si>
  <si>
    <t>11</t>
  </si>
  <si>
    <t>564851111</t>
  </si>
  <si>
    <t>Podklad ze štěrkodrtě ŠD tl 150 mm</t>
  </si>
  <si>
    <t>-2104230047</t>
  </si>
  <si>
    <t>Trubní vedení</t>
  </si>
  <si>
    <t>16</t>
  </si>
  <si>
    <t>899331111</t>
  </si>
  <si>
    <t>Výšková úprava uličního vstupu nebo vpusti do 200 mm zvýšením poklopu</t>
  </si>
  <si>
    <t>kus</t>
  </si>
  <si>
    <t>-240618888</t>
  </si>
  <si>
    <t>Ostatní konstrukce a práce, bourání</t>
  </si>
  <si>
    <t>12</t>
  </si>
  <si>
    <t>916131213</t>
  </si>
  <si>
    <t>Osazení silničního obrubníku betonového stojatého s boční opěrou do lože z betonu prostého</t>
  </si>
  <si>
    <t>m</t>
  </si>
  <si>
    <t>1023914598</t>
  </si>
  <si>
    <t>25*2+13*2</t>
  </si>
  <si>
    <t>13</t>
  </si>
  <si>
    <t>M</t>
  </si>
  <si>
    <t>59217031</t>
  </si>
  <si>
    <t>obrubník betonový silniční 1000x150x250mm</t>
  </si>
  <si>
    <t>22950257</t>
  </si>
  <si>
    <t>76*1,02 'Přepočtené koeficientem množství</t>
  </si>
  <si>
    <t>14</t>
  </si>
  <si>
    <t>916991121</t>
  </si>
  <si>
    <t>Lože pod obrubníky, krajníky nebo obruby z dlažebních kostek z betonu prostého</t>
  </si>
  <si>
    <t>-1890299263</t>
  </si>
  <si>
    <t>998</t>
  </si>
  <si>
    <t>Přesun hmot</t>
  </si>
  <si>
    <t>998223011</t>
  </si>
  <si>
    <t>Přesun hmot pro pozemní komunikace s krytem dlážděným</t>
  </si>
  <si>
    <t>2063604671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</si>
</sst>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3" fillId="0" borderId="19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38" t="s">
        <v>14</v>
      </c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1"/>
      <c r="AQ5" s="21"/>
      <c r="AR5" s="19"/>
      <c r="BE5" s="235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40" t="s">
        <v>17</v>
      </c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1"/>
      <c r="AQ6" s="21"/>
      <c r="AR6" s="19"/>
      <c r="BE6" s="236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36"/>
      <c r="BS7" s="16" t="s">
        <v>6</v>
      </c>
    </row>
    <row r="8" spans="2:71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36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36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36"/>
      <c r="BS10" s="16" t="s">
        <v>6</v>
      </c>
    </row>
    <row r="11" spans="2:71" s="1" customFormat="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236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36"/>
      <c r="BS12" s="16" t="s">
        <v>6</v>
      </c>
    </row>
    <row r="13" spans="2:71" s="1" customFormat="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36"/>
      <c r="BS13" s="16" t="s">
        <v>6</v>
      </c>
    </row>
    <row r="14" spans="2:71" ht="12.75">
      <c r="B14" s="20"/>
      <c r="C14" s="21"/>
      <c r="D14" s="21"/>
      <c r="E14" s="241" t="s">
        <v>29</v>
      </c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36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36"/>
      <c r="BS15" s="16" t="s">
        <v>4</v>
      </c>
    </row>
    <row r="16" spans="2:71" s="1" customFormat="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36"/>
      <c r="BS16" s="16" t="s">
        <v>4</v>
      </c>
    </row>
    <row r="17" spans="2:71" s="1" customFormat="1" ht="18.4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236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36"/>
      <c r="BS18" s="16" t="s">
        <v>6</v>
      </c>
    </row>
    <row r="19" spans="2:71" s="1" customFormat="1" ht="12" customHeight="1">
      <c r="B19" s="20"/>
      <c r="C19" s="21"/>
      <c r="D19" s="28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36"/>
      <c r="BS19" s="16" t="s">
        <v>6</v>
      </c>
    </row>
    <row r="20" spans="2:71" s="1" customFormat="1" ht="18.4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236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36"/>
    </row>
    <row r="22" spans="2:57" s="1" customFormat="1" ht="12" customHeight="1">
      <c r="B22" s="20"/>
      <c r="C22" s="21"/>
      <c r="D22" s="28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36"/>
    </row>
    <row r="23" spans="2:57" s="1" customFormat="1" ht="16.5" customHeight="1">
      <c r="B23" s="20"/>
      <c r="C23" s="21"/>
      <c r="D23" s="21"/>
      <c r="E23" s="243" t="s">
        <v>1</v>
      </c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1"/>
      <c r="AP23" s="21"/>
      <c r="AQ23" s="21"/>
      <c r="AR23" s="19"/>
      <c r="BE23" s="236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36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36"/>
    </row>
    <row r="26" spans="1:57" s="2" customFormat="1" ht="25.9" customHeight="1">
      <c r="A26" s="33"/>
      <c r="B26" s="34"/>
      <c r="C26" s="35"/>
      <c r="D26" s="36" t="s">
        <v>36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44">
        <f>ROUND(AG94,2)</f>
        <v>0</v>
      </c>
      <c r="AL26" s="245"/>
      <c r="AM26" s="245"/>
      <c r="AN26" s="245"/>
      <c r="AO26" s="245"/>
      <c r="AP26" s="35"/>
      <c r="AQ26" s="35"/>
      <c r="AR26" s="38"/>
      <c r="BE26" s="236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36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46" t="s">
        <v>37</v>
      </c>
      <c r="M28" s="246"/>
      <c r="N28" s="246"/>
      <c r="O28" s="246"/>
      <c r="P28" s="246"/>
      <c r="Q28" s="35"/>
      <c r="R28" s="35"/>
      <c r="S28" s="35"/>
      <c r="T28" s="35"/>
      <c r="U28" s="35"/>
      <c r="V28" s="35"/>
      <c r="W28" s="246" t="s">
        <v>38</v>
      </c>
      <c r="X28" s="246"/>
      <c r="Y28" s="246"/>
      <c r="Z28" s="246"/>
      <c r="AA28" s="246"/>
      <c r="AB28" s="246"/>
      <c r="AC28" s="246"/>
      <c r="AD28" s="246"/>
      <c r="AE28" s="246"/>
      <c r="AF28" s="35"/>
      <c r="AG28" s="35"/>
      <c r="AH28" s="35"/>
      <c r="AI28" s="35"/>
      <c r="AJ28" s="35"/>
      <c r="AK28" s="246" t="s">
        <v>39</v>
      </c>
      <c r="AL28" s="246"/>
      <c r="AM28" s="246"/>
      <c r="AN28" s="246"/>
      <c r="AO28" s="246"/>
      <c r="AP28" s="35"/>
      <c r="AQ28" s="35"/>
      <c r="AR28" s="38"/>
      <c r="BE28" s="236"/>
    </row>
    <row r="29" spans="2:57" s="3" customFormat="1" ht="14.45" customHeight="1">
      <c r="B29" s="39"/>
      <c r="C29" s="40"/>
      <c r="D29" s="28" t="s">
        <v>40</v>
      </c>
      <c r="E29" s="40"/>
      <c r="F29" s="28" t="s">
        <v>41</v>
      </c>
      <c r="G29" s="40"/>
      <c r="H29" s="40"/>
      <c r="I29" s="40"/>
      <c r="J29" s="40"/>
      <c r="K29" s="40"/>
      <c r="L29" s="249">
        <v>0.21</v>
      </c>
      <c r="M29" s="248"/>
      <c r="N29" s="248"/>
      <c r="O29" s="248"/>
      <c r="P29" s="248"/>
      <c r="Q29" s="40"/>
      <c r="R29" s="40"/>
      <c r="S29" s="40"/>
      <c r="T29" s="40"/>
      <c r="U29" s="40"/>
      <c r="V29" s="40"/>
      <c r="W29" s="247">
        <f>ROUND(AZ94,2)</f>
        <v>0</v>
      </c>
      <c r="X29" s="248"/>
      <c r="Y29" s="248"/>
      <c r="Z29" s="248"/>
      <c r="AA29" s="248"/>
      <c r="AB29" s="248"/>
      <c r="AC29" s="248"/>
      <c r="AD29" s="248"/>
      <c r="AE29" s="248"/>
      <c r="AF29" s="40"/>
      <c r="AG29" s="40"/>
      <c r="AH29" s="40"/>
      <c r="AI29" s="40"/>
      <c r="AJ29" s="40"/>
      <c r="AK29" s="247">
        <f>ROUND(AV94,2)</f>
        <v>0</v>
      </c>
      <c r="AL29" s="248"/>
      <c r="AM29" s="248"/>
      <c r="AN29" s="248"/>
      <c r="AO29" s="248"/>
      <c r="AP29" s="40"/>
      <c r="AQ29" s="40"/>
      <c r="AR29" s="41"/>
      <c r="BE29" s="237"/>
    </row>
    <row r="30" spans="2:57" s="3" customFormat="1" ht="14.45" customHeight="1">
      <c r="B30" s="39"/>
      <c r="C30" s="40"/>
      <c r="D30" s="40"/>
      <c r="E30" s="40"/>
      <c r="F30" s="28" t="s">
        <v>42</v>
      </c>
      <c r="G30" s="40"/>
      <c r="H30" s="40"/>
      <c r="I30" s="40"/>
      <c r="J30" s="40"/>
      <c r="K30" s="40"/>
      <c r="L30" s="249">
        <v>0.15</v>
      </c>
      <c r="M30" s="248"/>
      <c r="N30" s="248"/>
      <c r="O30" s="248"/>
      <c r="P30" s="248"/>
      <c r="Q30" s="40"/>
      <c r="R30" s="40"/>
      <c r="S30" s="40"/>
      <c r="T30" s="40"/>
      <c r="U30" s="40"/>
      <c r="V30" s="40"/>
      <c r="W30" s="247">
        <f>ROUND(BA94,2)</f>
        <v>0</v>
      </c>
      <c r="X30" s="248"/>
      <c r="Y30" s="248"/>
      <c r="Z30" s="248"/>
      <c r="AA30" s="248"/>
      <c r="AB30" s="248"/>
      <c r="AC30" s="248"/>
      <c r="AD30" s="248"/>
      <c r="AE30" s="248"/>
      <c r="AF30" s="40"/>
      <c r="AG30" s="40"/>
      <c r="AH30" s="40"/>
      <c r="AI30" s="40"/>
      <c r="AJ30" s="40"/>
      <c r="AK30" s="247">
        <f>ROUND(AW94,2)</f>
        <v>0</v>
      </c>
      <c r="AL30" s="248"/>
      <c r="AM30" s="248"/>
      <c r="AN30" s="248"/>
      <c r="AO30" s="248"/>
      <c r="AP30" s="40"/>
      <c r="AQ30" s="40"/>
      <c r="AR30" s="41"/>
      <c r="BE30" s="237"/>
    </row>
    <row r="31" spans="2:57" s="3" customFormat="1" ht="14.45" customHeight="1" hidden="1">
      <c r="B31" s="39"/>
      <c r="C31" s="40"/>
      <c r="D31" s="40"/>
      <c r="E31" s="40"/>
      <c r="F31" s="28" t="s">
        <v>43</v>
      </c>
      <c r="G31" s="40"/>
      <c r="H31" s="40"/>
      <c r="I31" s="40"/>
      <c r="J31" s="40"/>
      <c r="K31" s="40"/>
      <c r="L31" s="249">
        <v>0.21</v>
      </c>
      <c r="M31" s="248"/>
      <c r="N31" s="248"/>
      <c r="O31" s="248"/>
      <c r="P31" s="248"/>
      <c r="Q31" s="40"/>
      <c r="R31" s="40"/>
      <c r="S31" s="40"/>
      <c r="T31" s="40"/>
      <c r="U31" s="40"/>
      <c r="V31" s="40"/>
      <c r="W31" s="247">
        <f>ROUND(BB94,2)</f>
        <v>0</v>
      </c>
      <c r="X31" s="248"/>
      <c r="Y31" s="248"/>
      <c r="Z31" s="248"/>
      <c r="AA31" s="248"/>
      <c r="AB31" s="248"/>
      <c r="AC31" s="248"/>
      <c r="AD31" s="248"/>
      <c r="AE31" s="248"/>
      <c r="AF31" s="40"/>
      <c r="AG31" s="40"/>
      <c r="AH31" s="40"/>
      <c r="AI31" s="40"/>
      <c r="AJ31" s="40"/>
      <c r="AK31" s="247">
        <v>0</v>
      </c>
      <c r="AL31" s="248"/>
      <c r="AM31" s="248"/>
      <c r="AN31" s="248"/>
      <c r="AO31" s="248"/>
      <c r="AP31" s="40"/>
      <c r="AQ31" s="40"/>
      <c r="AR31" s="41"/>
      <c r="BE31" s="237"/>
    </row>
    <row r="32" spans="2:57" s="3" customFormat="1" ht="14.45" customHeight="1" hidden="1">
      <c r="B32" s="39"/>
      <c r="C32" s="40"/>
      <c r="D32" s="40"/>
      <c r="E32" s="40"/>
      <c r="F32" s="28" t="s">
        <v>44</v>
      </c>
      <c r="G32" s="40"/>
      <c r="H32" s="40"/>
      <c r="I32" s="40"/>
      <c r="J32" s="40"/>
      <c r="K32" s="40"/>
      <c r="L32" s="249">
        <v>0.15</v>
      </c>
      <c r="M32" s="248"/>
      <c r="N32" s="248"/>
      <c r="O32" s="248"/>
      <c r="P32" s="248"/>
      <c r="Q32" s="40"/>
      <c r="R32" s="40"/>
      <c r="S32" s="40"/>
      <c r="T32" s="40"/>
      <c r="U32" s="40"/>
      <c r="V32" s="40"/>
      <c r="W32" s="247">
        <f>ROUND(BC94,2)</f>
        <v>0</v>
      </c>
      <c r="X32" s="248"/>
      <c r="Y32" s="248"/>
      <c r="Z32" s="248"/>
      <c r="AA32" s="248"/>
      <c r="AB32" s="248"/>
      <c r="AC32" s="248"/>
      <c r="AD32" s="248"/>
      <c r="AE32" s="248"/>
      <c r="AF32" s="40"/>
      <c r="AG32" s="40"/>
      <c r="AH32" s="40"/>
      <c r="AI32" s="40"/>
      <c r="AJ32" s="40"/>
      <c r="AK32" s="247">
        <v>0</v>
      </c>
      <c r="AL32" s="248"/>
      <c r="AM32" s="248"/>
      <c r="AN32" s="248"/>
      <c r="AO32" s="248"/>
      <c r="AP32" s="40"/>
      <c r="AQ32" s="40"/>
      <c r="AR32" s="41"/>
      <c r="BE32" s="237"/>
    </row>
    <row r="33" spans="2:57" s="3" customFormat="1" ht="14.45" customHeight="1" hidden="1">
      <c r="B33" s="39"/>
      <c r="C33" s="40"/>
      <c r="D33" s="40"/>
      <c r="E33" s="40"/>
      <c r="F33" s="28" t="s">
        <v>45</v>
      </c>
      <c r="G33" s="40"/>
      <c r="H33" s="40"/>
      <c r="I33" s="40"/>
      <c r="J33" s="40"/>
      <c r="K33" s="40"/>
      <c r="L33" s="249">
        <v>0</v>
      </c>
      <c r="M33" s="248"/>
      <c r="N33" s="248"/>
      <c r="O33" s="248"/>
      <c r="P33" s="248"/>
      <c r="Q33" s="40"/>
      <c r="R33" s="40"/>
      <c r="S33" s="40"/>
      <c r="T33" s="40"/>
      <c r="U33" s="40"/>
      <c r="V33" s="40"/>
      <c r="W33" s="247">
        <f>ROUND(BD94,2)</f>
        <v>0</v>
      </c>
      <c r="X33" s="248"/>
      <c r="Y33" s="248"/>
      <c r="Z33" s="248"/>
      <c r="AA33" s="248"/>
      <c r="AB33" s="248"/>
      <c r="AC33" s="248"/>
      <c r="AD33" s="248"/>
      <c r="AE33" s="248"/>
      <c r="AF33" s="40"/>
      <c r="AG33" s="40"/>
      <c r="AH33" s="40"/>
      <c r="AI33" s="40"/>
      <c r="AJ33" s="40"/>
      <c r="AK33" s="247">
        <v>0</v>
      </c>
      <c r="AL33" s="248"/>
      <c r="AM33" s="248"/>
      <c r="AN33" s="248"/>
      <c r="AO33" s="248"/>
      <c r="AP33" s="40"/>
      <c r="AQ33" s="40"/>
      <c r="AR33" s="41"/>
      <c r="BE33" s="237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36"/>
    </row>
    <row r="35" spans="1:57" s="2" customFormat="1" ht="25.9" customHeight="1">
      <c r="A35" s="33"/>
      <c r="B35" s="34"/>
      <c r="C35" s="42"/>
      <c r="D35" s="43" t="s">
        <v>46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47</v>
      </c>
      <c r="U35" s="44"/>
      <c r="V35" s="44"/>
      <c r="W35" s="44"/>
      <c r="X35" s="250" t="s">
        <v>48</v>
      </c>
      <c r="Y35" s="251"/>
      <c r="Z35" s="251"/>
      <c r="AA35" s="251"/>
      <c r="AB35" s="251"/>
      <c r="AC35" s="44"/>
      <c r="AD35" s="44"/>
      <c r="AE35" s="44"/>
      <c r="AF35" s="44"/>
      <c r="AG35" s="44"/>
      <c r="AH35" s="44"/>
      <c r="AI35" s="44"/>
      <c r="AJ35" s="44"/>
      <c r="AK35" s="252">
        <f>SUM(AK26:AK33)</f>
        <v>0</v>
      </c>
      <c r="AL35" s="251"/>
      <c r="AM35" s="251"/>
      <c r="AN35" s="251"/>
      <c r="AO35" s="253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5" customHeight="1">
      <c r="B49" s="46"/>
      <c r="C49" s="47"/>
      <c r="D49" s="48" t="s">
        <v>49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50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51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52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51</v>
      </c>
      <c r="AI60" s="37"/>
      <c r="AJ60" s="37"/>
      <c r="AK60" s="37"/>
      <c r="AL60" s="37"/>
      <c r="AM60" s="51" t="s">
        <v>52</v>
      </c>
      <c r="AN60" s="37"/>
      <c r="AO60" s="37"/>
      <c r="AP60" s="35"/>
      <c r="AQ60" s="35"/>
      <c r="AR60" s="38"/>
      <c r="BE60" s="33"/>
    </row>
    <row r="61" spans="2:44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53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54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51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52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51</v>
      </c>
      <c r="AI75" s="37"/>
      <c r="AJ75" s="37"/>
      <c r="AK75" s="37"/>
      <c r="AL75" s="37"/>
      <c r="AM75" s="51" t="s">
        <v>52</v>
      </c>
      <c r="AN75" s="37"/>
      <c r="AO75" s="37"/>
      <c r="AP75" s="35"/>
      <c r="AQ75" s="35"/>
      <c r="AR75" s="38"/>
      <c r="BE75" s="33"/>
    </row>
    <row r="76" spans="1:57" s="2" customFormat="1" ht="11.25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4.95" customHeight="1">
      <c r="A82" s="33"/>
      <c r="B82" s="34"/>
      <c r="C82" s="22" t="s">
        <v>55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Domovsenior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6.95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54" t="str">
        <f>K6</f>
        <v>PARKOVIŠTĚ PRO ZAMĚSTNANCE-A</v>
      </c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62"/>
      <c r="AQ85" s="62"/>
      <c r="AR85" s="63"/>
    </row>
    <row r="86" spans="1:57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>Nové Strašecí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56" t="str">
        <f>IF(AN8="","",AN8)</f>
        <v>15. 9. 2021</v>
      </c>
      <c r="AN87" s="256"/>
      <c r="AO87" s="35"/>
      <c r="AP87" s="35"/>
      <c r="AQ87" s="35"/>
      <c r="AR87" s="38"/>
      <c r="BE87" s="33"/>
    </row>
    <row r="88" spans="1:5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15.2" customHeight="1">
      <c r="A89" s="33"/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>Domov seniorů Nové Strašecí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30</v>
      </c>
      <c r="AJ89" s="35"/>
      <c r="AK89" s="35"/>
      <c r="AL89" s="35"/>
      <c r="AM89" s="257" t="str">
        <f>IF(E17="","",E17)</f>
        <v xml:space="preserve"> </v>
      </c>
      <c r="AN89" s="258"/>
      <c r="AO89" s="258"/>
      <c r="AP89" s="258"/>
      <c r="AQ89" s="35"/>
      <c r="AR89" s="38"/>
      <c r="AS89" s="259" t="s">
        <v>56</v>
      </c>
      <c r="AT89" s="260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2" customHeight="1">
      <c r="A90" s="33"/>
      <c r="B90" s="34"/>
      <c r="C90" s="28" t="s">
        <v>28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33</v>
      </c>
      <c r="AJ90" s="35"/>
      <c r="AK90" s="35"/>
      <c r="AL90" s="35"/>
      <c r="AM90" s="257" t="str">
        <f>IF(E20="","",E20)</f>
        <v>Lenka Jandová</v>
      </c>
      <c r="AN90" s="258"/>
      <c r="AO90" s="258"/>
      <c r="AP90" s="258"/>
      <c r="AQ90" s="35"/>
      <c r="AR90" s="38"/>
      <c r="AS90" s="261"/>
      <c r="AT90" s="262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63"/>
      <c r="AT91" s="264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265" t="s">
        <v>57</v>
      </c>
      <c r="D92" s="266"/>
      <c r="E92" s="266"/>
      <c r="F92" s="266"/>
      <c r="G92" s="266"/>
      <c r="H92" s="72"/>
      <c r="I92" s="267" t="s">
        <v>58</v>
      </c>
      <c r="J92" s="266"/>
      <c r="K92" s="266"/>
      <c r="L92" s="266"/>
      <c r="M92" s="266"/>
      <c r="N92" s="266"/>
      <c r="O92" s="266"/>
      <c r="P92" s="266"/>
      <c r="Q92" s="266"/>
      <c r="R92" s="266"/>
      <c r="S92" s="266"/>
      <c r="T92" s="266"/>
      <c r="U92" s="266"/>
      <c r="V92" s="266"/>
      <c r="W92" s="266"/>
      <c r="X92" s="266"/>
      <c r="Y92" s="266"/>
      <c r="Z92" s="266"/>
      <c r="AA92" s="266"/>
      <c r="AB92" s="266"/>
      <c r="AC92" s="266"/>
      <c r="AD92" s="266"/>
      <c r="AE92" s="266"/>
      <c r="AF92" s="266"/>
      <c r="AG92" s="268" t="s">
        <v>59</v>
      </c>
      <c r="AH92" s="266"/>
      <c r="AI92" s="266"/>
      <c r="AJ92" s="266"/>
      <c r="AK92" s="266"/>
      <c r="AL92" s="266"/>
      <c r="AM92" s="266"/>
      <c r="AN92" s="267" t="s">
        <v>60</v>
      </c>
      <c r="AO92" s="266"/>
      <c r="AP92" s="269"/>
      <c r="AQ92" s="73" t="s">
        <v>61</v>
      </c>
      <c r="AR92" s="38"/>
      <c r="AS92" s="74" t="s">
        <v>62</v>
      </c>
      <c r="AT92" s="75" t="s">
        <v>63</v>
      </c>
      <c r="AU92" s="75" t="s">
        <v>64</v>
      </c>
      <c r="AV92" s="75" t="s">
        <v>65</v>
      </c>
      <c r="AW92" s="75" t="s">
        <v>66</v>
      </c>
      <c r="AX92" s="75" t="s">
        <v>67</v>
      </c>
      <c r="AY92" s="75" t="s">
        <v>68</v>
      </c>
      <c r="AZ92" s="75" t="s">
        <v>69</v>
      </c>
      <c r="BA92" s="75" t="s">
        <v>70</v>
      </c>
      <c r="BB92" s="75" t="s">
        <v>71</v>
      </c>
      <c r="BC92" s="75" t="s">
        <v>72</v>
      </c>
      <c r="BD92" s="76" t="s">
        <v>73</v>
      </c>
      <c r="BE92" s="33"/>
    </row>
    <row r="93" spans="1:57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5" customHeight="1">
      <c r="B94" s="80"/>
      <c r="C94" s="81" t="s">
        <v>74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73">
        <f>ROUND(AG95,2)</f>
        <v>0</v>
      </c>
      <c r="AH94" s="273"/>
      <c r="AI94" s="273"/>
      <c r="AJ94" s="273"/>
      <c r="AK94" s="273"/>
      <c r="AL94" s="273"/>
      <c r="AM94" s="273"/>
      <c r="AN94" s="274">
        <f>SUM(AG94,AT94)</f>
        <v>0</v>
      </c>
      <c r="AO94" s="274"/>
      <c r="AP94" s="274"/>
      <c r="AQ94" s="84" t="s">
        <v>1</v>
      </c>
      <c r="AR94" s="85"/>
      <c r="AS94" s="86">
        <f>ROUND(AS95,2)</f>
        <v>0</v>
      </c>
      <c r="AT94" s="87">
        <f>ROUND(SUM(AV94:AW94),2)</f>
        <v>0</v>
      </c>
      <c r="AU94" s="88">
        <f>ROUND(AU95,5)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ROUND(AZ95,2)</f>
        <v>0</v>
      </c>
      <c r="BA94" s="87">
        <f>ROUND(BA95,2)</f>
        <v>0</v>
      </c>
      <c r="BB94" s="87">
        <f>ROUND(BB95,2)</f>
        <v>0</v>
      </c>
      <c r="BC94" s="87">
        <f>ROUND(BC95,2)</f>
        <v>0</v>
      </c>
      <c r="BD94" s="89">
        <f>ROUND(BD95,2)</f>
        <v>0</v>
      </c>
      <c r="BS94" s="90" t="s">
        <v>75</v>
      </c>
      <c r="BT94" s="90" t="s">
        <v>76</v>
      </c>
      <c r="BU94" s="91" t="s">
        <v>77</v>
      </c>
      <c r="BV94" s="90" t="s">
        <v>78</v>
      </c>
      <c r="BW94" s="90" t="s">
        <v>5</v>
      </c>
      <c r="BX94" s="90" t="s">
        <v>79</v>
      </c>
      <c r="CL94" s="90" t="s">
        <v>1</v>
      </c>
    </row>
    <row r="95" spans="1:91" s="7" customFormat="1" ht="24.75" customHeight="1">
      <c r="A95" s="92" t="s">
        <v>80</v>
      </c>
      <c r="B95" s="93"/>
      <c r="C95" s="94"/>
      <c r="D95" s="272" t="s">
        <v>81</v>
      </c>
      <c r="E95" s="272"/>
      <c r="F95" s="272"/>
      <c r="G95" s="272"/>
      <c r="H95" s="272"/>
      <c r="I95" s="95"/>
      <c r="J95" s="272" t="s">
        <v>82</v>
      </c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270">
        <f>'A - Zpevněná plocha - v m...'!J30</f>
        <v>0</v>
      </c>
      <c r="AH95" s="271"/>
      <c r="AI95" s="271"/>
      <c r="AJ95" s="271"/>
      <c r="AK95" s="271"/>
      <c r="AL95" s="271"/>
      <c r="AM95" s="271"/>
      <c r="AN95" s="270">
        <f>SUM(AG95,AT95)</f>
        <v>0</v>
      </c>
      <c r="AO95" s="271"/>
      <c r="AP95" s="271"/>
      <c r="AQ95" s="96" t="s">
        <v>83</v>
      </c>
      <c r="AR95" s="97"/>
      <c r="AS95" s="98">
        <v>0</v>
      </c>
      <c r="AT95" s="99">
        <f>ROUND(SUM(AV95:AW95),2)</f>
        <v>0</v>
      </c>
      <c r="AU95" s="100">
        <f>'A - Zpevněná plocha - v m...'!P122</f>
        <v>0</v>
      </c>
      <c r="AV95" s="99">
        <f>'A - Zpevněná plocha - v m...'!J33</f>
        <v>0</v>
      </c>
      <c r="AW95" s="99">
        <f>'A - Zpevněná plocha - v m...'!J34</f>
        <v>0</v>
      </c>
      <c r="AX95" s="99">
        <f>'A - Zpevněná plocha - v m...'!J35</f>
        <v>0</v>
      </c>
      <c r="AY95" s="99">
        <f>'A - Zpevněná plocha - v m...'!J36</f>
        <v>0</v>
      </c>
      <c r="AZ95" s="99">
        <f>'A - Zpevněná plocha - v m...'!F33</f>
        <v>0</v>
      </c>
      <c r="BA95" s="99">
        <f>'A - Zpevněná plocha - v m...'!F34</f>
        <v>0</v>
      </c>
      <c r="BB95" s="99">
        <f>'A - Zpevněná plocha - v m...'!F35</f>
        <v>0</v>
      </c>
      <c r="BC95" s="99">
        <f>'A - Zpevněná plocha - v m...'!F36</f>
        <v>0</v>
      </c>
      <c r="BD95" s="101">
        <f>'A - Zpevněná plocha - v m...'!F37</f>
        <v>0</v>
      </c>
      <c r="BT95" s="102" t="s">
        <v>84</v>
      </c>
      <c r="BV95" s="102" t="s">
        <v>78</v>
      </c>
      <c r="BW95" s="102" t="s">
        <v>85</v>
      </c>
      <c r="BX95" s="102" t="s">
        <v>5</v>
      </c>
      <c r="CL95" s="102" t="s">
        <v>1</v>
      </c>
      <c r="CM95" s="102" t="s">
        <v>86</v>
      </c>
    </row>
    <row r="96" spans="1:57" s="2" customFormat="1" ht="30" customHeight="1">
      <c r="A96" s="33"/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8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2" customFormat="1" ht="6.95" customHeight="1">
      <c r="A97" s="33"/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38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sheetProtection algorithmName="SHA-512" hashValue="H84Y3mVoeqU4RDUhBo980ujMM/B01oxEcCJba/rmCshLaU5GJWZSbj04LIK61WFRdGntuzToF3yNXIQRlSftJA==" saltValue="2C87Hh6lIrdntGBzV1fhf0traGbHUd/KkaZfHfVdpKKIKzigpBg6li0MxeZhgKJrljnsYUnobuZbhRqH3zciGQ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A - Zpevněná plocha - v m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6" t="s">
        <v>85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9"/>
      <c r="AT3" s="16" t="s">
        <v>86</v>
      </c>
    </row>
    <row r="4" spans="2:46" s="1" customFormat="1" ht="24.95" customHeight="1">
      <c r="B4" s="19"/>
      <c r="D4" s="105" t="s">
        <v>87</v>
      </c>
      <c r="L4" s="19"/>
      <c r="M4" s="106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7" t="s">
        <v>16</v>
      </c>
      <c r="L6" s="19"/>
    </row>
    <row r="7" spans="2:12" s="1" customFormat="1" ht="16.5" customHeight="1">
      <c r="B7" s="19"/>
      <c r="E7" s="276" t="str">
        <f>'Rekapitulace stavby'!K6</f>
        <v>PARKOVIŠTĚ PRO ZAMĚSTNANCE-A</v>
      </c>
      <c r="F7" s="277"/>
      <c r="G7" s="277"/>
      <c r="H7" s="277"/>
      <c r="L7" s="19"/>
    </row>
    <row r="8" spans="1:31" s="2" customFormat="1" ht="12" customHeight="1">
      <c r="A8" s="33"/>
      <c r="B8" s="38"/>
      <c r="C8" s="33"/>
      <c r="D8" s="107" t="s">
        <v>88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30" customHeight="1">
      <c r="A9" s="33"/>
      <c r="B9" s="38"/>
      <c r="C9" s="33"/>
      <c r="D9" s="33"/>
      <c r="E9" s="278" t="s">
        <v>89</v>
      </c>
      <c r="F9" s="279"/>
      <c r="G9" s="279"/>
      <c r="H9" s="279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7" t="s">
        <v>18</v>
      </c>
      <c r="E11" s="33"/>
      <c r="F11" s="108" t="s">
        <v>1</v>
      </c>
      <c r="G11" s="33"/>
      <c r="H11" s="33"/>
      <c r="I11" s="107" t="s">
        <v>19</v>
      </c>
      <c r="J11" s="108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7" t="s">
        <v>20</v>
      </c>
      <c r="E12" s="33"/>
      <c r="F12" s="108" t="s">
        <v>90</v>
      </c>
      <c r="G12" s="33"/>
      <c r="H12" s="33"/>
      <c r="I12" s="107" t="s">
        <v>22</v>
      </c>
      <c r="J12" s="109" t="str">
        <f>'Rekapitulace stavby'!AN8</f>
        <v>15. 9. 2021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7" t="s">
        <v>24</v>
      </c>
      <c r="E14" s="33"/>
      <c r="F14" s="33"/>
      <c r="G14" s="33"/>
      <c r="H14" s="33"/>
      <c r="I14" s="107" t="s">
        <v>25</v>
      </c>
      <c r="J14" s="108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8" t="s">
        <v>26</v>
      </c>
      <c r="F15" s="33"/>
      <c r="G15" s="33"/>
      <c r="H15" s="33"/>
      <c r="I15" s="107" t="s">
        <v>27</v>
      </c>
      <c r="J15" s="108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7" t="s">
        <v>28</v>
      </c>
      <c r="E17" s="33"/>
      <c r="F17" s="33"/>
      <c r="G17" s="33"/>
      <c r="H17" s="33"/>
      <c r="I17" s="107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80" t="str">
        <f>'Rekapitulace stavby'!E14</f>
        <v>Vyplň údaj</v>
      </c>
      <c r="F18" s="281"/>
      <c r="G18" s="281"/>
      <c r="H18" s="281"/>
      <c r="I18" s="107" t="s">
        <v>27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7" t="s">
        <v>30</v>
      </c>
      <c r="E20" s="33"/>
      <c r="F20" s="33"/>
      <c r="G20" s="33"/>
      <c r="H20" s="33"/>
      <c r="I20" s="107" t="s">
        <v>25</v>
      </c>
      <c r="J20" s="108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8" t="str">
        <f>IF('Rekapitulace stavby'!E17="","",'Rekapitulace stavby'!E17)</f>
        <v xml:space="preserve"> </v>
      </c>
      <c r="F21" s="33"/>
      <c r="G21" s="33"/>
      <c r="H21" s="33"/>
      <c r="I21" s="107" t="s">
        <v>27</v>
      </c>
      <c r="J21" s="108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7" t="s">
        <v>33</v>
      </c>
      <c r="E23" s="33"/>
      <c r="F23" s="33"/>
      <c r="G23" s="33"/>
      <c r="H23" s="33"/>
      <c r="I23" s="107" t="s">
        <v>25</v>
      </c>
      <c r="J23" s="108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8" t="s">
        <v>34</v>
      </c>
      <c r="F24" s="33"/>
      <c r="G24" s="33"/>
      <c r="H24" s="33"/>
      <c r="I24" s="107" t="s">
        <v>27</v>
      </c>
      <c r="J24" s="108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7" t="s">
        <v>35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0"/>
      <c r="B27" s="111"/>
      <c r="C27" s="110"/>
      <c r="D27" s="110"/>
      <c r="E27" s="282" t="s">
        <v>1</v>
      </c>
      <c r="F27" s="282"/>
      <c r="G27" s="282"/>
      <c r="H27" s="282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3"/>
      <c r="E29" s="113"/>
      <c r="F29" s="113"/>
      <c r="G29" s="113"/>
      <c r="H29" s="113"/>
      <c r="I29" s="113"/>
      <c r="J29" s="113"/>
      <c r="K29" s="113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4" t="s">
        <v>36</v>
      </c>
      <c r="E30" s="33"/>
      <c r="F30" s="33"/>
      <c r="G30" s="33"/>
      <c r="H30" s="33"/>
      <c r="I30" s="33"/>
      <c r="J30" s="115">
        <f>ROUND(J122,2)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3"/>
      <c r="E31" s="113"/>
      <c r="F31" s="113"/>
      <c r="G31" s="113"/>
      <c r="H31" s="113"/>
      <c r="I31" s="113"/>
      <c r="J31" s="113"/>
      <c r="K31" s="11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6" t="s">
        <v>38</v>
      </c>
      <c r="G32" s="33"/>
      <c r="H32" s="33"/>
      <c r="I32" s="116" t="s">
        <v>37</v>
      </c>
      <c r="J32" s="116" t="s">
        <v>39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7" t="s">
        <v>40</v>
      </c>
      <c r="E33" s="107" t="s">
        <v>41</v>
      </c>
      <c r="F33" s="118">
        <f>ROUND((SUM(BE122:BE157)),2)</f>
        <v>0</v>
      </c>
      <c r="G33" s="33"/>
      <c r="H33" s="33"/>
      <c r="I33" s="119">
        <v>0.21</v>
      </c>
      <c r="J33" s="118">
        <f>ROUND(((SUM(BE122:BE157))*I33),2)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7" t="s">
        <v>42</v>
      </c>
      <c r="F34" s="118">
        <f>ROUND((SUM(BF122:BF157)),2)</f>
        <v>0</v>
      </c>
      <c r="G34" s="33"/>
      <c r="H34" s="33"/>
      <c r="I34" s="119">
        <v>0.15</v>
      </c>
      <c r="J34" s="118">
        <f>ROUND(((SUM(BF122:BF157))*I34),2)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7" t="s">
        <v>43</v>
      </c>
      <c r="F35" s="118">
        <f>ROUND((SUM(BG122:BG157)),2)</f>
        <v>0</v>
      </c>
      <c r="G35" s="33"/>
      <c r="H35" s="33"/>
      <c r="I35" s="119">
        <v>0.21</v>
      </c>
      <c r="J35" s="118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7" t="s">
        <v>44</v>
      </c>
      <c r="F36" s="118">
        <f>ROUND((SUM(BH122:BH157)),2)</f>
        <v>0</v>
      </c>
      <c r="G36" s="33"/>
      <c r="H36" s="33"/>
      <c r="I36" s="119">
        <v>0.15</v>
      </c>
      <c r="J36" s="118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7" t="s">
        <v>45</v>
      </c>
      <c r="F37" s="118">
        <f>ROUND((SUM(BI122:BI157)),2)</f>
        <v>0</v>
      </c>
      <c r="G37" s="33"/>
      <c r="H37" s="33"/>
      <c r="I37" s="119">
        <v>0</v>
      </c>
      <c r="J37" s="11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0"/>
      <c r="D39" s="121" t="s">
        <v>46</v>
      </c>
      <c r="E39" s="122"/>
      <c r="F39" s="122"/>
      <c r="G39" s="123" t="s">
        <v>47</v>
      </c>
      <c r="H39" s="124" t="s">
        <v>48</v>
      </c>
      <c r="I39" s="122"/>
      <c r="J39" s="125">
        <f>SUM(J30:J37)</f>
        <v>0</v>
      </c>
      <c r="K39" s="126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27" t="s">
        <v>49</v>
      </c>
      <c r="E50" s="128"/>
      <c r="F50" s="128"/>
      <c r="G50" s="127" t="s">
        <v>50</v>
      </c>
      <c r="H50" s="128"/>
      <c r="I50" s="128"/>
      <c r="J50" s="128"/>
      <c r="K50" s="128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29" t="s">
        <v>51</v>
      </c>
      <c r="E61" s="130"/>
      <c r="F61" s="131" t="s">
        <v>52</v>
      </c>
      <c r="G61" s="129" t="s">
        <v>51</v>
      </c>
      <c r="H61" s="130"/>
      <c r="I61" s="130"/>
      <c r="J61" s="132" t="s">
        <v>52</v>
      </c>
      <c r="K61" s="130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27" t="s">
        <v>53</v>
      </c>
      <c r="E65" s="133"/>
      <c r="F65" s="133"/>
      <c r="G65" s="127" t="s">
        <v>54</v>
      </c>
      <c r="H65" s="133"/>
      <c r="I65" s="133"/>
      <c r="J65" s="133"/>
      <c r="K65" s="133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29" t="s">
        <v>51</v>
      </c>
      <c r="E76" s="130"/>
      <c r="F76" s="131" t="s">
        <v>52</v>
      </c>
      <c r="G76" s="129" t="s">
        <v>51</v>
      </c>
      <c r="H76" s="130"/>
      <c r="I76" s="130"/>
      <c r="J76" s="132" t="s">
        <v>52</v>
      </c>
      <c r="K76" s="130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91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83" t="str">
        <f>E7</f>
        <v>PARKOVIŠTĚ PRO ZAMĚSTNANCE-A</v>
      </c>
      <c r="F85" s="284"/>
      <c r="G85" s="284"/>
      <c r="H85" s="284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88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30" customHeight="1">
      <c r="A87" s="33"/>
      <c r="B87" s="34"/>
      <c r="C87" s="35"/>
      <c r="D87" s="35"/>
      <c r="E87" s="254" t="str">
        <f>E9</f>
        <v>A - Zpevněná plocha - v místě stávající zeleně / bez finální dlažby/</v>
      </c>
      <c r="F87" s="285"/>
      <c r="G87" s="285"/>
      <c r="H87" s="285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>Nové Stračecí</v>
      </c>
      <c r="G89" s="35"/>
      <c r="H89" s="35"/>
      <c r="I89" s="28" t="s">
        <v>22</v>
      </c>
      <c r="J89" s="65" t="str">
        <f>IF(J12="","",J12)</f>
        <v>15. 9. 2021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5"/>
      <c r="E91" s="35"/>
      <c r="F91" s="26" t="str">
        <f>E15</f>
        <v>Domov seniorů Nové Strašecí</v>
      </c>
      <c r="G91" s="35"/>
      <c r="H91" s="35"/>
      <c r="I91" s="28" t="s">
        <v>30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5"/>
      <c r="E92" s="35"/>
      <c r="F92" s="26" t="str">
        <f>IF(E18="","",E18)</f>
        <v>Vyplň údaj</v>
      </c>
      <c r="G92" s="35"/>
      <c r="H92" s="35"/>
      <c r="I92" s="28" t="s">
        <v>33</v>
      </c>
      <c r="J92" s="31" t="str">
        <f>E24</f>
        <v>Lenka Jandová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38" t="s">
        <v>92</v>
      </c>
      <c r="D94" s="139"/>
      <c r="E94" s="139"/>
      <c r="F94" s="139"/>
      <c r="G94" s="139"/>
      <c r="H94" s="139"/>
      <c r="I94" s="139"/>
      <c r="J94" s="140" t="s">
        <v>93</v>
      </c>
      <c r="K94" s="139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1" t="s">
        <v>94</v>
      </c>
      <c r="D96" s="35"/>
      <c r="E96" s="35"/>
      <c r="F96" s="35"/>
      <c r="G96" s="35"/>
      <c r="H96" s="35"/>
      <c r="I96" s="35"/>
      <c r="J96" s="83">
        <f>J122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95</v>
      </c>
    </row>
    <row r="97" spans="2:12" s="9" customFormat="1" ht="24.95" customHeight="1">
      <c r="B97" s="142"/>
      <c r="C97" s="143"/>
      <c r="D97" s="144" t="s">
        <v>96</v>
      </c>
      <c r="E97" s="145"/>
      <c r="F97" s="145"/>
      <c r="G97" s="145"/>
      <c r="H97" s="145"/>
      <c r="I97" s="145"/>
      <c r="J97" s="146">
        <f>J123</f>
        <v>0</v>
      </c>
      <c r="K97" s="143"/>
      <c r="L97" s="147"/>
    </row>
    <row r="98" spans="2:12" s="10" customFormat="1" ht="19.9" customHeight="1">
      <c r="B98" s="148"/>
      <c r="C98" s="149"/>
      <c r="D98" s="150" t="s">
        <v>97</v>
      </c>
      <c r="E98" s="151"/>
      <c r="F98" s="151"/>
      <c r="G98" s="151"/>
      <c r="H98" s="151"/>
      <c r="I98" s="151"/>
      <c r="J98" s="152">
        <f>J124</f>
        <v>0</v>
      </c>
      <c r="K98" s="149"/>
      <c r="L98" s="153"/>
    </row>
    <row r="99" spans="2:12" s="10" customFormat="1" ht="19.9" customHeight="1">
      <c r="B99" s="148"/>
      <c r="C99" s="149"/>
      <c r="D99" s="150" t="s">
        <v>98</v>
      </c>
      <c r="E99" s="151"/>
      <c r="F99" s="151"/>
      <c r="G99" s="151"/>
      <c r="H99" s="151"/>
      <c r="I99" s="151"/>
      <c r="J99" s="152">
        <f>J143</f>
        <v>0</v>
      </c>
      <c r="K99" s="149"/>
      <c r="L99" s="153"/>
    </row>
    <row r="100" spans="2:12" s="10" customFormat="1" ht="19.9" customHeight="1">
      <c r="B100" s="148"/>
      <c r="C100" s="149"/>
      <c r="D100" s="150" t="s">
        <v>99</v>
      </c>
      <c r="E100" s="151"/>
      <c r="F100" s="151"/>
      <c r="G100" s="151"/>
      <c r="H100" s="151"/>
      <c r="I100" s="151"/>
      <c r="J100" s="152">
        <f>J147</f>
        <v>0</v>
      </c>
      <c r="K100" s="149"/>
      <c r="L100" s="153"/>
    </row>
    <row r="101" spans="2:12" s="10" customFormat="1" ht="19.9" customHeight="1">
      <c r="B101" s="148"/>
      <c r="C101" s="149"/>
      <c r="D101" s="150" t="s">
        <v>100</v>
      </c>
      <c r="E101" s="151"/>
      <c r="F101" s="151"/>
      <c r="G101" s="151"/>
      <c r="H101" s="151"/>
      <c r="I101" s="151"/>
      <c r="J101" s="152">
        <f>J149</f>
        <v>0</v>
      </c>
      <c r="K101" s="149"/>
      <c r="L101" s="153"/>
    </row>
    <row r="102" spans="2:12" s="10" customFormat="1" ht="19.9" customHeight="1">
      <c r="B102" s="148"/>
      <c r="C102" s="149"/>
      <c r="D102" s="150" t="s">
        <v>101</v>
      </c>
      <c r="E102" s="151"/>
      <c r="F102" s="151"/>
      <c r="G102" s="151"/>
      <c r="H102" s="151"/>
      <c r="I102" s="151"/>
      <c r="J102" s="152">
        <f>J156</f>
        <v>0</v>
      </c>
      <c r="K102" s="149"/>
      <c r="L102" s="153"/>
    </row>
    <row r="103" spans="1:31" s="2" customFormat="1" ht="21.75" customHeight="1">
      <c r="A103" s="33"/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50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6.95" customHeight="1">
      <c r="A104" s="33"/>
      <c r="B104" s="53"/>
      <c r="C104" s="54"/>
      <c r="D104" s="54"/>
      <c r="E104" s="54"/>
      <c r="F104" s="54"/>
      <c r="G104" s="54"/>
      <c r="H104" s="54"/>
      <c r="I104" s="54"/>
      <c r="J104" s="54"/>
      <c r="K104" s="54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8" spans="1:31" s="2" customFormat="1" ht="6.95" customHeight="1">
      <c r="A108" s="33"/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24.95" customHeight="1">
      <c r="A109" s="33"/>
      <c r="B109" s="34"/>
      <c r="C109" s="22" t="s">
        <v>102</v>
      </c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16</v>
      </c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5"/>
      <c r="D112" s="35"/>
      <c r="E112" s="283" t="str">
        <f>E7</f>
        <v>PARKOVIŠTĚ PRO ZAMĚSTNANCE-A</v>
      </c>
      <c r="F112" s="284"/>
      <c r="G112" s="284"/>
      <c r="H112" s="284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88</v>
      </c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30" customHeight="1">
      <c r="A114" s="33"/>
      <c r="B114" s="34"/>
      <c r="C114" s="35"/>
      <c r="D114" s="35"/>
      <c r="E114" s="254" t="str">
        <f>E9</f>
        <v>A - Zpevněná plocha - v místě stávající zeleně / bez finální dlažby/</v>
      </c>
      <c r="F114" s="285"/>
      <c r="G114" s="285"/>
      <c r="H114" s="28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20</v>
      </c>
      <c r="D116" s="35"/>
      <c r="E116" s="35"/>
      <c r="F116" s="26" t="str">
        <f>F12</f>
        <v>Nové Stračecí</v>
      </c>
      <c r="G116" s="35"/>
      <c r="H116" s="35"/>
      <c r="I116" s="28" t="s">
        <v>22</v>
      </c>
      <c r="J116" s="65" t="str">
        <f>IF(J12="","",J12)</f>
        <v>15. 9. 2021</v>
      </c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2" customHeight="1">
      <c r="A118" s="33"/>
      <c r="B118" s="34"/>
      <c r="C118" s="28" t="s">
        <v>24</v>
      </c>
      <c r="D118" s="35"/>
      <c r="E118" s="35"/>
      <c r="F118" s="26" t="str">
        <f>E15</f>
        <v>Domov seniorů Nové Strašecí</v>
      </c>
      <c r="G118" s="35"/>
      <c r="H118" s="35"/>
      <c r="I118" s="28" t="s">
        <v>30</v>
      </c>
      <c r="J118" s="31" t="str">
        <f>E21</f>
        <v xml:space="preserve"> </v>
      </c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28</v>
      </c>
      <c r="D119" s="35"/>
      <c r="E119" s="35"/>
      <c r="F119" s="26" t="str">
        <f>IF(E18="","",E18)</f>
        <v>Vyplň údaj</v>
      </c>
      <c r="G119" s="35"/>
      <c r="H119" s="35"/>
      <c r="I119" s="28" t="s">
        <v>33</v>
      </c>
      <c r="J119" s="31" t="str">
        <f>E24</f>
        <v>Lenka Jandová</v>
      </c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0.35" customHeight="1">
      <c r="A120" s="33"/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1" customFormat="1" ht="29.25" customHeight="1">
      <c r="A121" s="154"/>
      <c r="B121" s="155"/>
      <c r="C121" s="156" t="s">
        <v>103</v>
      </c>
      <c r="D121" s="157" t="s">
        <v>61</v>
      </c>
      <c r="E121" s="157" t="s">
        <v>57</v>
      </c>
      <c r="F121" s="157" t="s">
        <v>58</v>
      </c>
      <c r="G121" s="157" t="s">
        <v>104</v>
      </c>
      <c r="H121" s="157" t="s">
        <v>105</v>
      </c>
      <c r="I121" s="157" t="s">
        <v>106</v>
      </c>
      <c r="J121" s="158" t="s">
        <v>93</v>
      </c>
      <c r="K121" s="159" t="s">
        <v>107</v>
      </c>
      <c r="L121" s="160"/>
      <c r="M121" s="74" t="s">
        <v>1</v>
      </c>
      <c r="N121" s="75" t="s">
        <v>40</v>
      </c>
      <c r="O121" s="75" t="s">
        <v>108</v>
      </c>
      <c r="P121" s="75" t="s">
        <v>109</v>
      </c>
      <c r="Q121" s="75" t="s">
        <v>110</v>
      </c>
      <c r="R121" s="75" t="s">
        <v>111</v>
      </c>
      <c r="S121" s="75" t="s">
        <v>112</v>
      </c>
      <c r="T121" s="76" t="s">
        <v>113</v>
      </c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</row>
    <row r="122" spans="1:63" s="2" customFormat="1" ht="22.9" customHeight="1">
      <c r="A122" s="33"/>
      <c r="B122" s="34"/>
      <c r="C122" s="81" t="s">
        <v>114</v>
      </c>
      <c r="D122" s="35"/>
      <c r="E122" s="35"/>
      <c r="F122" s="35"/>
      <c r="G122" s="35"/>
      <c r="H122" s="35"/>
      <c r="I122" s="35"/>
      <c r="J122" s="161">
        <f>BK122</f>
        <v>0</v>
      </c>
      <c r="K122" s="35"/>
      <c r="L122" s="38"/>
      <c r="M122" s="77"/>
      <c r="N122" s="162"/>
      <c r="O122" s="78"/>
      <c r="P122" s="163">
        <f>P123</f>
        <v>0</v>
      </c>
      <c r="Q122" s="78"/>
      <c r="R122" s="163">
        <f>R123</f>
        <v>302.46751040000004</v>
      </c>
      <c r="S122" s="78"/>
      <c r="T122" s="164">
        <f>T123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6" t="s">
        <v>75</v>
      </c>
      <c r="AU122" s="16" t="s">
        <v>95</v>
      </c>
      <c r="BK122" s="165">
        <f>BK123</f>
        <v>0</v>
      </c>
    </row>
    <row r="123" spans="2:63" s="12" customFormat="1" ht="25.9" customHeight="1">
      <c r="B123" s="166"/>
      <c r="C123" s="167"/>
      <c r="D123" s="168" t="s">
        <v>75</v>
      </c>
      <c r="E123" s="169" t="s">
        <v>115</v>
      </c>
      <c r="F123" s="169" t="s">
        <v>116</v>
      </c>
      <c r="G123" s="167"/>
      <c r="H123" s="167"/>
      <c r="I123" s="170"/>
      <c r="J123" s="171">
        <f>BK123</f>
        <v>0</v>
      </c>
      <c r="K123" s="167"/>
      <c r="L123" s="172"/>
      <c r="M123" s="173"/>
      <c r="N123" s="174"/>
      <c r="O123" s="174"/>
      <c r="P123" s="175">
        <f>P124+P143+P147+P149+P156</f>
        <v>0</v>
      </c>
      <c r="Q123" s="174"/>
      <c r="R123" s="175">
        <f>R124+R143+R147+R149+R156</f>
        <v>302.46751040000004</v>
      </c>
      <c r="S123" s="174"/>
      <c r="T123" s="176">
        <f>T124+T143+T147+T149+T156</f>
        <v>0</v>
      </c>
      <c r="AR123" s="177" t="s">
        <v>84</v>
      </c>
      <c r="AT123" s="178" t="s">
        <v>75</v>
      </c>
      <c r="AU123" s="178" t="s">
        <v>76</v>
      </c>
      <c r="AY123" s="177" t="s">
        <v>117</v>
      </c>
      <c r="BK123" s="179">
        <f>BK124+BK143+BK147+BK149+BK156</f>
        <v>0</v>
      </c>
    </row>
    <row r="124" spans="2:63" s="12" customFormat="1" ht="22.9" customHeight="1">
      <c r="B124" s="166"/>
      <c r="C124" s="167"/>
      <c r="D124" s="168" t="s">
        <v>75</v>
      </c>
      <c r="E124" s="180" t="s">
        <v>84</v>
      </c>
      <c r="F124" s="180" t="s">
        <v>118</v>
      </c>
      <c r="G124" s="167"/>
      <c r="H124" s="167"/>
      <c r="I124" s="170"/>
      <c r="J124" s="181">
        <f>BK124</f>
        <v>0</v>
      </c>
      <c r="K124" s="167"/>
      <c r="L124" s="172"/>
      <c r="M124" s="173"/>
      <c r="N124" s="174"/>
      <c r="O124" s="174"/>
      <c r="P124" s="175">
        <f>SUM(P125:P142)</f>
        <v>0</v>
      </c>
      <c r="Q124" s="174"/>
      <c r="R124" s="175">
        <f>SUM(R125:R142)</f>
        <v>0</v>
      </c>
      <c r="S124" s="174"/>
      <c r="T124" s="176">
        <f>SUM(T125:T142)</f>
        <v>0</v>
      </c>
      <c r="AR124" s="177" t="s">
        <v>84</v>
      </c>
      <c r="AT124" s="178" t="s">
        <v>75</v>
      </c>
      <c r="AU124" s="178" t="s">
        <v>84</v>
      </c>
      <c r="AY124" s="177" t="s">
        <v>117</v>
      </c>
      <c r="BK124" s="179">
        <f>SUM(BK125:BK142)</f>
        <v>0</v>
      </c>
    </row>
    <row r="125" spans="1:65" s="2" customFormat="1" ht="24.2" customHeight="1">
      <c r="A125" s="33"/>
      <c r="B125" s="34"/>
      <c r="C125" s="182" t="s">
        <v>84</v>
      </c>
      <c r="D125" s="182" t="s">
        <v>119</v>
      </c>
      <c r="E125" s="183" t="s">
        <v>120</v>
      </c>
      <c r="F125" s="184" t="s">
        <v>121</v>
      </c>
      <c r="G125" s="185" t="s">
        <v>122</v>
      </c>
      <c r="H125" s="186">
        <v>325</v>
      </c>
      <c r="I125" s="187"/>
      <c r="J125" s="188">
        <f>ROUND(I125*H125,2)</f>
        <v>0</v>
      </c>
      <c r="K125" s="189"/>
      <c r="L125" s="38"/>
      <c r="M125" s="190" t="s">
        <v>1</v>
      </c>
      <c r="N125" s="191" t="s">
        <v>41</v>
      </c>
      <c r="O125" s="70"/>
      <c r="P125" s="192">
        <f>O125*H125</f>
        <v>0</v>
      </c>
      <c r="Q125" s="192">
        <v>0</v>
      </c>
      <c r="R125" s="192">
        <f>Q125*H125</f>
        <v>0</v>
      </c>
      <c r="S125" s="192">
        <v>0</v>
      </c>
      <c r="T125" s="193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94" t="s">
        <v>123</v>
      </c>
      <c r="AT125" s="194" t="s">
        <v>119</v>
      </c>
      <c r="AU125" s="194" t="s">
        <v>86</v>
      </c>
      <c r="AY125" s="16" t="s">
        <v>117</v>
      </c>
      <c r="BE125" s="195">
        <f>IF(N125="základní",J125,0)</f>
        <v>0</v>
      </c>
      <c r="BF125" s="195">
        <f>IF(N125="snížená",J125,0)</f>
        <v>0</v>
      </c>
      <c r="BG125" s="195">
        <f>IF(N125="zákl. přenesená",J125,0)</f>
        <v>0</v>
      </c>
      <c r="BH125" s="195">
        <f>IF(N125="sníž. přenesená",J125,0)</f>
        <v>0</v>
      </c>
      <c r="BI125" s="195">
        <f>IF(N125="nulová",J125,0)</f>
        <v>0</v>
      </c>
      <c r="BJ125" s="16" t="s">
        <v>84</v>
      </c>
      <c r="BK125" s="195">
        <f>ROUND(I125*H125,2)</f>
        <v>0</v>
      </c>
      <c r="BL125" s="16" t="s">
        <v>123</v>
      </c>
      <c r="BM125" s="194" t="s">
        <v>124</v>
      </c>
    </row>
    <row r="126" spans="2:51" s="13" customFormat="1" ht="11.25">
      <c r="B126" s="196"/>
      <c r="C126" s="197"/>
      <c r="D126" s="198" t="s">
        <v>125</v>
      </c>
      <c r="E126" s="199" t="s">
        <v>1</v>
      </c>
      <c r="F126" s="200" t="s">
        <v>126</v>
      </c>
      <c r="G126" s="197"/>
      <c r="H126" s="201">
        <v>325</v>
      </c>
      <c r="I126" s="202"/>
      <c r="J126" s="197"/>
      <c r="K126" s="197"/>
      <c r="L126" s="203"/>
      <c r="M126" s="204"/>
      <c r="N126" s="205"/>
      <c r="O126" s="205"/>
      <c r="P126" s="205"/>
      <c r="Q126" s="205"/>
      <c r="R126" s="205"/>
      <c r="S126" s="205"/>
      <c r="T126" s="206"/>
      <c r="AT126" s="207" t="s">
        <v>125</v>
      </c>
      <c r="AU126" s="207" t="s">
        <v>86</v>
      </c>
      <c r="AV126" s="13" t="s">
        <v>86</v>
      </c>
      <c r="AW126" s="13" t="s">
        <v>32</v>
      </c>
      <c r="AX126" s="13" t="s">
        <v>84</v>
      </c>
      <c r="AY126" s="207" t="s">
        <v>117</v>
      </c>
    </row>
    <row r="127" spans="1:65" s="2" customFormat="1" ht="24.2" customHeight="1">
      <c r="A127" s="33"/>
      <c r="B127" s="34"/>
      <c r="C127" s="182" t="s">
        <v>86</v>
      </c>
      <c r="D127" s="182" t="s">
        <v>119</v>
      </c>
      <c r="E127" s="183" t="s">
        <v>127</v>
      </c>
      <c r="F127" s="184" t="s">
        <v>128</v>
      </c>
      <c r="G127" s="185" t="s">
        <v>122</v>
      </c>
      <c r="H127" s="186">
        <v>325</v>
      </c>
      <c r="I127" s="187"/>
      <c r="J127" s="188">
        <f>ROUND(I127*H127,2)</f>
        <v>0</v>
      </c>
      <c r="K127" s="189"/>
      <c r="L127" s="38"/>
      <c r="M127" s="190" t="s">
        <v>1</v>
      </c>
      <c r="N127" s="191" t="s">
        <v>41</v>
      </c>
      <c r="O127" s="70"/>
      <c r="P127" s="192">
        <f>O127*H127</f>
        <v>0</v>
      </c>
      <c r="Q127" s="192">
        <v>0</v>
      </c>
      <c r="R127" s="192">
        <f>Q127*H127</f>
        <v>0</v>
      </c>
      <c r="S127" s="192">
        <v>0</v>
      </c>
      <c r="T127" s="193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94" t="s">
        <v>123</v>
      </c>
      <c r="AT127" s="194" t="s">
        <v>119</v>
      </c>
      <c r="AU127" s="194" t="s">
        <v>86</v>
      </c>
      <c r="AY127" s="16" t="s">
        <v>117</v>
      </c>
      <c r="BE127" s="195">
        <f>IF(N127="základní",J127,0)</f>
        <v>0</v>
      </c>
      <c r="BF127" s="195">
        <f>IF(N127="snížená",J127,0)</f>
        <v>0</v>
      </c>
      <c r="BG127" s="195">
        <f>IF(N127="zákl. přenesená",J127,0)</f>
        <v>0</v>
      </c>
      <c r="BH127" s="195">
        <f>IF(N127="sníž. přenesená",J127,0)</f>
        <v>0</v>
      </c>
      <c r="BI127" s="195">
        <f>IF(N127="nulová",J127,0)</f>
        <v>0</v>
      </c>
      <c r="BJ127" s="16" t="s">
        <v>84</v>
      </c>
      <c r="BK127" s="195">
        <f>ROUND(I127*H127,2)</f>
        <v>0</v>
      </c>
      <c r="BL127" s="16" t="s">
        <v>123</v>
      </c>
      <c r="BM127" s="194" t="s">
        <v>129</v>
      </c>
    </row>
    <row r="128" spans="1:65" s="2" customFormat="1" ht="24.2" customHeight="1">
      <c r="A128" s="33"/>
      <c r="B128" s="34"/>
      <c r="C128" s="182" t="s">
        <v>130</v>
      </c>
      <c r="D128" s="182" t="s">
        <v>119</v>
      </c>
      <c r="E128" s="183" t="s">
        <v>131</v>
      </c>
      <c r="F128" s="184" t="s">
        <v>132</v>
      </c>
      <c r="G128" s="185" t="s">
        <v>133</v>
      </c>
      <c r="H128" s="186">
        <v>15.6</v>
      </c>
      <c r="I128" s="187"/>
      <c r="J128" s="188">
        <f>ROUND(I128*H128,2)</f>
        <v>0</v>
      </c>
      <c r="K128" s="189"/>
      <c r="L128" s="38"/>
      <c r="M128" s="190" t="s">
        <v>1</v>
      </c>
      <c r="N128" s="191" t="s">
        <v>41</v>
      </c>
      <c r="O128" s="70"/>
      <c r="P128" s="192">
        <f>O128*H128</f>
        <v>0</v>
      </c>
      <c r="Q128" s="192">
        <v>0</v>
      </c>
      <c r="R128" s="192">
        <f>Q128*H128</f>
        <v>0</v>
      </c>
      <c r="S128" s="192">
        <v>0</v>
      </c>
      <c r="T128" s="193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94" t="s">
        <v>123</v>
      </c>
      <c r="AT128" s="194" t="s">
        <v>119</v>
      </c>
      <c r="AU128" s="194" t="s">
        <v>86</v>
      </c>
      <c r="AY128" s="16" t="s">
        <v>117</v>
      </c>
      <c r="BE128" s="195">
        <f>IF(N128="základní",J128,0)</f>
        <v>0</v>
      </c>
      <c r="BF128" s="195">
        <f>IF(N128="snížená",J128,0)</f>
        <v>0</v>
      </c>
      <c r="BG128" s="195">
        <f>IF(N128="zákl. přenesená",J128,0)</f>
        <v>0</v>
      </c>
      <c r="BH128" s="195">
        <f>IF(N128="sníž. přenesená",J128,0)</f>
        <v>0</v>
      </c>
      <c r="BI128" s="195">
        <f>IF(N128="nulová",J128,0)</f>
        <v>0</v>
      </c>
      <c r="BJ128" s="16" t="s">
        <v>84</v>
      </c>
      <c r="BK128" s="195">
        <f>ROUND(I128*H128,2)</f>
        <v>0</v>
      </c>
      <c r="BL128" s="16" t="s">
        <v>123</v>
      </c>
      <c r="BM128" s="194" t="s">
        <v>134</v>
      </c>
    </row>
    <row r="129" spans="2:51" s="13" customFormat="1" ht="11.25">
      <c r="B129" s="196"/>
      <c r="C129" s="197"/>
      <c r="D129" s="198" t="s">
        <v>125</v>
      </c>
      <c r="E129" s="199" t="s">
        <v>1</v>
      </c>
      <c r="F129" s="200" t="s">
        <v>135</v>
      </c>
      <c r="G129" s="197"/>
      <c r="H129" s="201">
        <v>15.6</v>
      </c>
      <c r="I129" s="202"/>
      <c r="J129" s="197"/>
      <c r="K129" s="197"/>
      <c r="L129" s="203"/>
      <c r="M129" s="204"/>
      <c r="N129" s="205"/>
      <c r="O129" s="205"/>
      <c r="P129" s="205"/>
      <c r="Q129" s="205"/>
      <c r="R129" s="205"/>
      <c r="S129" s="205"/>
      <c r="T129" s="206"/>
      <c r="AT129" s="207" t="s">
        <v>125</v>
      </c>
      <c r="AU129" s="207" t="s">
        <v>86</v>
      </c>
      <c r="AV129" s="13" t="s">
        <v>86</v>
      </c>
      <c r="AW129" s="13" t="s">
        <v>32</v>
      </c>
      <c r="AX129" s="13" t="s">
        <v>84</v>
      </c>
      <c r="AY129" s="207" t="s">
        <v>117</v>
      </c>
    </row>
    <row r="130" spans="1:65" s="2" customFormat="1" ht="33" customHeight="1">
      <c r="A130" s="33"/>
      <c r="B130" s="34"/>
      <c r="C130" s="182" t="s">
        <v>123</v>
      </c>
      <c r="D130" s="182" t="s">
        <v>119</v>
      </c>
      <c r="E130" s="183" t="s">
        <v>136</v>
      </c>
      <c r="F130" s="184" t="s">
        <v>137</v>
      </c>
      <c r="G130" s="185" t="s">
        <v>133</v>
      </c>
      <c r="H130" s="186">
        <v>140.4</v>
      </c>
      <c r="I130" s="187"/>
      <c r="J130" s="188">
        <f>ROUND(I130*H130,2)</f>
        <v>0</v>
      </c>
      <c r="K130" s="189"/>
      <c r="L130" s="38"/>
      <c r="M130" s="190" t="s">
        <v>1</v>
      </c>
      <c r="N130" s="191" t="s">
        <v>41</v>
      </c>
      <c r="O130" s="70"/>
      <c r="P130" s="192">
        <f>O130*H130</f>
        <v>0</v>
      </c>
      <c r="Q130" s="192">
        <v>0</v>
      </c>
      <c r="R130" s="192">
        <f>Q130*H130</f>
        <v>0</v>
      </c>
      <c r="S130" s="192">
        <v>0</v>
      </c>
      <c r="T130" s="193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94" t="s">
        <v>123</v>
      </c>
      <c r="AT130" s="194" t="s">
        <v>119</v>
      </c>
      <c r="AU130" s="194" t="s">
        <v>86</v>
      </c>
      <c r="AY130" s="16" t="s">
        <v>117</v>
      </c>
      <c r="BE130" s="195">
        <f>IF(N130="základní",J130,0)</f>
        <v>0</v>
      </c>
      <c r="BF130" s="195">
        <f>IF(N130="snížená",J130,0)</f>
        <v>0</v>
      </c>
      <c r="BG130" s="195">
        <f>IF(N130="zákl. přenesená",J130,0)</f>
        <v>0</v>
      </c>
      <c r="BH130" s="195">
        <f>IF(N130="sníž. přenesená",J130,0)</f>
        <v>0</v>
      </c>
      <c r="BI130" s="195">
        <f>IF(N130="nulová",J130,0)</f>
        <v>0</v>
      </c>
      <c r="BJ130" s="16" t="s">
        <v>84</v>
      </c>
      <c r="BK130" s="195">
        <f>ROUND(I130*H130,2)</f>
        <v>0</v>
      </c>
      <c r="BL130" s="16" t="s">
        <v>123</v>
      </c>
      <c r="BM130" s="194" t="s">
        <v>138</v>
      </c>
    </row>
    <row r="131" spans="2:51" s="13" customFormat="1" ht="11.25">
      <c r="B131" s="196"/>
      <c r="C131" s="197"/>
      <c r="D131" s="198" t="s">
        <v>125</v>
      </c>
      <c r="E131" s="199" t="s">
        <v>1</v>
      </c>
      <c r="F131" s="200" t="s">
        <v>139</v>
      </c>
      <c r="G131" s="197"/>
      <c r="H131" s="201">
        <v>156</v>
      </c>
      <c r="I131" s="202"/>
      <c r="J131" s="197"/>
      <c r="K131" s="197"/>
      <c r="L131" s="203"/>
      <c r="M131" s="204"/>
      <c r="N131" s="205"/>
      <c r="O131" s="205"/>
      <c r="P131" s="205"/>
      <c r="Q131" s="205"/>
      <c r="R131" s="205"/>
      <c r="S131" s="205"/>
      <c r="T131" s="206"/>
      <c r="AT131" s="207" t="s">
        <v>125</v>
      </c>
      <c r="AU131" s="207" t="s">
        <v>86</v>
      </c>
      <c r="AV131" s="13" t="s">
        <v>86</v>
      </c>
      <c r="AW131" s="13" t="s">
        <v>32</v>
      </c>
      <c r="AX131" s="13" t="s">
        <v>76</v>
      </c>
      <c r="AY131" s="207" t="s">
        <v>117</v>
      </c>
    </row>
    <row r="132" spans="2:51" s="13" customFormat="1" ht="11.25">
      <c r="B132" s="196"/>
      <c r="C132" s="197"/>
      <c r="D132" s="198" t="s">
        <v>125</v>
      </c>
      <c r="E132" s="199" t="s">
        <v>1</v>
      </c>
      <c r="F132" s="200" t="s">
        <v>140</v>
      </c>
      <c r="G132" s="197"/>
      <c r="H132" s="201">
        <v>-15.6</v>
      </c>
      <c r="I132" s="202"/>
      <c r="J132" s="197"/>
      <c r="K132" s="197"/>
      <c r="L132" s="203"/>
      <c r="M132" s="204"/>
      <c r="N132" s="205"/>
      <c r="O132" s="205"/>
      <c r="P132" s="205"/>
      <c r="Q132" s="205"/>
      <c r="R132" s="205"/>
      <c r="S132" s="205"/>
      <c r="T132" s="206"/>
      <c r="AT132" s="207" t="s">
        <v>125</v>
      </c>
      <c r="AU132" s="207" t="s">
        <v>86</v>
      </c>
      <c r="AV132" s="13" t="s">
        <v>86</v>
      </c>
      <c r="AW132" s="13" t="s">
        <v>32</v>
      </c>
      <c r="AX132" s="13" t="s">
        <v>76</v>
      </c>
      <c r="AY132" s="207" t="s">
        <v>117</v>
      </c>
    </row>
    <row r="133" spans="2:51" s="14" customFormat="1" ht="11.25">
      <c r="B133" s="208"/>
      <c r="C133" s="209"/>
      <c r="D133" s="198" t="s">
        <v>125</v>
      </c>
      <c r="E133" s="210" t="s">
        <v>1</v>
      </c>
      <c r="F133" s="211" t="s">
        <v>141</v>
      </c>
      <c r="G133" s="209"/>
      <c r="H133" s="212">
        <v>140.4</v>
      </c>
      <c r="I133" s="213"/>
      <c r="J133" s="209"/>
      <c r="K133" s="209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125</v>
      </c>
      <c r="AU133" s="218" t="s">
        <v>86</v>
      </c>
      <c r="AV133" s="14" t="s">
        <v>123</v>
      </c>
      <c r="AW133" s="14" t="s">
        <v>32</v>
      </c>
      <c r="AX133" s="14" t="s">
        <v>84</v>
      </c>
      <c r="AY133" s="218" t="s">
        <v>117</v>
      </c>
    </row>
    <row r="134" spans="1:65" s="2" customFormat="1" ht="33" customHeight="1">
      <c r="A134" s="33"/>
      <c r="B134" s="34"/>
      <c r="C134" s="182" t="s">
        <v>142</v>
      </c>
      <c r="D134" s="182" t="s">
        <v>119</v>
      </c>
      <c r="E134" s="183" t="s">
        <v>143</v>
      </c>
      <c r="F134" s="184" t="s">
        <v>144</v>
      </c>
      <c r="G134" s="185" t="s">
        <v>133</v>
      </c>
      <c r="H134" s="186">
        <v>4.56</v>
      </c>
      <c r="I134" s="187"/>
      <c r="J134" s="188">
        <f>ROUND(I134*H134,2)</f>
        <v>0</v>
      </c>
      <c r="K134" s="189"/>
      <c r="L134" s="38"/>
      <c r="M134" s="190" t="s">
        <v>1</v>
      </c>
      <c r="N134" s="191" t="s">
        <v>41</v>
      </c>
      <c r="O134" s="70"/>
      <c r="P134" s="192">
        <f>O134*H134</f>
        <v>0</v>
      </c>
      <c r="Q134" s="192">
        <v>0</v>
      </c>
      <c r="R134" s="192">
        <f>Q134*H134</f>
        <v>0</v>
      </c>
      <c r="S134" s="192">
        <v>0</v>
      </c>
      <c r="T134" s="193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4" t="s">
        <v>123</v>
      </c>
      <c r="AT134" s="194" t="s">
        <v>119</v>
      </c>
      <c r="AU134" s="194" t="s">
        <v>86</v>
      </c>
      <c r="AY134" s="16" t="s">
        <v>117</v>
      </c>
      <c r="BE134" s="195">
        <f>IF(N134="základní",J134,0)</f>
        <v>0</v>
      </c>
      <c r="BF134" s="195">
        <f>IF(N134="snížená",J134,0)</f>
        <v>0</v>
      </c>
      <c r="BG134" s="195">
        <f>IF(N134="zákl. přenesená",J134,0)</f>
        <v>0</v>
      </c>
      <c r="BH134" s="195">
        <f>IF(N134="sníž. přenesená",J134,0)</f>
        <v>0</v>
      </c>
      <c r="BI134" s="195">
        <f>IF(N134="nulová",J134,0)</f>
        <v>0</v>
      </c>
      <c r="BJ134" s="16" t="s">
        <v>84</v>
      </c>
      <c r="BK134" s="195">
        <f>ROUND(I134*H134,2)</f>
        <v>0</v>
      </c>
      <c r="BL134" s="16" t="s">
        <v>123</v>
      </c>
      <c r="BM134" s="194" t="s">
        <v>145</v>
      </c>
    </row>
    <row r="135" spans="2:51" s="13" customFormat="1" ht="11.25">
      <c r="B135" s="196"/>
      <c r="C135" s="197"/>
      <c r="D135" s="198" t="s">
        <v>125</v>
      </c>
      <c r="E135" s="199" t="s">
        <v>1</v>
      </c>
      <c r="F135" s="200" t="s">
        <v>146</v>
      </c>
      <c r="G135" s="197"/>
      <c r="H135" s="201">
        <v>4.56</v>
      </c>
      <c r="I135" s="202"/>
      <c r="J135" s="197"/>
      <c r="K135" s="197"/>
      <c r="L135" s="203"/>
      <c r="M135" s="204"/>
      <c r="N135" s="205"/>
      <c r="O135" s="205"/>
      <c r="P135" s="205"/>
      <c r="Q135" s="205"/>
      <c r="R135" s="205"/>
      <c r="S135" s="205"/>
      <c r="T135" s="206"/>
      <c r="AT135" s="207" t="s">
        <v>125</v>
      </c>
      <c r="AU135" s="207" t="s">
        <v>86</v>
      </c>
      <c r="AV135" s="13" t="s">
        <v>86</v>
      </c>
      <c r="AW135" s="13" t="s">
        <v>32</v>
      </c>
      <c r="AX135" s="13" t="s">
        <v>84</v>
      </c>
      <c r="AY135" s="207" t="s">
        <v>117</v>
      </c>
    </row>
    <row r="136" spans="1:65" s="2" customFormat="1" ht="37.9" customHeight="1">
      <c r="A136" s="33"/>
      <c r="B136" s="34"/>
      <c r="C136" s="182" t="s">
        <v>147</v>
      </c>
      <c r="D136" s="182" t="s">
        <v>119</v>
      </c>
      <c r="E136" s="183" t="s">
        <v>148</v>
      </c>
      <c r="F136" s="184" t="s">
        <v>149</v>
      </c>
      <c r="G136" s="185" t="s">
        <v>133</v>
      </c>
      <c r="H136" s="186">
        <v>160.56</v>
      </c>
      <c r="I136" s="187"/>
      <c r="J136" s="188">
        <f>ROUND(I136*H136,2)</f>
        <v>0</v>
      </c>
      <c r="K136" s="189"/>
      <c r="L136" s="38"/>
      <c r="M136" s="190" t="s">
        <v>1</v>
      </c>
      <c r="N136" s="191" t="s">
        <v>41</v>
      </c>
      <c r="O136" s="70"/>
      <c r="P136" s="192">
        <f>O136*H136</f>
        <v>0</v>
      </c>
      <c r="Q136" s="192">
        <v>0</v>
      </c>
      <c r="R136" s="192">
        <f>Q136*H136</f>
        <v>0</v>
      </c>
      <c r="S136" s="192">
        <v>0</v>
      </c>
      <c r="T136" s="193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4" t="s">
        <v>123</v>
      </c>
      <c r="AT136" s="194" t="s">
        <v>119</v>
      </c>
      <c r="AU136" s="194" t="s">
        <v>86</v>
      </c>
      <c r="AY136" s="16" t="s">
        <v>117</v>
      </c>
      <c r="BE136" s="195">
        <f>IF(N136="základní",J136,0)</f>
        <v>0</v>
      </c>
      <c r="BF136" s="195">
        <f>IF(N136="snížená",J136,0)</f>
        <v>0</v>
      </c>
      <c r="BG136" s="195">
        <f>IF(N136="zákl. přenesená",J136,0)</f>
        <v>0</v>
      </c>
      <c r="BH136" s="195">
        <f>IF(N136="sníž. přenesená",J136,0)</f>
        <v>0</v>
      </c>
      <c r="BI136" s="195">
        <f>IF(N136="nulová",J136,0)</f>
        <v>0</v>
      </c>
      <c r="BJ136" s="16" t="s">
        <v>84</v>
      </c>
      <c r="BK136" s="195">
        <f>ROUND(I136*H136,2)</f>
        <v>0</v>
      </c>
      <c r="BL136" s="16" t="s">
        <v>123</v>
      </c>
      <c r="BM136" s="194" t="s">
        <v>150</v>
      </c>
    </row>
    <row r="137" spans="2:51" s="13" customFormat="1" ht="11.25">
      <c r="B137" s="196"/>
      <c r="C137" s="197"/>
      <c r="D137" s="198" t="s">
        <v>125</v>
      </c>
      <c r="E137" s="199" t="s">
        <v>1</v>
      </c>
      <c r="F137" s="200" t="s">
        <v>151</v>
      </c>
      <c r="G137" s="197"/>
      <c r="H137" s="201">
        <v>160.56</v>
      </c>
      <c r="I137" s="202"/>
      <c r="J137" s="197"/>
      <c r="K137" s="197"/>
      <c r="L137" s="203"/>
      <c r="M137" s="204"/>
      <c r="N137" s="205"/>
      <c r="O137" s="205"/>
      <c r="P137" s="205"/>
      <c r="Q137" s="205"/>
      <c r="R137" s="205"/>
      <c r="S137" s="205"/>
      <c r="T137" s="206"/>
      <c r="AT137" s="207" t="s">
        <v>125</v>
      </c>
      <c r="AU137" s="207" t="s">
        <v>86</v>
      </c>
      <c r="AV137" s="13" t="s">
        <v>86</v>
      </c>
      <c r="AW137" s="13" t="s">
        <v>32</v>
      </c>
      <c r="AX137" s="13" t="s">
        <v>84</v>
      </c>
      <c r="AY137" s="207" t="s">
        <v>117</v>
      </c>
    </row>
    <row r="138" spans="1:65" s="2" customFormat="1" ht="24.2" customHeight="1">
      <c r="A138" s="33"/>
      <c r="B138" s="34"/>
      <c r="C138" s="182" t="s">
        <v>152</v>
      </c>
      <c r="D138" s="182" t="s">
        <v>119</v>
      </c>
      <c r="E138" s="183" t="s">
        <v>153</v>
      </c>
      <c r="F138" s="184" t="s">
        <v>154</v>
      </c>
      <c r="G138" s="185" t="s">
        <v>155</v>
      </c>
      <c r="H138" s="186">
        <v>256.896</v>
      </c>
      <c r="I138" s="187"/>
      <c r="J138" s="188">
        <f>ROUND(I138*H138,2)</f>
        <v>0</v>
      </c>
      <c r="K138" s="189"/>
      <c r="L138" s="38"/>
      <c r="M138" s="190" t="s">
        <v>1</v>
      </c>
      <c r="N138" s="191" t="s">
        <v>41</v>
      </c>
      <c r="O138" s="70"/>
      <c r="P138" s="192">
        <f>O138*H138</f>
        <v>0</v>
      </c>
      <c r="Q138" s="192">
        <v>0</v>
      </c>
      <c r="R138" s="192">
        <f>Q138*H138</f>
        <v>0</v>
      </c>
      <c r="S138" s="192">
        <v>0</v>
      </c>
      <c r="T138" s="193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94" t="s">
        <v>123</v>
      </c>
      <c r="AT138" s="194" t="s">
        <v>119</v>
      </c>
      <c r="AU138" s="194" t="s">
        <v>86</v>
      </c>
      <c r="AY138" s="16" t="s">
        <v>117</v>
      </c>
      <c r="BE138" s="195">
        <f>IF(N138="základní",J138,0)</f>
        <v>0</v>
      </c>
      <c r="BF138" s="195">
        <f>IF(N138="snížená",J138,0)</f>
        <v>0</v>
      </c>
      <c r="BG138" s="195">
        <f>IF(N138="zákl. přenesená",J138,0)</f>
        <v>0</v>
      </c>
      <c r="BH138" s="195">
        <f>IF(N138="sníž. přenesená",J138,0)</f>
        <v>0</v>
      </c>
      <c r="BI138" s="195">
        <f>IF(N138="nulová",J138,0)</f>
        <v>0</v>
      </c>
      <c r="BJ138" s="16" t="s">
        <v>84</v>
      </c>
      <c r="BK138" s="195">
        <f>ROUND(I138*H138,2)</f>
        <v>0</v>
      </c>
      <c r="BL138" s="16" t="s">
        <v>123</v>
      </c>
      <c r="BM138" s="194" t="s">
        <v>156</v>
      </c>
    </row>
    <row r="139" spans="2:51" s="13" customFormat="1" ht="11.25">
      <c r="B139" s="196"/>
      <c r="C139" s="197"/>
      <c r="D139" s="198" t="s">
        <v>125</v>
      </c>
      <c r="E139" s="197"/>
      <c r="F139" s="200" t="s">
        <v>157</v>
      </c>
      <c r="G139" s="197"/>
      <c r="H139" s="201">
        <v>256.896</v>
      </c>
      <c r="I139" s="202"/>
      <c r="J139" s="197"/>
      <c r="K139" s="197"/>
      <c r="L139" s="203"/>
      <c r="M139" s="204"/>
      <c r="N139" s="205"/>
      <c r="O139" s="205"/>
      <c r="P139" s="205"/>
      <c r="Q139" s="205"/>
      <c r="R139" s="205"/>
      <c r="S139" s="205"/>
      <c r="T139" s="206"/>
      <c r="AT139" s="207" t="s">
        <v>125</v>
      </c>
      <c r="AU139" s="207" t="s">
        <v>86</v>
      </c>
      <c r="AV139" s="13" t="s">
        <v>86</v>
      </c>
      <c r="AW139" s="13" t="s">
        <v>4</v>
      </c>
      <c r="AX139" s="13" t="s">
        <v>84</v>
      </c>
      <c r="AY139" s="207" t="s">
        <v>117</v>
      </c>
    </row>
    <row r="140" spans="1:65" s="2" customFormat="1" ht="16.5" customHeight="1">
      <c r="A140" s="33"/>
      <c r="B140" s="34"/>
      <c r="C140" s="182" t="s">
        <v>158</v>
      </c>
      <c r="D140" s="182" t="s">
        <v>119</v>
      </c>
      <c r="E140" s="183" t="s">
        <v>159</v>
      </c>
      <c r="F140" s="184" t="s">
        <v>160</v>
      </c>
      <c r="G140" s="185" t="s">
        <v>133</v>
      </c>
      <c r="H140" s="186">
        <v>160.56</v>
      </c>
      <c r="I140" s="187"/>
      <c r="J140" s="188">
        <f>ROUND(I140*H140,2)</f>
        <v>0</v>
      </c>
      <c r="K140" s="189"/>
      <c r="L140" s="38"/>
      <c r="M140" s="190" t="s">
        <v>1</v>
      </c>
      <c r="N140" s="191" t="s">
        <v>41</v>
      </c>
      <c r="O140" s="70"/>
      <c r="P140" s="192">
        <f>O140*H140</f>
        <v>0</v>
      </c>
      <c r="Q140" s="192">
        <v>0</v>
      </c>
      <c r="R140" s="192">
        <f>Q140*H140</f>
        <v>0</v>
      </c>
      <c r="S140" s="192">
        <v>0</v>
      </c>
      <c r="T140" s="193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4" t="s">
        <v>123</v>
      </c>
      <c r="AT140" s="194" t="s">
        <v>119</v>
      </c>
      <c r="AU140" s="194" t="s">
        <v>86</v>
      </c>
      <c r="AY140" s="16" t="s">
        <v>117</v>
      </c>
      <c r="BE140" s="195">
        <f>IF(N140="základní",J140,0)</f>
        <v>0</v>
      </c>
      <c r="BF140" s="195">
        <f>IF(N140="snížená",J140,0)</f>
        <v>0</v>
      </c>
      <c r="BG140" s="195">
        <f>IF(N140="zákl. přenesená",J140,0)</f>
        <v>0</v>
      </c>
      <c r="BH140" s="195">
        <f>IF(N140="sníž. přenesená",J140,0)</f>
        <v>0</v>
      </c>
      <c r="BI140" s="195">
        <f>IF(N140="nulová",J140,0)</f>
        <v>0</v>
      </c>
      <c r="BJ140" s="16" t="s">
        <v>84</v>
      </c>
      <c r="BK140" s="195">
        <f>ROUND(I140*H140,2)</f>
        <v>0</v>
      </c>
      <c r="BL140" s="16" t="s">
        <v>123</v>
      </c>
      <c r="BM140" s="194" t="s">
        <v>161</v>
      </c>
    </row>
    <row r="141" spans="2:51" s="13" customFormat="1" ht="11.25">
      <c r="B141" s="196"/>
      <c r="C141" s="197"/>
      <c r="D141" s="198" t="s">
        <v>125</v>
      </c>
      <c r="E141" s="199" t="s">
        <v>1</v>
      </c>
      <c r="F141" s="200" t="s">
        <v>162</v>
      </c>
      <c r="G141" s="197"/>
      <c r="H141" s="201">
        <v>160.56</v>
      </c>
      <c r="I141" s="202"/>
      <c r="J141" s="197"/>
      <c r="K141" s="197"/>
      <c r="L141" s="203"/>
      <c r="M141" s="204"/>
      <c r="N141" s="205"/>
      <c r="O141" s="205"/>
      <c r="P141" s="205"/>
      <c r="Q141" s="205"/>
      <c r="R141" s="205"/>
      <c r="S141" s="205"/>
      <c r="T141" s="206"/>
      <c r="AT141" s="207" t="s">
        <v>125</v>
      </c>
      <c r="AU141" s="207" t="s">
        <v>86</v>
      </c>
      <c r="AV141" s="13" t="s">
        <v>86</v>
      </c>
      <c r="AW141" s="13" t="s">
        <v>32</v>
      </c>
      <c r="AX141" s="13" t="s">
        <v>84</v>
      </c>
      <c r="AY141" s="207" t="s">
        <v>117</v>
      </c>
    </row>
    <row r="142" spans="1:65" s="2" customFormat="1" ht="24.2" customHeight="1">
      <c r="A142" s="33"/>
      <c r="B142" s="34"/>
      <c r="C142" s="182" t="s">
        <v>163</v>
      </c>
      <c r="D142" s="182" t="s">
        <v>119</v>
      </c>
      <c r="E142" s="183" t="s">
        <v>164</v>
      </c>
      <c r="F142" s="184" t="s">
        <v>165</v>
      </c>
      <c r="G142" s="185" t="s">
        <v>122</v>
      </c>
      <c r="H142" s="186">
        <v>325</v>
      </c>
      <c r="I142" s="187"/>
      <c r="J142" s="188">
        <f>ROUND(I142*H142,2)</f>
        <v>0</v>
      </c>
      <c r="K142" s="189"/>
      <c r="L142" s="38"/>
      <c r="M142" s="190" t="s">
        <v>1</v>
      </c>
      <c r="N142" s="191" t="s">
        <v>41</v>
      </c>
      <c r="O142" s="70"/>
      <c r="P142" s="192">
        <f>O142*H142</f>
        <v>0</v>
      </c>
      <c r="Q142" s="192">
        <v>0</v>
      </c>
      <c r="R142" s="192">
        <f>Q142*H142</f>
        <v>0</v>
      </c>
      <c r="S142" s="192">
        <v>0</v>
      </c>
      <c r="T142" s="193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4" t="s">
        <v>123</v>
      </c>
      <c r="AT142" s="194" t="s">
        <v>119</v>
      </c>
      <c r="AU142" s="194" t="s">
        <v>86</v>
      </c>
      <c r="AY142" s="16" t="s">
        <v>117</v>
      </c>
      <c r="BE142" s="195">
        <f>IF(N142="základní",J142,0)</f>
        <v>0</v>
      </c>
      <c r="BF142" s="195">
        <f>IF(N142="snížená",J142,0)</f>
        <v>0</v>
      </c>
      <c r="BG142" s="195">
        <f>IF(N142="zákl. přenesená",J142,0)</f>
        <v>0</v>
      </c>
      <c r="BH142" s="195">
        <f>IF(N142="sníž. přenesená",J142,0)</f>
        <v>0</v>
      </c>
      <c r="BI142" s="195">
        <f>IF(N142="nulová",J142,0)</f>
        <v>0</v>
      </c>
      <c r="BJ142" s="16" t="s">
        <v>84</v>
      </c>
      <c r="BK142" s="195">
        <f>ROUND(I142*H142,2)</f>
        <v>0</v>
      </c>
      <c r="BL142" s="16" t="s">
        <v>123</v>
      </c>
      <c r="BM142" s="194" t="s">
        <v>166</v>
      </c>
    </row>
    <row r="143" spans="2:63" s="12" customFormat="1" ht="22.9" customHeight="1">
      <c r="B143" s="166"/>
      <c r="C143" s="167"/>
      <c r="D143" s="168" t="s">
        <v>75</v>
      </c>
      <c r="E143" s="180" t="s">
        <v>142</v>
      </c>
      <c r="F143" s="180" t="s">
        <v>167</v>
      </c>
      <c r="G143" s="167"/>
      <c r="H143" s="167"/>
      <c r="I143" s="170"/>
      <c r="J143" s="181">
        <f>BK143</f>
        <v>0</v>
      </c>
      <c r="K143" s="167"/>
      <c r="L143" s="172"/>
      <c r="M143" s="173"/>
      <c r="N143" s="174"/>
      <c r="O143" s="174"/>
      <c r="P143" s="175">
        <f>SUM(P144:P146)</f>
        <v>0</v>
      </c>
      <c r="Q143" s="174"/>
      <c r="R143" s="175">
        <f>SUM(R144:R146)</f>
        <v>273.325</v>
      </c>
      <c r="S143" s="174"/>
      <c r="T143" s="176">
        <f>SUM(T144:T146)</f>
        <v>0</v>
      </c>
      <c r="AR143" s="177" t="s">
        <v>84</v>
      </c>
      <c r="AT143" s="178" t="s">
        <v>75</v>
      </c>
      <c r="AU143" s="178" t="s">
        <v>84</v>
      </c>
      <c r="AY143" s="177" t="s">
        <v>117</v>
      </c>
      <c r="BK143" s="179">
        <f>SUM(BK144:BK146)</f>
        <v>0</v>
      </c>
    </row>
    <row r="144" spans="1:65" s="2" customFormat="1" ht="24.2" customHeight="1">
      <c r="A144" s="33"/>
      <c r="B144" s="34"/>
      <c r="C144" s="182" t="s">
        <v>168</v>
      </c>
      <c r="D144" s="182" t="s">
        <v>119</v>
      </c>
      <c r="E144" s="183" t="s">
        <v>169</v>
      </c>
      <c r="F144" s="184" t="s">
        <v>170</v>
      </c>
      <c r="G144" s="185" t="s">
        <v>122</v>
      </c>
      <c r="H144" s="186">
        <v>325</v>
      </c>
      <c r="I144" s="187"/>
      <c r="J144" s="188">
        <f>ROUND(I144*H144,2)</f>
        <v>0</v>
      </c>
      <c r="K144" s="189"/>
      <c r="L144" s="38"/>
      <c r="M144" s="190" t="s">
        <v>1</v>
      </c>
      <c r="N144" s="191" t="s">
        <v>41</v>
      </c>
      <c r="O144" s="70"/>
      <c r="P144" s="192">
        <f>O144*H144</f>
        <v>0</v>
      </c>
      <c r="Q144" s="192">
        <v>0.496</v>
      </c>
      <c r="R144" s="192">
        <f>Q144*H144</f>
        <v>161.2</v>
      </c>
      <c r="S144" s="192">
        <v>0</v>
      </c>
      <c r="T144" s="193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4" t="s">
        <v>123</v>
      </c>
      <c r="AT144" s="194" t="s">
        <v>119</v>
      </c>
      <c r="AU144" s="194" t="s">
        <v>86</v>
      </c>
      <c r="AY144" s="16" t="s">
        <v>117</v>
      </c>
      <c r="BE144" s="195">
        <f>IF(N144="základní",J144,0)</f>
        <v>0</v>
      </c>
      <c r="BF144" s="195">
        <f>IF(N144="snížená",J144,0)</f>
        <v>0</v>
      </c>
      <c r="BG144" s="195">
        <f>IF(N144="zákl. přenesená",J144,0)</f>
        <v>0</v>
      </c>
      <c r="BH144" s="195">
        <f>IF(N144="sníž. přenesená",J144,0)</f>
        <v>0</v>
      </c>
      <c r="BI144" s="195">
        <f>IF(N144="nulová",J144,0)</f>
        <v>0</v>
      </c>
      <c r="BJ144" s="16" t="s">
        <v>84</v>
      </c>
      <c r="BK144" s="195">
        <f>ROUND(I144*H144,2)</f>
        <v>0</v>
      </c>
      <c r="BL144" s="16" t="s">
        <v>123</v>
      </c>
      <c r="BM144" s="194" t="s">
        <v>171</v>
      </c>
    </row>
    <row r="145" spans="1:65" s="2" customFormat="1" ht="16.5" customHeight="1">
      <c r="A145" s="33"/>
      <c r="B145" s="34"/>
      <c r="C145" s="182" t="s">
        <v>172</v>
      </c>
      <c r="D145" s="182" t="s">
        <v>119</v>
      </c>
      <c r="E145" s="183" t="s">
        <v>173</v>
      </c>
      <c r="F145" s="184" t="s">
        <v>174</v>
      </c>
      <c r="G145" s="185" t="s">
        <v>122</v>
      </c>
      <c r="H145" s="186">
        <v>325</v>
      </c>
      <c r="I145" s="187"/>
      <c r="J145" s="188">
        <f>ROUND(I145*H145,2)</f>
        <v>0</v>
      </c>
      <c r="K145" s="189"/>
      <c r="L145" s="38"/>
      <c r="M145" s="190" t="s">
        <v>1</v>
      </c>
      <c r="N145" s="191" t="s">
        <v>41</v>
      </c>
      <c r="O145" s="70"/>
      <c r="P145" s="192">
        <f>O145*H145</f>
        <v>0</v>
      </c>
      <c r="Q145" s="192">
        <v>0.345</v>
      </c>
      <c r="R145" s="192">
        <f>Q145*H145</f>
        <v>112.12499999999999</v>
      </c>
      <c r="S145" s="192">
        <v>0</v>
      </c>
      <c r="T145" s="193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94" t="s">
        <v>123</v>
      </c>
      <c r="AT145" s="194" t="s">
        <v>119</v>
      </c>
      <c r="AU145" s="194" t="s">
        <v>86</v>
      </c>
      <c r="AY145" s="16" t="s">
        <v>117</v>
      </c>
      <c r="BE145" s="195">
        <f>IF(N145="základní",J145,0)</f>
        <v>0</v>
      </c>
      <c r="BF145" s="195">
        <f>IF(N145="snížená",J145,0)</f>
        <v>0</v>
      </c>
      <c r="BG145" s="195">
        <f>IF(N145="zákl. přenesená",J145,0)</f>
        <v>0</v>
      </c>
      <c r="BH145" s="195">
        <f>IF(N145="sníž. přenesená",J145,0)</f>
        <v>0</v>
      </c>
      <c r="BI145" s="195">
        <f>IF(N145="nulová",J145,0)</f>
        <v>0</v>
      </c>
      <c r="BJ145" s="16" t="s">
        <v>84</v>
      </c>
      <c r="BK145" s="195">
        <f>ROUND(I145*H145,2)</f>
        <v>0</v>
      </c>
      <c r="BL145" s="16" t="s">
        <v>123</v>
      </c>
      <c r="BM145" s="194" t="s">
        <v>175</v>
      </c>
    </row>
    <row r="146" spans="2:51" s="13" customFormat="1" ht="11.25">
      <c r="B146" s="196"/>
      <c r="C146" s="197"/>
      <c r="D146" s="198" t="s">
        <v>125</v>
      </c>
      <c r="E146" s="199" t="s">
        <v>1</v>
      </c>
      <c r="F146" s="200" t="s">
        <v>126</v>
      </c>
      <c r="G146" s="197"/>
      <c r="H146" s="201">
        <v>325</v>
      </c>
      <c r="I146" s="202"/>
      <c r="J146" s="197"/>
      <c r="K146" s="197"/>
      <c r="L146" s="203"/>
      <c r="M146" s="204"/>
      <c r="N146" s="205"/>
      <c r="O146" s="205"/>
      <c r="P146" s="205"/>
      <c r="Q146" s="205"/>
      <c r="R146" s="205"/>
      <c r="S146" s="205"/>
      <c r="T146" s="206"/>
      <c r="AT146" s="207" t="s">
        <v>125</v>
      </c>
      <c r="AU146" s="207" t="s">
        <v>86</v>
      </c>
      <c r="AV146" s="13" t="s">
        <v>86</v>
      </c>
      <c r="AW146" s="13" t="s">
        <v>32</v>
      </c>
      <c r="AX146" s="13" t="s">
        <v>84</v>
      </c>
      <c r="AY146" s="207" t="s">
        <v>117</v>
      </c>
    </row>
    <row r="147" spans="2:63" s="12" customFormat="1" ht="22.9" customHeight="1">
      <c r="B147" s="166"/>
      <c r="C147" s="167"/>
      <c r="D147" s="168" t="s">
        <v>75</v>
      </c>
      <c r="E147" s="180" t="s">
        <v>158</v>
      </c>
      <c r="F147" s="180" t="s">
        <v>176</v>
      </c>
      <c r="G147" s="167"/>
      <c r="H147" s="167"/>
      <c r="I147" s="170"/>
      <c r="J147" s="181">
        <f>BK147</f>
        <v>0</v>
      </c>
      <c r="K147" s="167"/>
      <c r="L147" s="172"/>
      <c r="M147" s="173"/>
      <c r="N147" s="174"/>
      <c r="O147" s="174"/>
      <c r="P147" s="175">
        <f>P148</f>
        <v>0</v>
      </c>
      <c r="Q147" s="174"/>
      <c r="R147" s="175">
        <f>R148</f>
        <v>0.8416</v>
      </c>
      <c r="S147" s="174"/>
      <c r="T147" s="176">
        <f>T148</f>
        <v>0</v>
      </c>
      <c r="AR147" s="177" t="s">
        <v>84</v>
      </c>
      <c r="AT147" s="178" t="s">
        <v>75</v>
      </c>
      <c r="AU147" s="178" t="s">
        <v>84</v>
      </c>
      <c r="AY147" s="177" t="s">
        <v>117</v>
      </c>
      <c r="BK147" s="179">
        <f>BK148</f>
        <v>0</v>
      </c>
    </row>
    <row r="148" spans="1:65" s="2" customFormat="1" ht="24.2" customHeight="1">
      <c r="A148" s="33"/>
      <c r="B148" s="34"/>
      <c r="C148" s="182" t="s">
        <v>177</v>
      </c>
      <c r="D148" s="182" t="s">
        <v>119</v>
      </c>
      <c r="E148" s="183" t="s">
        <v>178</v>
      </c>
      <c r="F148" s="184" t="s">
        <v>179</v>
      </c>
      <c r="G148" s="185" t="s">
        <v>180</v>
      </c>
      <c r="H148" s="186">
        <v>2</v>
      </c>
      <c r="I148" s="187"/>
      <c r="J148" s="188">
        <f>ROUND(I148*H148,2)</f>
        <v>0</v>
      </c>
      <c r="K148" s="189"/>
      <c r="L148" s="38"/>
      <c r="M148" s="190" t="s">
        <v>1</v>
      </c>
      <c r="N148" s="191" t="s">
        <v>41</v>
      </c>
      <c r="O148" s="70"/>
      <c r="P148" s="192">
        <f>O148*H148</f>
        <v>0</v>
      </c>
      <c r="Q148" s="192">
        <v>0.4208</v>
      </c>
      <c r="R148" s="192">
        <f>Q148*H148</f>
        <v>0.8416</v>
      </c>
      <c r="S148" s="192">
        <v>0</v>
      </c>
      <c r="T148" s="193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4" t="s">
        <v>123</v>
      </c>
      <c r="AT148" s="194" t="s">
        <v>119</v>
      </c>
      <c r="AU148" s="194" t="s">
        <v>86</v>
      </c>
      <c r="AY148" s="16" t="s">
        <v>117</v>
      </c>
      <c r="BE148" s="195">
        <f>IF(N148="základní",J148,0)</f>
        <v>0</v>
      </c>
      <c r="BF148" s="195">
        <f>IF(N148="snížená",J148,0)</f>
        <v>0</v>
      </c>
      <c r="BG148" s="195">
        <f>IF(N148="zákl. přenesená",J148,0)</f>
        <v>0</v>
      </c>
      <c r="BH148" s="195">
        <f>IF(N148="sníž. přenesená",J148,0)</f>
        <v>0</v>
      </c>
      <c r="BI148" s="195">
        <f>IF(N148="nulová",J148,0)</f>
        <v>0</v>
      </c>
      <c r="BJ148" s="16" t="s">
        <v>84</v>
      </c>
      <c r="BK148" s="195">
        <f>ROUND(I148*H148,2)</f>
        <v>0</v>
      </c>
      <c r="BL148" s="16" t="s">
        <v>123</v>
      </c>
      <c r="BM148" s="194" t="s">
        <v>181</v>
      </c>
    </row>
    <row r="149" spans="2:63" s="12" customFormat="1" ht="22.9" customHeight="1">
      <c r="B149" s="166"/>
      <c r="C149" s="167"/>
      <c r="D149" s="168" t="s">
        <v>75</v>
      </c>
      <c r="E149" s="180" t="s">
        <v>163</v>
      </c>
      <c r="F149" s="180" t="s">
        <v>182</v>
      </c>
      <c r="G149" s="167"/>
      <c r="H149" s="167"/>
      <c r="I149" s="170"/>
      <c r="J149" s="181">
        <f>BK149</f>
        <v>0</v>
      </c>
      <c r="K149" s="167"/>
      <c r="L149" s="172"/>
      <c r="M149" s="173"/>
      <c r="N149" s="174"/>
      <c r="O149" s="174"/>
      <c r="P149" s="175">
        <f>SUM(P150:P155)</f>
        <v>0</v>
      </c>
      <c r="Q149" s="174"/>
      <c r="R149" s="175">
        <f>SUM(R150:R155)</f>
        <v>28.3009104</v>
      </c>
      <c r="S149" s="174"/>
      <c r="T149" s="176">
        <f>SUM(T150:T155)</f>
        <v>0</v>
      </c>
      <c r="AR149" s="177" t="s">
        <v>84</v>
      </c>
      <c r="AT149" s="178" t="s">
        <v>75</v>
      </c>
      <c r="AU149" s="178" t="s">
        <v>84</v>
      </c>
      <c r="AY149" s="177" t="s">
        <v>117</v>
      </c>
      <c r="BK149" s="179">
        <f>SUM(BK150:BK155)</f>
        <v>0</v>
      </c>
    </row>
    <row r="150" spans="1:65" s="2" customFormat="1" ht="33" customHeight="1">
      <c r="A150" s="33"/>
      <c r="B150" s="34"/>
      <c r="C150" s="182" t="s">
        <v>183</v>
      </c>
      <c r="D150" s="182" t="s">
        <v>119</v>
      </c>
      <c r="E150" s="183" t="s">
        <v>184</v>
      </c>
      <c r="F150" s="184" t="s">
        <v>185</v>
      </c>
      <c r="G150" s="185" t="s">
        <v>186</v>
      </c>
      <c r="H150" s="186">
        <v>76</v>
      </c>
      <c r="I150" s="187"/>
      <c r="J150" s="188">
        <f>ROUND(I150*H150,2)</f>
        <v>0</v>
      </c>
      <c r="K150" s="189"/>
      <c r="L150" s="38"/>
      <c r="M150" s="190" t="s">
        <v>1</v>
      </c>
      <c r="N150" s="191" t="s">
        <v>41</v>
      </c>
      <c r="O150" s="70"/>
      <c r="P150" s="192">
        <f>O150*H150</f>
        <v>0</v>
      </c>
      <c r="Q150" s="192">
        <v>0.1554</v>
      </c>
      <c r="R150" s="192">
        <f>Q150*H150</f>
        <v>11.810400000000001</v>
      </c>
      <c r="S150" s="192">
        <v>0</v>
      </c>
      <c r="T150" s="193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4" t="s">
        <v>123</v>
      </c>
      <c r="AT150" s="194" t="s">
        <v>119</v>
      </c>
      <c r="AU150" s="194" t="s">
        <v>86</v>
      </c>
      <c r="AY150" s="16" t="s">
        <v>117</v>
      </c>
      <c r="BE150" s="195">
        <f>IF(N150="základní",J150,0)</f>
        <v>0</v>
      </c>
      <c r="BF150" s="195">
        <f>IF(N150="snížená",J150,0)</f>
        <v>0</v>
      </c>
      <c r="BG150" s="195">
        <f>IF(N150="zákl. přenesená",J150,0)</f>
        <v>0</v>
      </c>
      <c r="BH150" s="195">
        <f>IF(N150="sníž. přenesená",J150,0)</f>
        <v>0</v>
      </c>
      <c r="BI150" s="195">
        <f>IF(N150="nulová",J150,0)</f>
        <v>0</v>
      </c>
      <c r="BJ150" s="16" t="s">
        <v>84</v>
      </c>
      <c r="BK150" s="195">
        <f>ROUND(I150*H150,2)</f>
        <v>0</v>
      </c>
      <c r="BL150" s="16" t="s">
        <v>123</v>
      </c>
      <c r="BM150" s="194" t="s">
        <v>187</v>
      </c>
    </row>
    <row r="151" spans="2:51" s="13" customFormat="1" ht="11.25">
      <c r="B151" s="196"/>
      <c r="C151" s="197"/>
      <c r="D151" s="198" t="s">
        <v>125</v>
      </c>
      <c r="E151" s="199" t="s">
        <v>1</v>
      </c>
      <c r="F151" s="200" t="s">
        <v>188</v>
      </c>
      <c r="G151" s="197"/>
      <c r="H151" s="201">
        <v>76</v>
      </c>
      <c r="I151" s="202"/>
      <c r="J151" s="197"/>
      <c r="K151" s="197"/>
      <c r="L151" s="203"/>
      <c r="M151" s="204"/>
      <c r="N151" s="205"/>
      <c r="O151" s="205"/>
      <c r="P151" s="205"/>
      <c r="Q151" s="205"/>
      <c r="R151" s="205"/>
      <c r="S151" s="205"/>
      <c r="T151" s="206"/>
      <c r="AT151" s="207" t="s">
        <v>125</v>
      </c>
      <c r="AU151" s="207" t="s">
        <v>86</v>
      </c>
      <c r="AV151" s="13" t="s">
        <v>86</v>
      </c>
      <c r="AW151" s="13" t="s">
        <v>32</v>
      </c>
      <c r="AX151" s="13" t="s">
        <v>84</v>
      </c>
      <c r="AY151" s="207" t="s">
        <v>117</v>
      </c>
    </row>
    <row r="152" spans="1:65" s="2" customFormat="1" ht="16.5" customHeight="1">
      <c r="A152" s="33"/>
      <c r="B152" s="34"/>
      <c r="C152" s="219" t="s">
        <v>189</v>
      </c>
      <c r="D152" s="219" t="s">
        <v>190</v>
      </c>
      <c r="E152" s="220" t="s">
        <v>191</v>
      </c>
      <c r="F152" s="221" t="s">
        <v>192</v>
      </c>
      <c r="G152" s="222" t="s">
        <v>186</v>
      </c>
      <c r="H152" s="223">
        <v>77.52</v>
      </c>
      <c r="I152" s="224"/>
      <c r="J152" s="225">
        <f>ROUND(I152*H152,2)</f>
        <v>0</v>
      </c>
      <c r="K152" s="226"/>
      <c r="L152" s="227"/>
      <c r="M152" s="228" t="s">
        <v>1</v>
      </c>
      <c r="N152" s="229" t="s">
        <v>41</v>
      </c>
      <c r="O152" s="70"/>
      <c r="P152" s="192">
        <f>O152*H152</f>
        <v>0</v>
      </c>
      <c r="Q152" s="192">
        <v>0.08</v>
      </c>
      <c r="R152" s="192">
        <f>Q152*H152</f>
        <v>6.2016</v>
      </c>
      <c r="S152" s="192">
        <v>0</v>
      </c>
      <c r="T152" s="193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94" t="s">
        <v>158</v>
      </c>
      <c r="AT152" s="194" t="s">
        <v>190</v>
      </c>
      <c r="AU152" s="194" t="s">
        <v>86</v>
      </c>
      <c r="AY152" s="16" t="s">
        <v>117</v>
      </c>
      <c r="BE152" s="195">
        <f>IF(N152="základní",J152,0)</f>
        <v>0</v>
      </c>
      <c r="BF152" s="195">
        <f>IF(N152="snížená",J152,0)</f>
        <v>0</v>
      </c>
      <c r="BG152" s="195">
        <f>IF(N152="zákl. přenesená",J152,0)</f>
        <v>0</v>
      </c>
      <c r="BH152" s="195">
        <f>IF(N152="sníž. přenesená",J152,0)</f>
        <v>0</v>
      </c>
      <c r="BI152" s="195">
        <f>IF(N152="nulová",J152,0)</f>
        <v>0</v>
      </c>
      <c r="BJ152" s="16" t="s">
        <v>84</v>
      </c>
      <c r="BK152" s="195">
        <f>ROUND(I152*H152,2)</f>
        <v>0</v>
      </c>
      <c r="BL152" s="16" t="s">
        <v>123</v>
      </c>
      <c r="BM152" s="194" t="s">
        <v>193</v>
      </c>
    </row>
    <row r="153" spans="2:51" s="13" customFormat="1" ht="11.25">
      <c r="B153" s="196"/>
      <c r="C153" s="197"/>
      <c r="D153" s="198" t="s">
        <v>125</v>
      </c>
      <c r="E153" s="197"/>
      <c r="F153" s="200" t="s">
        <v>194</v>
      </c>
      <c r="G153" s="197"/>
      <c r="H153" s="201">
        <v>77.52</v>
      </c>
      <c r="I153" s="202"/>
      <c r="J153" s="197"/>
      <c r="K153" s="197"/>
      <c r="L153" s="203"/>
      <c r="M153" s="204"/>
      <c r="N153" s="205"/>
      <c r="O153" s="205"/>
      <c r="P153" s="205"/>
      <c r="Q153" s="205"/>
      <c r="R153" s="205"/>
      <c r="S153" s="205"/>
      <c r="T153" s="206"/>
      <c r="AT153" s="207" t="s">
        <v>125</v>
      </c>
      <c r="AU153" s="207" t="s">
        <v>86</v>
      </c>
      <c r="AV153" s="13" t="s">
        <v>86</v>
      </c>
      <c r="AW153" s="13" t="s">
        <v>4</v>
      </c>
      <c r="AX153" s="13" t="s">
        <v>84</v>
      </c>
      <c r="AY153" s="207" t="s">
        <v>117</v>
      </c>
    </row>
    <row r="154" spans="1:65" s="2" customFormat="1" ht="24.2" customHeight="1">
      <c r="A154" s="33"/>
      <c r="B154" s="34"/>
      <c r="C154" s="182" t="s">
        <v>195</v>
      </c>
      <c r="D154" s="182" t="s">
        <v>119</v>
      </c>
      <c r="E154" s="183" t="s">
        <v>196</v>
      </c>
      <c r="F154" s="184" t="s">
        <v>197</v>
      </c>
      <c r="G154" s="185" t="s">
        <v>133</v>
      </c>
      <c r="H154" s="186">
        <v>4.56</v>
      </c>
      <c r="I154" s="187"/>
      <c r="J154" s="188">
        <f>ROUND(I154*H154,2)</f>
        <v>0</v>
      </c>
      <c r="K154" s="189"/>
      <c r="L154" s="38"/>
      <c r="M154" s="190" t="s">
        <v>1</v>
      </c>
      <c r="N154" s="191" t="s">
        <v>41</v>
      </c>
      <c r="O154" s="70"/>
      <c r="P154" s="192">
        <f>O154*H154</f>
        <v>0</v>
      </c>
      <c r="Q154" s="192">
        <v>2.25634</v>
      </c>
      <c r="R154" s="192">
        <f>Q154*H154</f>
        <v>10.288910399999999</v>
      </c>
      <c r="S154" s="192">
        <v>0</v>
      </c>
      <c r="T154" s="193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94" t="s">
        <v>123</v>
      </c>
      <c r="AT154" s="194" t="s">
        <v>119</v>
      </c>
      <c r="AU154" s="194" t="s">
        <v>86</v>
      </c>
      <c r="AY154" s="16" t="s">
        <v>117</v>
      </c>
      <c r="BE154" s="195">
        <f>IF(N154="základní",J154,0)</f>
        <v>0</v>
      </c>
      <c r="BF154" s="195">
        <f>IF(N154="snížená",J154,0)</f>
        <v>0</v>
      </c>
      <c r="BG154" s="195">
        <f>IF(N154="zákl. přenesená",J154,0)</f>
        <v>0</v>
      </c>
      <c r="BH154" s="195">
        <f>IF(N154="sníž. přenesená",J154,0)</f>
        <v>0</v>
      </c>
      <c r="BI154" s="195">
        <f>IF(N154="nulová",J154,0)</f>
        <v>0</v>
      </c>
      <c r="BJ154" s="16" t="s">
        <v>84</v>
      </c>
      <c r="BK154" s="195">
        <f>ROUND(I154*H154,2)</f>
        <v>0</v>
      </c>
      <c r="BL154" s="16" t="s">
        <v>123</v>
      </c>
      <c r="BM154" s="194" t="s">
        <v>198</v>
      </c>
    </row>
    <row r="155" spans="2:51" s="13" customFormat="1" ht="11.25">
      <c r="B155" s="196"/>
      <c r="C155" s="197"/>
      <c r="D155" s="198" t="s">
        <v>125</v>
      </c>
      <c r="E155" s="199" t="s">
        <v>1</v>
      </c>
      <c r="F155" s="200" t="s">
        <v>146</v>
      </c>
      <c r="G155" s="197"/>
      <c r="H155" s="201">
        <v>4.56</v>
      </c>
      <c r="I155" s="202"/>
      <c r="J155" s="197"/>
      <c r="K155" s="197"/>
      <c r="L155" s="203"/>
      <c r="M155" s="204"/>
      <c r="N155" s="205"/>
      <c r="O155" s="205"/>
      <c r="P155" s="205"/>
      <c r="Q155" s="205"/>
      <c r="R155" s="205"/>
      <c r="S155" s="205"/>
      <c r="T155" s="206"/>
      <c r="AT155" s="207" t="s">
        <v>125</v>
      </c>
      <c r="AU155" s="207" t="s">
        <v>86</v>
      </c>
      <c r="AV155" s="13" t="s">
        <v>86</v>
      </c>
      <c r="AW155" s="13" t="s">
        <v>32</v>
      </c>
      <c r="AX155" s="13" t="s">
        <v>84</v>
      </c>
      <c r="AY155" s="207" t="s">
        <v>117</v>
      </c>
    </row>
    <row r="156" spans="2:63" s="12" customFormat="1" ht="22.9" customHeight="1">
      <c r="B156" s="166"/>
      <c r="C156" s="167"/>
      <c r="D156" s="168" t="s">
        <v>75</v>
      </c>
      <c r="E156" s="180" t="s">
        <v>199</v>
      </c>
      <c r="F156" s="180" t="s">
        <v>200</v>
      </c>
      <c r="G156" s="167"/>
      <c r="H156" s="167"/>
      <c r="I156" s="170"/>
      <c r="J156" s="181">
        <f>BK156</f>
        <v>0</v>
      </c>
      <c r="K156" s="167"/>
      <c r="L156" s="172"/>
      <c r="M156" s="173"/>
      <c r="N156" s="174"/>
      <c r="O156" s="174"/>
      <c r="P156" s="175">
        <f>P157</f>
        <v>0</v>
      </c>
      <c r="Q156" s="174"/>
      <c r="R156" s="175">
        <f>R157</f>
        <v>0</v>
      </c>
      <c r="S156" s="174"/>
      <c r="T156" s="176">
        <f>T157</f>
        <v>0</v>
      </c>
      <c r="AR156" s="177" t="s">
        <v>84</v>
      </c>
      <c r="AT156" s="178" t="s">
        <v>75</v>
      </c>
      <c r="AU156" s="178" t="s">
        <v>84</v>
      </c>
      <c r="AY156" s="177" t="s">
        <v>117</v>
      </c>
      <c r="BK156" s="179">
        <f>BK157</f>
        <v>0</v>
      </c>
    </row>
    <row r="157" spans="1:65" s="2" customFormat="1" ht="24.2" customHeight="1">
      <c r="A157" s="33"/>
      <c r="B157" s="34"/>
      <c r="C157" s="182" t="s">
        <v>8</v>
      </c>
      <c r="D157" s="182" t="s">
        <v>119</v>
      </c>
      <c r="E157" s="183" t="s">
        <v>201</v>
      </c>
      <c r="F157" s="184" t="s">
        <v>202</v>
      </c>
      <c r="G157" s="185" t="s">
        <v>155</v>
      </c>
      <c r="H157" s="186">
        <v>302.468</v>
      </c>
      <c r="I157" s="187"/>
      <c r="J157" s="188">
        <f>ROUND(I157*H157,2)</f>
        <v>0</v>
      </c>
      <c r="K157" s="189"/>
      <c r="L157" s="38"/>
      <c r="M157" s="230" t="s">
        <v>1</v>
      </c>
      <c r="N157" s="231" t="s">
        <v>41</v>
      </c>
      <c r="O157" s="232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94" t="s">
        <v>123</v>
      </c>
      <c r="AT157" s="194" t="s">
        <v>119</v>
      </c>
      <c r="AU157" s="194" t="s">
        <v>86</v>
      </c>
      <c r="AY157" s="16" t="s">
        <v>117</v>
      </c>
      <c r="BE157" s="195">
        <f>IF(N157="základní",J157,0)</f>
        <v>0</v>
      </c>
      <c r="BF157" s="195">
        <f>IF(N157="snížená",J157,0)</f>
        <v>0</v>
      </c>
      <c r="BG157" s="195">
        <f>IF(N157="zákl. přenesená",J157,0)</f>
        <v>0</v>
      </c>
      <c r="BH157" s="195">
        <f>IF(N157="sníž. přenesená",J157,0)</f>
        <v>0</v>
      </c>
      <c r="BI157" s="195">
        <f>IF(N157="nulová",J157,0)</f>
        <v>0</v>
      </c>
      <c r="BJ157" s="16" t="s">
        <v>84</v>
      </c>
      <c r="BK157" s="195">
        <f>ROUND(I157*H157,2)</f>
        <v>0</v>
      </c>
      <c r="BL157" s="16" t="s">
        <v>123</v>
      </c>
      <c r="BM157" s="194" t="s">
        <v>203</v>
      </c>
    </row>
    <row r="158" spans="1:31" s="2" customFormat="1" ht="6.95" customHeight="1">
      <c r="A158" s="33"/>
      <c r="B158" s="53"/>
      <c r="C158" s="54"/>
      <c r="D158" s="54"/>
      <c r="E158" s="54"/>
      <c r="F158" s="54"/>
      <c r="G158" s="54"/>
      <c r="H158" s="54"/>
      <c r="I158" s="54"/>
      <c r="J158" s="54"/>
      <c r="K158" s="54"/>
      <c r="L158" s="38"/>
      <c r="M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</sheetData>
  <sheetProtection algorithmName="SHA-512" hashValue="yIu8vtIUdtCEdqXjU/xELyZQ3SNXiUpkTvGzd1ZlGQvO3oedJSBl79Iwvf0h+yqQuGI5AzHODyqfozcuCROxOA==" saltValue="P4y0PMOSllW1OhvOWl5HNhwJO4r27c/PIS8hQQmkSg0dRLegbQ5ad1B+QZSpEelM6fD6YXic+4EyuAGOVpLiOw==" spinCount="100000" sheet="1" objects="1" scenarios="1" formatColumns="0" formatRows="0" autoFilter="0"/>
  <autoFilter ref="C121:K157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asistent</cp:lastModifiedBy>
  <dcterms:created xsi:type="dcterms:W3CDTF">2021-09-30T10:35:35Z</dcterms:created>
  <dcterms:modified xsi:type="dcterms:W3CDTF">2021-09-30T11:16:24Z</dcterms:modified>
  <cp:category/>
  <cp:version/>
  <cp:contentType/>
  <cp:contentStatus/>
</cp:coreProperties>
</file>