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<sst xmlns="http://schemas.openxmlformats.org/spreadsheetml/2006/main" count="203" uniqueCount="132">
  <si>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</si>
  <si>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</si>
  <si>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</si>
  <si>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</si>
  <si>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</si>
  <si>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</si>
  <si>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</si>
  <si>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</si>
  <si>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</si>
  <si>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</si>
  <si>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5</t>
  </si>
  <si>
    <t>Poznámka:</t>
  </si>
  <si>
    <t>Objekt</t>
  </si>
  <si>
    <t>Kód</t>
  </si>
  <si>
    <t>0</t>
  </si>
  <si>
    <t>04042310VD</t>
  </si>
  <si>
    <t>04042210VD</t>
  </si>
  <si>
    <t>02020202VD</t>
  </si>
  <si>
    <t>59227513.A</t>
  </si>
  <si>
    <t>Zkrácený popis</t>
  </si>
  <si>
    <t>Rozměry</t>
  </si>
  <si>
    <t>Všeobecné konstrukce a práce</t>
  </si>
  <si>
    <t>Osazení zábradlí vč dodání</t>
  </si>
  <si>
    <t>Nátěr zábradlí vč očištění</t>
  </si>
  <si>
    <t>Doprava technologickým vozidlem</t>
  </si>
  <si>
    <t>Ostatní materiál</t>
  </si>
  <si>
    <t>Žlab odvodňovací TBZ  33/65/16</t>
  </si>
  <si>
    <t>Doba výstavby:</t>
  </si>
  <si>
    <t>Začátek výstavby:</t>
  </si>
  <si>
    <t>Konec výstavby:</t>
  </si>
  <si>
    <t>Zpracováno dne:</t>
  </si>
  <si>
    <t>M.j.</t>
  </si>
  <si>
    <t>m</t>
  </si>
  <si>
    <t>kus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</si>
  <si>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</si>
  <si>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</si>
  <si>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</si>
  <si>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</si>
  <si>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</si>
  <si>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</si>
  <si>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</si>
  <si>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</si>
  <si>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</si>
  <si>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</si>
  <si>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</si>
  <si>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</si>
  <si>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</si>
  <si>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</si>
  <si>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</si>
  <si>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2016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</si>
  <si>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</si>
  <si>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</si>
  <si>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</si>
  <si>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</si>
  <si>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</si>
  <si>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</si>
  <si>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</si>
  <si>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</si>
  <si>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</si>
  <si>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</si>
  <si>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</si>
  <si>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S_</t>
  </si>
  <si>
    <t>Z99999_</t>
  </si>
  <si>
    <t>9_</t>
  </si>
  <si>
    <t>Z_</t>
  </si>
  <si>
    <t>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</si>
  <si>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</si>
  <si>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</si>
  <si>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</si>
  <si>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</si>
  <si>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</si>
  <si>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</si>
  <si>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</si>
  <si>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</si>
  <si>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</si>
  <si>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</si>
  <si>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</si>
  <si>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</si>
  <si>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</si>
  <si>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</si>
  <si>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</si>
  <si>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</si>
  <si>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</si>
  <si>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</si>
  <si>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</si>
  <si>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</si>
  <si>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</si>
  <si>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</si>
  <si>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</si>
  <si>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</si>
  <si>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</si>
  <si>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</si>
  <si>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</si>
  <si>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</si>
  <si>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</si>
  <si>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</si>
  <si>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</si>
  <si>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</si>
  <si>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</si>
  <si>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</si>
  <si>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</si>
  <si>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</si>
  <si>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</si>
  <si>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</si>
  <si>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</si>
  <si>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</si>
  <si>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</si>
  <si>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</si>
  <si>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</si>
  <si>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km</t>
  </si>
  <si>
    <t>22</t>
  </si>
  <si>
    <t>zhotovitel:</t>
  </si>
  <si>
    <t>objednatel:</t>
  </si>
  <si>
    <t>Pomocné práce zajišť.nebo zříz.regulaci a ochranu dopravy</t>
  </si>
  <si>
    <t>kpt</t>
  </si>
  <si>
    <t>ks</t>
  </si>
  <si>
    <t>4</t>
  </si>
  <si>
    <t>OTSKP</t>
  </si>
  <si>
    <t>02940</t>
  </si>
  <si>
    <t>914171</t>
  </si>
  <si>
    <t>914471</t>
  </si>
  <si>
    <t>914481</t>
  </si>
  <si>
    <t>914931</t>
  </si>
  <si>
    <t>Dopravní značky základnívelikosti folie tř.2 -dodávka a montáž</t>
  </si>
  <si>
    <t>Dopravní značky 100x150cm folie tř.2 -dodávka a montáž</t>
  </si>
  <si>
    <t>Dopravní značky 100x150cm folie tř.3 -dodávka a montáž</t>
  </si>
  <si>
    <t>Sloupky a stojky DZ z hliníku trubek zabeton.-dodávka a montáž</t>
  </si>
  <si>
    <t>Montáž svislého dopravního značení</t>
  </si>
  <si>
    <t>II/605, D5</t>
  </si>
  <si>
    <t>II/605 Beroun-Rudná, omezení tranzitu</t>
  </si>
  <si>
    <t>KSÚS SK</t>
  </si>
  <si>
    <t>00066001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</si>
</sst>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8" fillId="33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6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6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1" fillId="34" borderId="33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3" fillId="0" borderId="34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35" xfId="0" applyFont="1" applyBorder="1" applyAlignment="1">
      <alignment/>
    </xf>
    <xf numFmtId="0" fontId="1" fillId="0" borderId="24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4" fillId="33" borderId="36" xfId="0" applyNumberFormat="1" applyFont="1" applyFill="1" applyBorder="1" applyAlignment="1" applyProtection="1">
      <alignment horizontal="left" vertical="center"/>
      <protection/>
    </xf>
    <xf numFmtId="49" fontId="8" fillId="33" borderId="37" xfId="0" applyNumberFormat="1" applyFont="1" applyFill="1" applyBorder="1" applyAlignment="1" applyProtection="1">
      <alignment horizontal="right" vertical="center"/>
      <protection/>
    </xf>
    <xf numFmtId="49" fontId="5" fillId="0" borderId="25" xfId="0" applyNumberFormat="1" applyFont="1" applyFill="1" applyBorder="1" applyAlignment="1" applyProtection="1">
      <alignment horizontal="left" vertical="center"/>
      <protection/>
    </xf>
    <xf numFmtId="49" fontId="5" fillId="0" borderId="38" xfId="0" applyNumberFormat="1" applyFont="1" applyFill="1" applyBorder="1" applyAlignment="1" applyProtection="1">
      <alignment horizontal="right" vertical="center"/>
      <protection/>
    </xf>
    <xf numFmtId="49" fontId="5" fillId="0" borderId="39" xfId="0" applyNumberFormat="1" applyFont="1" applyFill="1" applyBorder="1" applyAlignment="1" applyProtection="1">
      <alignment horizontal="left" vertical="center"/>
      <protection/>
    </xf>
    <xf numFmtId="49" fontId="5" fillId="0" borderId="40" xfId="0" applyNumberFormat="1" applyFont="1" applyFill="1" applyBorder="1" applyAlignment="1" applyProtection="1">
      <alignment horizontal="left" vertical="center"/>
      <protection/>
    </xf>
    <xf numFmtId="4" fontId="5" fillId="0" borderId="40" xfId="0" applyNumberFormat="1" applyFont="1" applyFill="1" applyBorder="1" applyAlignment="1" applyProtection="1">
      <alignment horizontal="right" vertical="center"/>
      <protection/>
    </xf>
    <xf numFmtId="49" fontId="5" fillId="0" borderId="41" xfId="0" applyNumberFormat="1" applyFont="1" applyFill="1" applyBorder="1" applyAlignment="1" applyProtection="1">
      <alignment horizontal="righ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8" fillId="33" borderId="16" xfId="0" applyNumberFormat="1" applyFont="1" applyFill="1" applyBorder="1" applyAlignment="1" applyProtection="1">
      <alignment horizontal="left" vertical="center"/>
      <protection/>
    </xf>
    <xf numFmtId="0" fontId="8" fillId="33" borderId="1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49" fontId="11" fillId="34" borderId="45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left" vertical="center"/>
      <protection/>
    </xf>
    <xf numFmtId="49" fontId="12" fillId="0" borderId="36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36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33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45" xfId="0" applyNumberFormat="1" applyFont="1" applyFill="1" applyBorder="1" applyAlignment="1" applyProtection="1">
      <alignment horizontal="left" vertical="center"/>
      <protection/>
    </xf>
    <xf numFmtId="0" fontId="13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14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zoomScalePageLayoutView="0" workbookViewId="0" topLeftCell="A1">
      <selection activeCell="G42" sqref="G42"/>
    </sheetView>
  </sheetViews>
  <sheetFormatPr defaultColWidth="11.57421875" defaultRowHeight="12.75"/>
  <cols>
    <col min="1" max="1" width="3.7109375" style="0" customWidth="1"/>
    <col min="2" max="2" width="8.28125" style="0" customWidth="1"/>
    <col min="3" max="3" width="13.28125" style="0" customWidth="1"/>
    <col min="4" max="4" width="65.421875" style="0" customWidth="1"/>
    <col min="5" max="5" width="6.421875" style="0" customWidth="1"/>
    <col min="6" max="6" width="12.8515625" style="0" customWidth="1"/>
    <col min="7" max="7" width="12.00390625" style="0" customWidth="1"/>
    <col min="8" max="8" width="10.7109375" style="0" customWidth="1"/>
    <col min="9" max="9" width="14.28125" style="0" customWidth="1"/>
    <col min="10" max="10" width="13.7109375" style="0" customWidth="1"/>
    <col min="11" max="11" width="8.28125" style="0" customWidth="1"/>
    <col min="12" max="12" width="8.140625" style="0" customWidth="1"/>
    <col min="13" max="13" width="9.28125" style="0" customWidth="1"/>
    <col min="14" max="14" width="0" style="0" hidden="1" customWidth="1"/>
    <col min="15" max="47" width="12.140625" style="0" hidden="1" customWidth="1"/>
  </cols>
  <sheetData>
    <row r="1" spans="1:13" ht="72.75" customHeight="1" thickBo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12.75">
      <c r="A2" s="88" t="s">
        <v>1</v>
      </c>
      <c r="B2" s="89"/>
      <c r="C2" s="89"/>
      <c r="D2" s="90" t="s">
        <v>129</v>
      </c>
      <c r="E2" s="91" t="s">
        <v>27</v>
      </c>
      <c r="F2" s="89"/>
      <c r="G2" s="91"/>
      <c r="H2" s="89"/>
      <c r="I2" s="92" t="s">
        <v>40</v>
      </c>
      <c r="J2" s="90" t="s">
        <v>130</v>
      </c>
      <c r="K2" s="89"/>
      <c r="L2" s="89"/>
      <c r="M2" s="93"/>
      <c r="N2" s="56"/>
    </row>
    <row r="3" spans="1:14" ht="12.75">
      <c r="A3" s="82"/>
      <c r="B3" s="71"/>
      <c r="C3" s="71"/>
      <c r="D3" s="84"/>
      <c r="E3" s="71"/>
      <c r="F3" s="71"/>
      <c r="G3" s="71"/>
      <c r="H3" s="71"/>
      <c r="I3" s="71"/>
      <c r="J3" s="71"/>
      <c r="K3" s="71"/>
      <c r="L3" s="71"/>
      <c r="M3" s="80"/>
      <c r="N3" s="56"/>
    </row>
    <row r="4" spans="1:14" ht="12.75">
      <c r="A4" s="74" t="s">
        <v>2</v>
      </c>
      <c r="B4" s="71"/>
      <c r="C4" s="71"/>
      <c r="D4" s="70" t="s">
        <v>127</v>
      </c>
      <c r="E4" s="77" t="s">
        <v>28</v>
      </c>
      <c r="F4" s="71"/>
      <c r="G4" s="77" t="s">
        <v>6</v>
      </c>
      <c r="H4" s="71"/>
      <c r="I4" s="70" t="s">
        <v>41</v>
      </c>
      <c r="J4" s="70"/>
      <c r="K4" s="71"/>
      <c r="L4" s="71"/>
      <c r="M4" s="80"/>
      <c r="N4" s="56"/>
    </row>
    <row r="5" spans="1:14" ht="12.75">
      <c r="A5" s="82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80"/>
      <c r="N5" s="56"/>
    </row>
    <row r="6" spans="1:14" ht="12.75">
      <c r="A6" s="74" t="s">
        <v>3</v>
      </c>
      <c r="B6" s="71"/>
      <c r="C6" s="71"/>
      <c r="D6" s="70" t="s">
        <v>128</v>
      </c>
      <c r="E6" s="77" t="s">
        <v>29</v>
      </c>
      <c r="F6" s="71"/>
      <c r="G6" s="71"/>
      <c r="H6" s="71"/>
      <c r="I6" s="70" t="s">
        <v>42</v>
      </c>
      <c r="J6" s="83"/>
      <c r="K6" s="84"/>
      <c r="L6" s="84"/>
      <c r="M6" s="85"/>
      <c r="N6" s="56"/>
    </row>
    <row r="7" spans="1:14" ht="12.75">
      <c r="A7" s="82"/>
      <c r="B7" s="71"/>
      <c r="C7" s="71"/>
      <c r="D7" s="71"/>
      <c r="E7" s="71"/>
      <c r="F7" s="71"/>
      <c r="G7" s="71"/>
      <c r="H7" s="71"/>
      <c r="I7" s="71"/>
      <c r="J7" s="84"/>
      <c r="K7" s="84"/>
      <c r="L7" s="84"/>
      <c r="M7" s="85"/>
      <c r="N7" s="56"/>
    </row>
    <row r="8" spans="1:14" ht="12.75">
      <c r="A8" s="74" t="s">
        <v>4</v>
      </c>
      <c r="B8" s="71"/>
      <c r="C8" s="71"/>
      <c r="D8" s="70"/>
      <c r="E8" s="77" t="s">
        <v>30</v>
      </c>
      <c r="F8" s="71"/>
      <c r="G8" s="78"/>
      <c r="H8" s="71"/>
      <c r="I8" s="70" t="s">
        <v>43</v>
      </c>
      <c r="J8" s="79"/>
      <c r="K8" s="71"/>
      <c r="L8" s="71"/>
      <c r="M8" s="80"/>
      <c r="N8" s="56"/>
    </row>
    <row r="9" spans="1:14" ht="13.5" thickBo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81"/>
      <c r="N9" s="56"/>
    </row>
    <row r="10" spans="1:14" ht="12.75">
      <c r="A10" s="1" t="s">
        <v>5</v>
      </c>
      <c r="B10" s="6" t="s">
        <v>12</v>
      </c>
      <c r="C10" s="6" t="s">
        <v>13</v>
      </c>
      <c r="D10" s="6" t="s">
        <v>19</v>
      </c>
      <c r="E10" s="6" t="s">
        <v>31</v>
      </c>
      <c r="F10" s="10" t="s">
        <v>34</v>
      </c>
      <c r="G10" s="14" t="s">
        <v>35</v>
      </c>
      <c r="H10" s="65" t="s">
        <v>37</v>
      </c>
      <c r="I10" s="66"/>
      <c r="J10" s="67"/>
      <c r="K10" s="65" t="s">
        <v>46</v>
      </c>
      <c r="L10" s="67"/>
      <c r="M10" s="21" t="s">
        <v>47</v>
      </c>
      <c r="N10" s="56"/>
    </row>
    <row r="11" spans="1:24" ht="13.5" thickBot="1">
      <c r="A11" s="2" t="s">
        <v>6</v>
      </c>
      <c r="B11" s="7" t="s">
        <v>6</v>
      </c>
      <c r="C11" s="7" t="s">
        <v>6</v>
      </c>
      <c r="D11" s="9" t="s">
        <v>20</v>
      </c>
      <c r="E11" s="7" t="s">
        <v>6</v>
      </c>
      <c r="F11" s="7" t="s">
        <v>6</v>
      </c>
      <c r="G11" s="15" t="s">
        <v>36</v>
      </c>
      <c r="H11" s="16" t="s">
        <v>38</v>
      </c>
      <c r="I11" s="17" t="s">
        <v>44</v>
      </c>
      <c r="J11" s="18" t="s">
        <v>45</v>
      </c>
      <c r="K11" s="16" t="s">
        <v>35</v>
      </c>
      <c r="L11" s="18" t="s">
        <v>45</v>
      </c>
      <c r="M11" s="22" t="s">
        <v>48</v>
      </c>
      <c r="N11" s="56"/>
      <c r="P11" s="20" t="s">
        <v>50</v>
      </c>
      <c r="Q11" s="20" t="s">
        <v>51</v>
      </c>
      <c r="R11" s="20" t="s">
        <v>53</v>
      </c>
      <c r="S11" s="20" t="s">
        <v>54</v>
      </c>
      <c r="T11" s="20" t="s">
        <v>55</v>
      </c>
      <c r="U11" s="20" t="s">
        <v>56</v>
      </c>
      <c r="V11" s="20" t="s">
        <v>57</v>
      </c>
      <c r="W11" s="20" t="s">
        <v>58</v>
      </c>
      <c r="X11" s="20" t="s">
        <v>59</v>
      </c>
    </row>
    <row r="12" spans="1:37" ht="13.5" hidden="1" thickBot="1">
      <c r="A12" s="57"/>
      <c r="B12" s="8"/>
      <c r="C12" s="8" t="s">
        <v>14</v>
      </c>
      <c r="D12" s="68" t="s">
        <v>21</v>
      </c>
      <c r="E12" s="69"/>
      <c r="F12" s="69"/>
      <c r="G12" s="69"/>
      <c r="H12" s="30">
        <f>SUM(H13:H15)</f>
        <v>0</v>
      </c>
      <c r="I12" s="30">
        <f>SUM(I13:I15)</f>
        <v>9116.199999999999</v>
      </c>
      <c r="J12" s="30">
        <f>H12+I12</f>
        <v>9116.199999999999</v>
      </c>
      <c r="K12" s="19"/>
      <c r="L12" s="30">
        <f>SUM(L13:L15)</f>
        <v>0</v>
      </c>
      <c r="M12" s="58"/>
      <c r="P12" s="31">
        <f>IF(Q12="PR",J12,SUM(O13:O15))</f>
        <v>0</v>
      </c>
      <c r="Q12" s="20" t="s">
        <v>52</v>
      </c>
      <c r="R12" s="31">
        <f>IF(Q12="HS",H12,0)</f>
        <v>0</v>
      </c>
      <c r="S12" s="31">
        <f>IF(Q12="HS",I12-P12,0)</f>
        <v>9116.199999999999</v>
      </c>
      <c r="T12" s="31">
        <f>IF(Q12="PS",H12,0)</f>
        <v>0</v>
      </c>
      <c r="U12" s="31">
        <f>IF(Q12="PS",I12-P12,0)</f>
        <v>0</v>
      </c>
      <c r="V12" s="31">
        <f>IF(Q12="MP",H12,0)</f>
        <v>0</v>
      </c>
      <c r="W12" s="31">
        <f>IF(Q12="MP",I12-P12,0)</f>
        <v>0</v>
      </c>
      <c r="X12" s="31">
        <f>IF(Q12="OM",H12,0)</f>
        <v>0</v>
      </c>
      <c r="Y12" s="20"/>
      <c r="AI12" s="31">
        <f>SUM(Z13:Z15)</f>
        <v>0</v>
      </c>
      <c r="AJ12" s="31">
        <f>SUM(AA13:AA15)</f>
        <v>0</v>
      </c>
      <c r="AK12" s="31">
        <f>SUM(AB13:AB15)</f>
        <v>9116.199999999999</v>
      </c>
    </row>
    <row r="13" spans="1:43" ht="13.5" hidden="1" thickBot="1">
      <c r="A13" s="59" t="s">
        <v>7</v>
      </c>
      <c r="B13" s="3"/>
      <c r="C13" s="3" t="s">
        <v>15</v>
      </c>
      <c r="D13" s="3" t="s">
        <v>22</v>
      </c>
      <c r="E13" s="3" t="s">
        <v>32</v>
      </c>
      <c r="F13" s="11">
        <v>7</v>
      </c>
      <c r="G13" s="11">
        <v>1092.6</v>
      </c>
      <c r="H13" s="11">
        <f>F13*AE13</f>
        <v>0</v>
      </c>
      <c r="I13" s="11">
        <f>J13-H13</f>
        <v>7648.199999999999</v>
      </c>
      <c r="J13" s="11">
        <f>F13*G13</f>
        <v>7648.199999999999</v>
      </c>
      <c r="K13" s="11">
        <v>0</v>
      </c>
      <c r="L13" s="11">
        <f>F13*K13</f>
        <v>0</v>
      </c>
      <c r="M13" s="60"/>
      <c r="N13" s="23" t="s">
        <v>7</v>
      </c>
      <c r="O13" s="11">
        <f>IF(N13="5",I13,0)</f>
        <v>0</v>
      </c>
      <c r="Z13" s="11">
        <f>IF(AD13=0,J13,0)</f>
        <v>0</v>
      </c>
      <c r="AA13" s="11">
        <f>IF(AD13=15,J13,0)</f>
        <v>0</v>
      </c>
      <c r="AB13" s="11">
        <f>IF(AD13=21,J13,0)</f>
        <v>7648.199999999999</v>
      </c>
      <c r="AD13" s="28">
        <v>21</v>
      </c>
      <c r="AE13" s="28">
        <f>G13*0</f>
        <v>0</v>
      </c>
      <c r="AF13" s="28">
        <f>G13*(1-0)</f>
        <v>1092.6</v>
      </c>
      <c r="AM13" s="28">
        <f>F13*AE13</f>
        <v>0</v>
      </c>
      <c r="AN13" s="28">
        <f>F13*AF13</f>
        <v>7648.199999999999</v>
      </c>
      <c r="AO13" s="29" t="s">
        <v>60</v>
      </c>
      <c r="AP13" s="29" t="s">
        <v>60</v>
      </c>
      <c r="AQ13" s="20" t="s">
        <v>65</v>
      </c>
    </row>
    <row r="14" spans="1:43" ht="13.5" hidden="1" thickBot="1">
      <c r="A14" s="59" t="s">
        <v>8</v>
      </c>
      <c r="B14" s="3"/>
      <c r="C14" s="3" t="s">
        <v>16</v>
      </c>
      <c r="D14" s="3" t="s">
        <v>23</v>
      </c>
      <c r="E14" s="3" t="s">
        <v>32</v>
      </c>
      <c r="F14" s="11">
        <v>14</v>
      </c>
      <c r="G14" s="11">
        <v>88.4</v>
      </c>
      <c r="H14" s="11">
        <f>F14*AE14</f>
        <v>0</v>
      </c>
      <c r="I14" s="11">
        <f>J14-H14</f>
        <v>1237.6000000000001</v>
      </c>
      <c r="J14" s="11">
        <f>F14*G14</f>
        <v>1237.6000000000001</v>
      </c>
      <c r="K14" s="11">
        <v>0</v>
      </c>
      <c r="L14" s="11">
        <f>F14*K14</f>
        <v>0</v>
      </c>
      <c r="M14" s="60"/>
      <c r="N14" s="23" t="s">
        <v>7</v>
      </c>
      <c r="O14" s="11">
        <f>IF(N14="5",I14,0)</f>
        <v>0</v>
      </c>
      <c r="Z14" s="11">
        <f>IF(AD14=0,J14,0)</f>
        <v>0</v>
      </c>
      <c r="AA14" s="11">
        <f>IF(AD14=15,J14,0)</f>
        <v>0</v>
      </c>
      <c r="AB14" s="11">
        <f>IF(AD14=21,J14,0)</f>
        <v>1237.6000000000001</v>
      </c>
      <c r="AD14" s="28">
        <v>21</v>
      </c>
      <c r="AE14" s="28">
        <f>G14*0</f>
        <v>0</v>
      </c>
      <c r="AF14" s="28">
        <f>G14*(1-0)</f>
        <v>88.4</v>
      </c>
      <c r="AM14" s="28">
        <f>F14*AE14</f>
        <v>0</v>
      </c>
      <c r="AN14" s="28">
        <f>F14*AF14</f>
        <v>1237.6000000000001</v>
      </c>
      <c r="AO14" s="29" t="s">
        <v>60</v>
      </c>
      <c r="AP14" s="29" t="s">
        <v>60</v>
      </c>
      <c r="AQ14" s="20" t="s">
        <v>65</v>
      </c>
    </row>
    <row r="15" spans="1:43" ht="13.5" hidden="1" thickBot="1">
      <c r="A15" s="59" t="s">
        <v>9</v>
      </c>
      <c r="B15" s="3"/>
      <c r="C15" s="3" t="s">
        <v>17</v>
      </c>
      <c r="D15" s="3" t="s">
        <v>24</v>
      </c>
      <c r="E15" s="3" t="s">
        <v>109</v>
      </c>
      <c r="F15" s="11">
        <v>12</v>
      </c>
      <c r="G15" s="11">
        <v>19.2</v>
      </c>
      <c r="H15" s="11">
        <f>F15*AE15</f>
        <v>0</v>
      </c>
      <c r="I15" s="11">
        <f>J15-H15</f>
        <v>230.39999999999998</v>
      </c>
      <c r="J15" s="11">
        <f>F15*G15</f>
        <v>230.39999999999998</v>
      </c>
      <c r="K15" s="11">
        <v>0</v>
      </c>
      <c r="L15" s="11">
        <f>F15*K15</f>
        <v>0</v>
      </c>
      <c r="M15" s="60"/>
      <c r="N15" s="23" t="s">
        <v>7</v>
      </c>
      <c r="O15" s="11">
        <f>IF(N15="5",I15,0)</f>
        <v>0</v>
      </c>
      <c r="Z15" s="11">
        <f>IF(AD15=0,J15,0)</f>
        <v>0</v>
      </c>
      <c r="AA15" s="11">
        <f>IF(AD15=15,J15,0)</f>
        <v>0</v>
      </c>
      <c r="AB15" s="11">
        <f>IF(AD15=21,J15,0)</f>
        <v>230.39999999999998</v>
      </c>
      <c r="AD15" s="28">
        <v>21</v>
      </c>
      <c r="AE15" s="28">
        <f>G15*0</f>
        <v>0</v>
      </c>
      <c r="AF15" s="28">
        <f>G15*(1-0)</f>
        <v>19.2</v>
      </c>
      <c r="AM15" s="28">
        <f>F15*AE15</f>
        <v>0</v>
      </c>
      <c r="AN15" s="28">
        <f>F15*AF15</f>
        <v>230.39999999999998</v>
      </c>
      <c r="AO15" s="29" t="s">
        <v>60</v>
      </c>
      <c r="AP15" s="29" t="s">
        <v>60</v>
      </c>
      <c r="AQ15" s="20" t="s">
        <v>65</v>
      </c>
    </row>
    <row r="16" spans="1:37" ht="12.75">
      <c r="A16" s="57" t="s">
        <v>14</v>
      </c>
      <c r="B16" s="8"/>
      <c r="C16" s="8"/>
      <c r="D16" s="68" t="s">
        <v>21</v>
      </c>
      <c r="E16" s="69"/>
      <c r="F16" s="69"/>
      <c r="G16" s="69"/>
      <c r="H16" s="30">
        <f>SUM(H17:H17)</f>
        <v>0</v>
      </c>
      <c r="I16" s="30">
        <f>SUM(I17:I23)</f>
        <v>0</v>
      </c>
      <c r="J16" s="30">
        <f>H16+I16</f>
        <v>0</v>
      </c>
      <c r="K16" s="19"/>
      <c r="L16" s="30">
        <f>SUM(L17:L17)</f>
        <v>0</v>
      </c>
      <c r="M16" s="58"/>
      <c r="P16" s="31">
        <f>IF(Q16="PR",J16,SUM(O17:O17))</f>
        <v>0</v>
      </c>
      <c r="Q16" s="20" t="s">
        <v>52</v>
      </c>
      <c r="R16" s="31">
        <f>IF(Q16="HS",H16,0)</f>
        <v>0</v>
      </c>
      <c r="S16" s="31">
        <f>IF(Q16="HS",I16-P16,0)</f>
        <v>0</v>
      </c>
      <c r="T16" s="31">
        <f>IF(Q16="PS",H16,0)</f>
        <v>0</v>
      </c>
      <c r="U16" s="31">
        <f>IF(Q16="PS",I16-P16,0)</f>
        <v>0</v>
      </c>
      <c r="V16" s="31">
        <f>IF(Q16="MP",H16,0)</f>
        <v>0</v>
      </c>
      <c r="W16" s="31">
        <f>IF(Q16="MP",I16-P16,0)</f>
        <v>0</v>
      </c>
      <c r="X16" s="31">
        <f>IF(Q16="OM",H16,0)</f>
        <v>0</v>
      </c>
      <c r="Y16" s="20"/>
      <c r="AI16" s="31">
        <f>SUM(Z17:Z17)</f>
        <v>0</v>
      </c>
      <c r="AJ16" s="31">
        <f>SUM(AA17:AA17)</f>
        <v>0</v>
      </c>
      <c r="AK16" s="31">
        <f>SUM(AB17:AB17)</f>
        <v>0</v>
      </c>
    </row>
    <row r="17" spans="1:43" ht="12.75">
      <c r="A17" s="59" t="s">
        <v>7</v>
      </c>
      <c r="B17" s="3" t="s">
        <v>117</v>
      </c>
      <c r="C17" s="3" t="s">
        <v>118</v>
      </c>
      <c r="D17" s="3" t="s">
        <v>113</v>
      </c>
      <c r="E17" s="3" t="s">
        <v>114</v>
      </c>
      <c r="F17" s="11">
        <v>1</v>
      </c>
      <c r="G17" s="11">
        <v>0</v>
      </c>
      <c r="H17" s="11">
        <f aca="true" t="shared" si="0" ref="H17:H24">F17*AE17</f>
        <v>0</v>
      </c>
      <c r="I17" s="11">
        <f>J17-H17</f>
        <v>0</v>
      </c>
      <c r="J17" s="11">
        <f aca="true" t="shared" si="1" ref="J17:J24">F17*G17</f>
        <v>0</v>
      </c>
      <c r="K17" s="11">
        <v>0</v>
      </c>
      <c r="L17" s="11">
        <f aca="true" t="shared" si="2" ref="L17:L24">F17*K17</f>
        <v>0</v>
      </c>
      <c r="M17" s="60"/>
      <c r="N17" s="23" t="s">
        <v>7</v>
      </c>
      <c r="O17" s="11">
        <f>IF(N17="5",I17,0)</f>
        <v>0</v>
      </c>
      <c r="Z17" s="11">
        <f>IF(AD17=0,J17,0)</f>
        <v>0</v>
      </c>
      <c r="AA17" s="11">
        <f>IF(AD17=15,J17,0)</f>
        <v>0</v>
      </c>
      <c r="AB17" s="11">
        <f>IF(AD17=21,J17,0)</f>
        <v>0</v>
      </c>
      <c r="AD17" s="28">
        <v>21</v>
      </c>
      <c r="AE17" s="28">
        <f>G17*0</f>
        <v>0</v>
      </c>
      <c r="AF17" s="28">
        <f>G17*(1-0)</f>
        <v>0</v>
      </c>
      <c r="AM17" s="28">
        <f>F17*AE17</f>
        <v>0</v>
      </c>
      <c r="AN17" s="28">
        <f>F17*AF17</f>
        <v>0</v>
      </c>
      <c r="AO17" s="29" t="s">
        <v>60</v>
      </c>
      <c r="AP17" s="29" t="s">
        <v>60</v>
      </c>
      <c r="AQ17" s="20" t="s">
        <v>65</v>
      </c>
    </row>
    <row r="18" spans="1:43" ht="12.75">
      <c r="A18" s="59" t="s">
        <v>8</v>
      </c>
      <c r="B18" s="3" t="s">
        <v>117</v>
      </c>
      <c r="C18" s="3" t="s">
        <v>119</v>
      </c>
      <c r="D18" s="3" t="s">
        <v>123</v>
      </c>
      <c r="E18" s="3" t="s">
        <v>115</v>
      </c>
      <c r="F18" s="11">
        <v>19</v>
      </c>
      <c r="G18" s="11">
        <v>0</v>
      </c>
      <c r="H18" s="11">
        <f t="shared" si="0"/>
        <v>0</v>
      </c>
      <c r="I18" s="11">
        <f>J18-H18</f>
        <v>0</v>
      </c>
      <c r="J18" s="11">
        <f t="shared" si="1"/>
        <v>0</v>
      </c>
      <c r="K18" s="11">
        <v>0</v>
      </c>
      <c r="L18" s="11">
        <f t="shared" si="2"/>
        <v>0</v>
      </c>
      <c r="M18" s="60"/>
      <c r="N18" s="23"/>
      <c r="O18" s="11"/>
      <c r="Z18" s="11"/>
      <c r="AA18" s="11"/>
      <c r="AB18" s="11"/>
      <c r="AD18" s="28"/>
      <c r="AE18" s="28">
        <f>G18*0</f>
        <v>0</v>
      </c>
      <c r="AF18" s="28">
        <f>G18*(1-0)</f>
        <v>0</v>
      </c>
      <c r="AM18" s="28">
        <f>F18*AE18</f>
        <v>0</v>
      </c>
      <c r="AN18" s="28">
        <f>F18*AF18</f>
        <v>0</v>
      </c>
      <c r="AO18" s="29"/>
      <c r="AP18" s="29"/>
      <c r="AQ18" s="20"/>
    </row>
    <row r="19" spans="1:43" ht="12.75">
      <c r="A19" s="59" t="s">
        <v>9</v>
      </c>
      <c r="B19" s="3" t="s">
        <v>117</v>
      </c>
      <c r="C19" s="3" t="s">
        <v>120</v>
      </c>
      <c r="D19" s="3" t="s">
        <v>124</v>
      </c>
      <c r="E19" s="3" t="s">
        <v>115</v>
      </c>
      <c r="F19" s="11">
        <v>6</v>
      </c>
      <c r="G19" s="11">
        <v>0</v>
      </c>
      <c r="H19" s="11">
        <f t="shared" si="0"/>
        <v>0</v>
      </c>
      <c r="I19" s="11">
        <f>J19</f>
        <v>0</v>
      </c>
      <c r="J19" s="11">
        <f t="shared" si="1"/>
        <v>0</v>
      </c>
      <c r="K19" s="11">
        <v>0</v>
      </c>
      <c r="L19" s="11">
        <f t="shared" si="2"/>
        <v>0</v>
      </c>
      <c r="M19" s="60"/>
      <c r="N19" s="23" t="s">
        <v>7</v>
      </c>
      <c r="O19" s="11">
        <f>IF(N19="5",I19,0)</f>
        <v>0</v>
      </c>
      <c r="Z19" s="11">
        <f>IF(AD19=0,J19,0)</f>
        <v>0</v>
      </c>
      <c r="AA19" s="11">
        <f>IF(AD19=15,J19,0)</f>
        <v>0</v>
      </c>
      <c r="AB19" s="11">
        <f>IF(AD19=21,J19,0)</f>
        <v>0</v>
      </c>
      <c r="AD19" s="28">
        <v>21</v>
      </c>
      <c r="AE19" s="28">
        <f>G19*0</f>
        <v>0</v>
      </c>
      <c r="AF19" s="28">
        <f>G19*(1-0)</f>
        <v>0</v>
      </c>
      <c r="AM19" s="28">
        <f>F19*AE19</f>
        <v>0</v>
      </c>
      <c r="AN19" s="28">
        <f>F19*AF19</f>
        <v>0</v>
      </c>
      <c r="AO19" s="29" t="s">
        <v>60</v>
      </c>
      <c r="AP19" s="29" t="s">
        <v>60</v>
      </c>
      <c r="AQ19" s="20" t="s">
        <v>65</v>
      </c>
    </row>
    <row r="20" spans="1:43" ht="12.75">
      <c r="A20" s="59" t="s">
        <v>116</v>
      </c>
      <c r="B20" s="3" t="s">
        <v>117</v>
      </c>
      <c r="C20" s="3" t="s">
        <v>121</v>
      </c>
      <c r="D20" s="3" t="s">
        <v>125</v>
      </c>
      <c r="E20" s="3" t="s">
        <v>115</v>
      </c>
      <c r="F20" s="11">
        <v>6</v>
      </c>
      <c r="G20" s="11">
        <v>0</v>
      </c>
      <c r="H20" s="11">
        <f t="shared" si="0"/>
        <v>0</v>
      </c>
      <c r="I20" s="11">
        <f>J20-H20</f>
        <v>0</v>
      </c>
      <c r="J20" s="11">
        <f t="shared" si="1"/>
        <v>0</v>
      </c>
      <c r="K20" s="11">
        <v>0</v>
      </c>
      <c r="L20" s="11">
        <f t="shared" si="2"/>
        <v>0</v>
      </c>
      <c r="M20" s="60"/>
      <c r="N20" s="23" t="s">
        <v>10</v>
      </c>
      <c r="O20" s="11">
        <f>IF(N20="5",I20,0)</f>
        <v>0</v>
      </c>
      <c r="Z20" s="11">
        <f>IF(AD20=0,J20,0)</f>
        <v>0</v>
      </c>
      <c r="AA20" s="11">
        <f>IF(AD20=15,J20,0)</f>
        <v>0</v>
      </c>
      <c r="AB20" s="11">
        <f>IF(AD20=21,J20,0)</f>
        <v>0</v>
      </c>
      <c r="AD20" s="28">
        <v>21</v>
      </c>
      <c r="AE20" s="28">
        <f>G20*0</f>
        <v>0</v>
      </c>
      <c r="AF20" s="28">
        <f>G20*(1-0)</f>
        <v>0</v>
      </c>
      <c r="AM20" s="28">
        <f>F20*AE20</f>
        <v>0</v>
      </c>
      <c r="AN20" s="28">
        <f>F20*AF20</f>
        <v>0</v>
      </c>
      <c r="AO20" s="29" t="s">
        <v>61</v>
      </c>
      <c r="AP20" s="29" t="s">
        <v>63</v>
      </c>
      <c r="AQ20" s="20" t="s">
        <v>65</v>
      </c>
    </row>
    <row r="21" spans="1:43" ht="12.75">
      <c r="A21" s="59" t="s">
        <v>10</v>
      </c>
      <c r="B21" s="3" t="s">
        <v>117</v>
      </c>
      <c r="C21" s="3" t="s">
        <v>122</v>
      </c>
      <c r="D21" s="3" t="s">
        <v>126</v>
      </c>
      <c r="E21" s="3" t="s">
        <v>115</v>
      </c>
      <c r="F21" s="11">
        <v>31</v>
      </c>
      <c r="G21" s="11">
        <v>0</v>
      </c>
      <c r="H21" s="11">
        <f t="shared" si="0"/>
        <v>0</v>
      </c>
      <c r="I21" s="11">
        <f>J21-H21</f>
        <v>0</v>
      </c>
      <c r="J21" s="11">
        <f t="shared" si="1"/>
        <v>0</v>
      </c>
      <c r="K21" s="11">
        <v>0</v>
      </c>
      <c r="L21" s="11">
        <f t="shared" si="2"/>
        <v>0</v>
      </c>
      <c r="M21" s="60"/>
      <c r="N21" s="23" t="s">
        <v>10</v>
      </c>
      <c r="O21" s="11">
        <f>IF(N21="5",I21,0)</f>
        <v>0</v>
      </c>
      <c r="Z21" s="11">
        <f>IF(AD21=0,J21,0)</f>
        <v>0</v>
      </c>
      <c r="AA21" s="11">
        <f>IF(AD21=15,J21,0)</f>
        <v>0</v>
      </c>
      <c r="AB21" s="11">
        <f>IF(AD21=21,J21,0)</f>
        <v>0</v>
      </c>
      <c r="AD21" s="28">
        <v>21</v>
      </c>
      <c r="AE21" s="28">
        <f>G21*0</f>
        <v>0</v>
      </c>
      <c r="AF21" s="28">
        <f>G21*(1-0)</f>
        <v>0</v>
      </c>
      <c r="AM21" s="28">
        <f>F21*AE21</f>
        <v>0</v>
      </c>
      <c r="AN21" s="28">
        <f>F21*AF21</f>
        <v>0</v>
      </c>
      <c r="AO21" s="29" t="s">
        <v>61</v>
      </c>
      <c r="AP21" s="29" t="s">
        <v>63</v>
      </c>
      <c r="AQ21" s="20" t="s">
        <v>65</v>
      </c>
    </row>
    <row r="22" spans="1:43" ht="12.75">
      <c r="A22" s="59"/>
      <c r="B22" s="3"/>
      <c r="C22" s="3"/>
      <c r="D22" s="3"/>
      <c r="E22" s="3"/>
      <c r="F22" s="11"/>
      <c r="G22" s="11"/>
      <c r="H22" s="11"/>
      <c r="I22" s="11"/>
      <c r="J22" s="11"/>
      <c r="K22" s="11"/>
      <c r="L22" s="11"/>
      <c r="M22" s="60"/>
      <c r="N22" s="23"/>
      <c r="O22" s="11"/>
      <c r="Z22" s="11"/>
      <c r="AA22" s="11"/>
      <c r="AB22" s="11"/>
      <c r="AD22" s="28"/>
      <c r="AE22" s="28"/>
      <c r="AF22" s="28"/>
      <c r="AM22" s="28"/>
      <c r="AN22" s="28"/>
      <c r="AO22" s="29"/>
      <c r="AP22" s="29"/>
      <c r="AQ22" s="20"/>
    </row>
    <row r="23" spans="1:43" ht="13.5" thickBot="1">
      <c r="A23" s="61"/>
      <c r="B23" s="62"/>
      <c r="C23" s="62"/>
      <c r="D23" s="62"/>
      <c r="E23" s="62"/>
      <c r="F23" s="63"/>
      <c r="G23" s="63"/>
      <c r="H23" s="63"/>
      <c r="I23" s="63"/>
      <c r="J23" s="63"/>
      <c r="K23" s="63"/>
      <c r="L23" s="63"/>
      <c r="M23" s="64"/>
      <c r="N23" s="23"/>
      <c r="O23" s="11"/>
      <c r="Z23" s="11"/>
      <c r="AA23" s="11"/>
      <c r="AB23" s="11"/>
      <c r="AD23" s="28"/>
      <c r="AE23" s="28"/>
      <c r="AF23" s="28"/>
      <c r="AM23" s="28"/>
      <c r="AN23" s="28"/>
      <c r="AO23" s="29"/>
      <c r="AP23" s="29"/>
      <c r="AQ23" s="20"/>
    </row>
    <row r="24" spans="1:43" ht="12.75" hidden="1">
      <c r="A24" s="4" t="s">
        <v>110</v>
      </c>
      <c r="B24" s="4"/>
      <c r="C24" s="4" t="s">
        <v>18</v>
      </c>
      <c r="D24" s="4" t="s">
        <v>26</v>
      </c>
      <c r="E24" s="4" t="s">
        <v>33</v>
      </c>
      <c r="F24" s="13">
        <v>0</v>
      </c>
      <c r="G24" s="13">
        <v>75.71</v>
      </c>
      <c r="H24" s="13">
        <f t="shared" si="0"/>
        <v>0</v>
      </c>
      <c r="I24" s="13">
        <f>J24-H24</f>
        <v>0</v>
      </c>
      <c r="J24" s="13">
        <f t="shared" si="1"/>
        <v>0</v>
      </c>
      <c r="K24" s="13">
        <v>0.043</v>
      </c>
      <c r="L24" s="13">
        <f t="shared" si="2"/>
        <v>0</v>
      </c>
      <c r="M24" s="25" t="s">
        <v>49</v>
      </c>
      <c r="N24" s="24" t="s">
        <v>14</v>
      </c>
      <c r="O24" s="12">
        <f>IF(N24="5",I24,0)</f>
        <v>0</v>
      </c>
      <c r="Z24" s="12">
        <f>IF(AD24=0,J24,0)</f>
        <v>0</v>
      </c>
      <c r="AA24" s="12">
        <f>IF(AD24=15,J24,0)</f>
        <v>0</v>
      </c>
      <c r="AB24" s="12">
        <f>IF(AD24=21,J24,0)</f>
        <v>0</v>
      </c>
      <c r="AD24" s="28">
        <v>21</v>
      </c>
      <c r="AE24" s="28">
        <f>G24*1</f>
        <v>75.71</v>
      </c>
      <c r="AF24" s="28">
        <f>G24*(1-1)</f>
        <v>0</v>
      </c>
      <c r="AM24" s="28">
        <f>F24*AE24</f>
        <v>0</v>
      </c>
      <c r="AN24" s="28">
        <f>F24*AF24</f>
        <v>0</v>
      </c>
      <c r="AO24" s="29" t="s">
        <v>62</v>
      </c>
      <c r="AP24" s="29" t="s">
        <v>64</v>
      </c>
      <c r="AQ24" s="20" t="s">
        <v>65</v>
      </c>
    </row>
    <row r="25" spans="1:28" ht="12.75">
      <c r="A25" s="5"/>
      <c r="B25" s="5"/>
      <c r="C25" s="5"/>
      <c r="D25" s="5"/>
      <c r="E25" s="5"/>
      <c r="F25" s="5"/>
      <c r="G25" s="5"/>
      <c r="H25" s="72" t="s">
        <v>39</v>
      </c>
      <c r="I25" s="73"/>
      <c r="J25" s="32">
        <f>SUM(J16)</f>
        <v>0</v>
      </c>
      <c r="K25" s="5"/>
      <c r="L25" s="5"/>
      <c r="M25" s="5"/>
      <c r="Z25" s="33">
        <f>SUM(Z13:Z24)</f>
        <v>0</v>
      </c>
      <c r="AA25" s="33">
        <f>SUM(AA13:AA24)</f>
        <v>0</v>
      </c>
      <c r="AB25" s="33">
        <f>SUM(AB13:AB24)</f>
        <v>9116.199999999999</v>
      </c>
    </row>
    <row r="26" spans="1:13" ht="409.5" customHeight="1" hidden="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8" spans="7:11" ht="12.75">
      <c r="G28" s="49"/>
      <c r="H28" s="49"/>
      <c r="K28" s="49"/>
    </row>
    <row r="30" spans="6:11" ht="12.75">
      <c r="F30" t="s">
        <v>111</v>
      </c>
      <c r="G30" s="49"/>
      <c r="H30" s="49"/>
      <c r="J30" t="s">
        <v>112</v>
      </c>
      <c r="K30" s="49"/>
    </row>
    <row r="32" spans="7:11" ht="12.75">
      <c r="G32" s="49"/>
      <c r="H32" s="49"/>
      <c r="I32" s="49"/>
      <c r="J32" s="49"/>
      <c r="K32" s="49"/>
    </row>
  </sheetData>
  <sheetProtection/>
  <mergeCells count="31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6:G16"/>
    <mergeCell ref="A26:M26"/>
    <mergeCell ref="H25:I25"/>
  </mergeCells>
  <printOptions/>
  <pageMargins left="0.394" right="0.394" top="0.591" bottom="0.591" header="0.5" footer="0.5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6">
      <selection activeCell="P13" sqref="P13:P1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33.140625" style="0" customWidth="1"/>
    <col min="5" max="5" width="14.00390625" style="0" customWidth="1"/>
    <col min="6" max="6" width="22.8515625" style="0" customWidth="1"/>
    <col min="7" max="7" width="4.8515625" style="0" customWidth="1"/>
    <col min="8" max="8" width="16.140625" style="0" customWidth="1"/>
    <col min="9" max="9" width="30.7109375" style="0" customWidth="1"/>
  </cols>
  <sheetData>
    <row r="1" spans="1:9" ht="72.75" customHeight="1">
      <c r="A1" s="94" t="s">
        <v>80</v>
      </c>
      <c r="B1" s="94"/>
      <c r="C1" s="94"/>
      <c r="D1" s="94"/>
      <c r="E1" s="94"/>
      <c r="F1" s="94"/>
      <c r="G1" s="94"/>
      <c r="H1" s="94"/>
      <c r="I1" s="94"/>
    </row>
    <row r="2" spans="1:10" ht="12.75" customHeight="1">
      <c r="A2" s="136" t="s">
        <v>1</v>
      </c>
      <c r="B2" s="137"/>
      <c r="C2" s="139" t="s">
        <v>129</v>
      </c>
      <c r="D2" s="139"/>
      <c r="E2" s="138" t="s">
        <v>40</v>
      </c>
      <c r="F2" s="139" t="s">
        <v>130</v>
      </c>
      <c r="G2" s="73"/>
      <c r="H2" s="138" t="s">
        <v>105</v>
      </c>
      <c r="I2" s="140" t="s">
        <v>131</v>
      </c>
      <c r="J2" s="26"/>
    </row>
    <row r="3" spans="1:10" ht="12.75">
      <c r="A3" s="131"/>
      <c r="B3" s="71"/>
      <c r="C3" s="83"/>
      <c r="D3" s="83"/>
      <c r="E3" s="71"/>
      <c r="F3" s="84"/>
      <c r="G3" s="84"/>
      <c r="H3" s="71"/>
      <c r="I3" s="133"/>
      <c r="J3" s="26"/>
    </row>
    <row r="4" spans="1:10" ht="12.75" customHeight="1">
      <c r="A4" s="126" t="s">
        <v>2</v>
      </c>
      <c r="B4" s="71"/>
      <c r="C4" s="70" t="s">
        <v>127</v>
      </c>
      <c r="D4" s="70"/>
      <c r="E4" s="70" t="s">
        <v>41</v>
      </c>
      <c r="F4" s="70"/>
      <c r="G4" s="71"/>
      <c r="H4" s="70" t="s">
        <v>105</v>
      </c>
      <c r="I4" s="134"/>
      <c r="J4" s="26"/>
    </row>
    <row r="5" spans="1:10" ht="12.75">
      <c r="A5" s="131"/>
      <c r="B5" s="71"/>
      <c r="C5" s="70"/>
      <c r="D5" s="70"/>
      <c r="E5" s="71"/>
      <c r="F5" s="71"/>
      <c r="G5" s="71"/>
      <c r="H5" s="71"/>
      <c r="I5" s="135"/>
      <c r="J5" s="26"/>
    </row>
    <row r="6" spans="1:10" ht="12.75">
      <c r="A6" s="126" t="s">
        <v>3</v>
      </c>
      <c r="B6" s="71"/>
      <c r="C6" s="70" t="s">
        <v>128</v>
      </c>
      <c r="D6" s="70"/>
      <c r="E6" s="70" t="s">
        <v>42</v>
      </c>
      <c r="F6" s="83"/>
      <c r="G6" s="84"/>
      <c r="H6" s="70" t="s">
        <v>105</v>
      </c>
      <c r="I6" s="132"/>
      <c r="J6" s="26"/>
    </row>
    <row r="7" spans="1:10" ht="12.75">
      <c r="A7" s="131"/>
      <c r="B7" s="71"/>
      <c r="C7" s="70"/>
      <c r="D7" s="70"/>
      <c r="E7" s="71"/>
      <c r="F7" s="84"/>
      <c r="G7" s="84"/>
      <c r="H7" s="71"/>
      <c r="I7" s="133"/>
      <c r="J7" s="26"/>
    </row>
    <row r="8" spans="1:10" ht="12.75">
      <c r="A8" s="126" t="s">
        <v>28</v>
      </c>
      <c r="B8" s="71"/>
      <c r="C8" s="77" t="s">
        <v>6</v>
      </c>
      <c r="D8" s="71"/>
      <c r="E8" s="70" t="s">
        <v>29</v>
      </c>
      <c r="F8" s="71"/>
      <c r="G8" s="71"/>
      <c r="H8" s="77" t="s">
        <v>106</v>
      </c>
      <c r="I8" s="132"/>
      <c r="J8" s="26"/>
    </row>
    <row r="9" spans="1:10" ht="12.75">
      <c r="A9" s="131"/>
      <c r="B9" s="71"/>
      <c r="C9" s="71"/>
      <c r="D9" s="71"/>
      <c r="E9" s="71"/>
      <c r="F9" s="71"/>
      <c r="G9" s="71"/>
      <c r="H9" s="71"/>
      <c r="I9" s="133"/>
      <c r="J9" s="55"/>
    </row>
    <row r="10" spans="1:10" ht="12.75">
      <c r="A10" s="126" t="s">
        <v>4</v>
      </c>
      <c r="B10" s="71"/>
      <c r="C10" s="70"/>
      <c r="D10" s="71"/>
      <c r="E10" s="70" t="s">
        <v>43</v>
      </c>
      <c r="F10" s="70"/>
      <c r="G10" s="71"/>
      <c r="H10" s="77" t="s">
        <v>107</v>
      </c>
      <c r="I10" s="129"/>
      <c r="J10" s="26"/>
    </row>
    <row r="11" spans="1:10" ht="12.75">
      <c r="A11" s="127"/>
      <c r="B11" s="128"/>
      <c r="C11" s="128"/>
      <c r="D11" s="128"/>
      <c r="E11" s="128"/>
      <c r="F11" s="128"/>
      <c r="G11" s="128"/>
      <c r="H11" s="128"/>
      <c r="I11" s="130"/>
      <c r="J11" s="26"/>
    </row>
    <row r="12" spans="1:9" ht="23.25" customHeight="1">
      <c r="A12" s="122" t="s">
        <v>66</v>
      </c>
      <c r="B12" s="123"/>
      <c r="C12" s="123"/>
      <c r="D12" s="123"/>
      <c r="E12" s="123"/>
      <c r="F12" s="123"/>
      <c r="G12" s="123"/>
      <c r="H12" s="123"/>
      <c r="I12" s="123"/>
    </row>
    <row r="13" spans="1:10" ht="26.25" customHeight="1">
      <c r="A13" s="35" t="s">
        <v>67</v>
      </c>
      <c r="B13" s="124" t="s">
        <v>78</v>
      </c>
      <c r="C13" s="125"/>
      <c r="D13" s="35" t="s">
        <v>81</v>
      </c>
      <c r="E13" s="124" t="s">
        <v>90</v>
      </c>
      <c r="F13" s="125"/>
      <c r="G13" s="35" t="s">
        <v>91</v>
      </c>
      <c r="H13" s="124" t="s">
        <v>108</v>
      </c>
      <c r="I13" s="125"/>
      <c r="J13" s="26"/>
    </row>
    <row r="14" spans="1:10" ht="15" customHeight="1">
      <c r="A14" s="36" t="s">
        <v>68</v>
      </c>
      <c r="B14" s="40" t="s">
        <v>79</v>
      </c>
      <c r="C14" s="44">
        <f>SUM('Stavební rozpočet'!R12:R24)</f>
        <v>0</v>
      </c>
      <c r="D14" s="120" t="s">
        <v>82</v>
      </c>
      <c r="E14" s="121"/>
      <c r="F14" s="44">
        <v>0</v>
      </c>
      <c r="G14" s="120" t="s">
        <v>92</v>
      </c>
      <c r="H14" s="121"/>
      <c r="I14" s="44">
        <v>0</v>
      </c>
      <c r="J14" s="26"/>
    </row>
    <row r="15" spans="1:10" ht="15" customHeight="1">
      <c r="A15" s="37"/>
      <c r="B15" s="40" t="s">
        <v>44</v>
      </c>
      <c r="C15" s="44">
        <f>SUM('Stavební rozpočet'!R13:R25)</f>
        <v>0</v>
      </c>
      <c r="D15" s="120" t="s">
        <v>83</v>
      </c>
      <c r="E15" s="121"/>
      <c r="F15" s="44">
        <v>0</v>
      </c>
      <c r="G15" s="120" t="s">
        <v>93</v>
      </c>
      <c r="H15" s="121"/>
      <c r="I15" s="44">
        <v>0</v>
      </c>
      <c r="J15" s="26"/>
    </row>
    <row r="16" spans="1:10" ht="15" customHeight="1">
      <c r="A16" s="36" t="s">
        <v>69</v>
      </c>
      <c r="B16" s="40" t="s">
        <v>79</v>
      </c>
      <c r="C16" s="44">
        <f>SUM('Stavební rozpočet'!R14:R25)</f>
        <v>0</v>
      </c>
      <c r="D16" s="120" t="s">
        <v>84</v>
      </c>
      <c r="E16" s="121"/>
      <c r="F16" s="44">
        <v>0</v>
      </c>
      <c r="G16" s="120" t="s">
        <v>94</v>
      </c>
      <c r="H16" s="121"/>
      <c r="I16" s="44">
        <v>0</v>
      </c>
      <c r="J16" s="26"/>
    </row>
    <row r="17" spans="1:10" ht="15" customHeight="1">
      <c r="A17" s="37"/>
      <c r="B17" s="40" t="s">
        <v>44</v>
      </c>
      <c r="C17" s="44">
        <f>SUM('Stavební rozpočet'!R15:R26)</f>
        <v>0</v>
      </c>
      <c r="D17" s="120"/>
      <c r="E17" s="121"/>
      <c r="F17" s="45"/>
      <c r="G17" s="120" t="s">
        <v>95</v>
      </c>
      <c r="H17" s="121"/>
      <c r="I17" s="44">
        <v>0</v>
      </c>
      <c r="J17" s="26"/>
    </row>
    <row r="18" spans="1:10" ht="15" customHeight="1">
      <c r="A18" s="36" t="s">
        <v>70</v>
      </c>
      <c r="B18" s="40" t="s">
        <v>79</v>
      </c>
      <c r="C18" s="44">
        <f>SUM('Stavební rozpočet'!R19:R27)</f>
        <v>0</v>
      </c>
      <c r="D18" s="120"/>
      <c r="E18" s="121"/>
      <c r="F18" s="45"/>
      <c r="G18" s="120" t="s">
        <v>96</v>
      </c>
      <c r="H18" s="121"/>
      <c r="I18" s="44">
        <v>0</v>
      </c>
      <c r="J18" s="26"/>
    </row>
    <row r="19" spans="1:10" ht="15" customHeight="1">
      <c r="A19" s="37"/>
      <c r="B19" s="40" t="s">
        <v>44</v>
      </c>
      <c r="C19" s="44">
        <f>SUM('Stavební rozpočet'!R19:R28)</f>
        <v>0</v>
      </c>
      <c r="D19" s="120"/>
      <c r="E19" s="121"/>
      <c r="F19" s="45"/>
      <c r="G19" s="120" t="s">
        <v>97</v>
      </c>
      <c r="H19" s="121"/>
      <c r="I19" s="44">
        <v>0</v>
      </c>
      <c r="J19" s="26"/>
    </row>
    <row r="20" spans="1:10" ht="15" customHeight="1">
      <c r="A20" s="118" t="s">
        <v>25</v>
      </c>
      <c r="B20" s="119"/>
      <c r="C20" s="44">
        <f>SUM('Stavební rozpočet'!R19:R29)</f>
        <v>0</v>
      </c>
      <c r="D20" s="120"/>
      <c r="E20" s="121"/>
      <c r="F20" s="45"/>
      <c r="G20" s="120"/>
      <c r="H20" s="121"/>
      <c r="I20" s="45"/>
      <c r="J20" s="26"/>
    </row>
    <row r="21" spans="1:10" ht="15" customHeight="1">
      <c r="A21" s="118" t="s">
        <v>71</v>
      </c>
      <c r="B21" s="119"/>
      <c r="C21" s="44">
        <f>SUM('Stavební rozpočet'!R19:R30)</f>
        <v>0</v>
      </c>
      <c r="D21" s="120"/>
      <c r="E21" s="121"/>
      <c r="F21" s="45"/>
      <c r="G21" s="120"/>
      <c r="H21" s="121"/>
      <c r="I21" s="45"/>
      <c r="J21" s="26"/>
    </row>
    <row r="22" spans="1:10" ht="16.5" customHeight="1">
      <c r="A22" s="118" t="s">
        <v>72</v>
      </c>
      <c r="B22" s="119"/>
      <c r="C22" s="44">
        <f>SUM('Stavební rozpočet'!R19:R31)</f>
        <v>0</v>
      </c>
      <c r="D22" s="118" t="s">
        <v>85</v>
      </c>
      <c r="E22" s="119"/>
      <c r="F22" s="44">
        <f>SUM(F14:F21)</f>
        <v>0</v>
      </c>
      <c r="G22" s="118" t="s">
        <v>98</v>
      </c>
      <c r="H22" s="119"/>
      <c r="I22" s="44">
        <f>SUM(I14:I21)</f>
        <v>0</v>
      </c>
      <c r="J22" s="26"/>
    </row>
    <row r="23" spans="1:10" ht="15" customHeight="1">
      <c r="A23" s="5"/>
      <c r="B23" s="5"/>
      <c r="C23" s="42"/>
      <c r="D23" s="118" t="s">
        <v>86</v>
      </c>
      <c r="E23" s="119"/>
      <c r="F23" s="44">
        <v>0</v>
      </c>
      <c r="G23" s="118" t="s">
        <v>99</v>
      </c>
      <c r="H23" s="119"/>
      <c r="I23" s="44">
        <v>0</v>
      </c>
      <c r="J23" s="26"/>
    </row>
    <row r="24" spans="4:10" ht="15" customHeight="1">
      <c r="D24" s="5"/>
      <c r="E24" s="5"/>
      <c r="F24" s="46"/>
      <c r="G24" s="118" t="s">
        <v>100</v>
      </c>
      <c r="H24" s="119"/>
      <c r="I24" s="44">
        <v>0</v>
      </c>
      <c r="J24" s="26"/>
    </row>
    <row r="25" spans="6:10" ht="15" customHeight="1">
      <c r="F25" s="46"/>
      <c r="G25" s="118" t="s">
        <v>101</v>
      </c>
      <c r="H25" s="119"/>
      <c r="I25" s="44">
        <v>0</v>
      </c>
      <c r="J25" s="26"/>
    </row>
    <row r="26" spans="1:9" ht="12.75">
      <c r="A26" s="34"/>
      <c r="B26" s="34"/>
      <c r="C26" s="34"/>
      <c r="G26" s="5"/>
      <c r="H26" s="5"/>
      <c r="I26" s="5"/>
    </row>
    <row r="27" spans="1:9" ht="15" customHeight="1">
      <c r="A27" s="110" t="s">
        <v>73</v>
      </c>
      <c r="B27" s="111"/>
      <c r="C27" s="47">
        <f>SUM('Stavební rozpočet'!Z12:Z24)</f>
        <v>0</v>
      </c>
      <c r="D27" s="43"/>
      <c r="E27" s="34"/>
      <c r="F27" s="34"/>
      <c r="G27" s="34"/>
      <c r="H27" s="34"/>
      <c r="I27" s="34"/>
    </row>
    <row r="28" spans="1:10" ht="15" customHeight="1">
      <c r="A28" s="110" t="s">
        <v>74</v>
      </c>
      <c r="B28" s="111"/>
      <c r="C28" s="47">
        <f>SUM('Stavební rozpočet'!AA12:AA24)</f>
        <v>0</v>
      </c>
      <c r="D28" s="110" t="s">
        <v>87</v>
      </c>
      <c r="E28" s="111"/>
      <c r="F28" s="47">
        <f>ROUND(C28*(15/100),2)</f>
        <v>0</v>
      </c>
      <c r="G28" s="110" t="s">
        <v>102</v>
      </c>
      <c r="H28" s="111"/>
      <c r="I28" s="47">
        <f>SUM('Stavební rozpočet'!J25)</f>
        <v>0</v>
      </c>
      <c r="J28" s="26"/>
    </row>
    <row r="29" spans="1:10" ht="15" customHeight="1">
      <c r="A29" s="110" t="s">
        <v>75</v>
      </c>
      <c r="B29" s="111"/>
      <c r="C29" s="47">
        <v>0</v>
      </c>
      <c r="D29" s="110" t="s">
        <v>88</v>
      </c>
      <c r="E29" s="111"/>
      <c r="F29" s="47">
        <f>ROUND(I28*(21/100),2)</f>
        <v>0</v>
      </c>
      <c r="G29" s="110" t="s">
        <v>103</v>
      </c>
      <c r="H29" s="111"/>
      <c r="I29" s="47">
        <f>SUM(F29+I28)</f>
        <v>0</v>
      </c>
      <c r="J29" s="26"/>
    </row>
    <row r="30" spans="1:9" ht="13.5" thickBot="1">
      <c r="A30" s="38"/>
      <c r="B30" s="38"/>
      <c r="C30" s="38"/>
      <c r="D30" s="38"/>
      <c r="E30" s="38"/>
      <c r="F30" s="38"/>
      <c r="G30" s="38"/>
      <c r="H30" s="38"/>
      <c r="I30" s="48"/>
    </row>
    <row r="31" spans="1:10" ht="14.25" customHeight="1">
      <c r="A31" s="112" t="s">
        <v>76</v>
      </c>
      <c r="B31" s="113"/>
      <c r="C31" s="114"/>
      <c r="D31" s="115" t="s">
        <v>89</v>
      </c>
      <c r="E31" s="116"/>
      <c r="F31" s="117"/>
      <c r="G31" s="115" t="s">
        <v>104</v>
      </c>
      <c r="H31" s="116"/>
      <c r="I31" s="117"/>
      <c r="J31" s="27"/>
    </row>
    <row r="32" spans="1:10" ht="14.25" customHeight="1">
      <c r="A32" s="95"/>
      <c r="B32" s="96"/>
      <c r="C32" s="97"/>
      <c r="D32" s="107"/>
      <c r="E32" s="108"/>
      <c r="F32" s="109"/>
      <c r="G32" s="107"/>
      <c r="H32" s="108"/>
      <c r="I32" s="109"/>
      <c r="J32" s="27"/>
    </row>
    <row r="33" spans="1:10" ht="14.25" customHeight="1">
      <c r="A33" s="95"/>
      <c r="B33" s="96"/>
      <c r="C33" s="97"/>
      <c r="D33" s="50"/>
      <c r="E33" s="51"/>
      <c r="F33" s="52"/>
      <c r="G33" s="53"/>
      <c r="H33" s="51"/>
      <c r="I33" s="54"/>
      <c r="J33" s="27"/>
    </row>
    <row r="34" spans="1:10" ht="14.25" customHeight="1">
      <c r="A34" s="95"/>
      <c r="B34" s="96"/>
      <c r="C34" s="97"/>
      <c r="D34" s="98"/>
      <c r="E34" s="99"/>
      <c r="F34" s="100"/>
      <c r="G34" s="98"/>
      <c r="H34" s="99"/>
      <c r="I34" s="100"/>
      <c r="J34" s="27"/>
    </row>
    <row r="35" spans="1:10" ht="14.25" customHeight="1" thickBot="1">
      <c r="A35" s="101" t="s">
        <v>77</v>
      </c>
      <c r="B35" s="102"/>
      <c r="C35" s="103"/>
      <c r="D35" s="104" t="s">
        <v>77</v>
      </c>
      <c r="E35" s="105"/>
      <c r="F35" s="106"/>
      <c r="G35" s="104" t="s">
        <v>77</v>
      </c>
      <c r="H35" s="105"/>
      <c r="I35" s="106"/>
      <c r="J35" s="27"/>
    </row>
    <row r="36" spans="1:9" ht="11.25" customHeight="1">
      <c r="A36" s="39" t="s">
        <v>11</v>
      </c>
      <c r="B36" s="41"/>
      <c r="C36" s="41"/>
      <c r="D36" s="41"/>
      <c r="E36" s="41"/>
      <c r="F36" s="41"/>
      <c r="G36" s="41"/>
      <c r="H36" s="41"/>
      <c r="I36" s="41"/>
    </row>
    <row r="37" spans="1:9" ht="409.5" customHeight="1" hidden="1">
      <c r="A37" s="70"/>
      <c r="B37" s="71"/>
      <c r="C37" s="71"/>
      <c r="D37" s="71"/>
      <c r="E37" s="71"/>
      <c r="F37" s="71"/>
      <c r="G37" s="71"/>
      <c r="H37" s="71"/>
      <c r="I37" s="71"/>
    </row>
  </sheetData>
  <sheetProtection/>
  <mergeCells count="81">
    <mergeCell ref="A2:B3"/>
    <mergeCell ref="E2:E3"/>
    <mergeCell ref="F2:G3"/>
    <mergeCell ref="H2:H3"/>
    <mergeCell ref="I2:I3"/>
    <mergeCell ref="C2:D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G32:I32"/>
    <mergeCell ref="A33:C33"/>
    <mergeCell ref="A29:B29"/>
    <mergeCell ref="D29:E29"/>
    <mergeCell ref="G29:H29"/>
    <mergeCell ref="A31:C31"/>
    <mergeCell ref="D31:F31"/>
    <mergeCell ref="G31:I31"/>
    <mergeCell ref="A37:I37"/>
    <mergeCell ref="A1:I1"/>
    <mergeCell ref="A34:C34"/>
    <mergeCell ref="D34:F34"/>
    <mergeCell ref="G34:I34"/>
    <mergeCell ref="A35:C35"/>
    <mergeCell ref="D35:F35"/>
    <mergeCell ref="G35:I35"/>
    <mergeCell ref="A32:C32"/>
    <mergeCell ref="D32:F32"/>
  </mergeCells>
  <printOptions/>
  <pageMargins left="0.394" right="0.394" top="0.591" bottom="0.59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 Vladimír</dc:creator>
  <cp:keywords/>
  <dc:description/>
  <cp:lastModifiedBy>sabina.kolocova</cp:lastModifiedBy>
  <cp:lastPrinted>2021-09-06T12:43:53Z</cp:lastPrinted>
  <dcterms:created xsi:type="dcterms:W3CDTF">2017-09-20T12:31:37Z</dcterms:created>
  <dcterms:modified xsi:type="dcterms:W3CDTF">2021-09-06T12:43:58Z</dcterms:modified>
  <cp:category/>
  <cp:version/>
  <cp:contentType/>
  <cp:contentStatus/>
</cp:coreProperties>
</file>