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O.201 - II-105 Jílové, h..." sheetId="2" r:id="rId2"/>
    <sheet name="Pokyny pro vyplnění" sheetId="3" r:id="rId3"/>
  </sheets>
  <definedNames>
    <definedName name="_xlnm._FilterDatabase" localSheetId="1" hidden="1">'SO.201 - II-105 Jílové, h...'!$C$93:$K$282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1">'SO.201 - II-105 Jílové, h...'!$C$4:$J$39,'SO.201 - II-105 Jílové, h...'!$C$45:$J$75,'SO.201 - II-105 Jílové, h...'!$C$81:$K$282</definedName>
    <definedName name="_xlnm.Print_Titles" localSheetId="0">'Rekapitulace stavby'!$52:$52</definedName>
  </definedNames>
  <calcPr calcId="162913"/>
</workbook>
</file>

<file path=xl/sharedStrings.xml><?xml version="1.0" encoding="utf-8"?>
<sst xmlns="http://schemas.openxmlformats.org/spreadsheetml/2006/main" count="2738" uniqueCount="594">
  <si>
    <t>Export Komplet</t>
  </si>
  <si>
    <t>VZ</t>
  </si>
  <si>
    <t>2.0</t>
  </si>
  <si>
    <t>ZAMOK</t>
  </si>
  <si>
    <t>False</t>
  </si>
  <si>
    <t>{c205a4c0-1c7c-48f2-b721-1a4ae882c24d}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</si>
  <si>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</si>
  <si>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</si>
  <si>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</si>
  <si>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</si>
  <si>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</si>
  <si>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</si>
  <si>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</si>
  <si>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</si>
  <si>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PD05-21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</si>
  <si>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</si>
  <si>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</si>
  <si>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II/105 Jílové, havárie, nestabilní svah</t>
  </si>
  <si>
    <t>KSO:</t>
  </si>
  <si>
    <t/>
  </si>
  <si>
    <t>CC-CZ:</t>
  </si>
  <si>
    <t>Místo:</t>
  </si>
  <si>
    <t xml:space="preserve"> </t>
  </si>
  <si>
    <t>Datum:</t>
  </si>
  <si>
    <t>18. 6. 2021</t>
  </si>
  <si>
    <t>Zadavatel:</t>
  </si>
  <si>
    <t>IČ:</t>
  </si>
  <si>
    <t>00066001</t>
  </si>
  <si>
    <t>KSÚS Středočeského kraje, p.o.</t>
  </si>
  <si>
    <t>DIČ:</t>
  </si>
  <si>
    <t>Uchazeč:</t>
  </si>
  <si>
    <t>Vyplň údaj</t>
  </si>
  <si>
    <t>Projektant:</t>
  </si>
  <si>
    <t>61890375</t>
  </si>
  <si>
    <t>Ing. Martin Trčka</t>
  </si>
  <si>
    <t>CZ6009200483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</si>
  <si>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</si>
  <si>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</si>
  <si>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</si>
  <si>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</si>
  <si>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</si>
  <si>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</si>
  <si>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</si>
  <si>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</si>
  <si>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</si>
  <si>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</si>
  <si>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</si>
  <si>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</si>
  <si>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</si>
  <si>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</si>
  <si>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</si>
  <si>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</si>
  <si>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</si>
  <si>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</si>
  <si>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</si>
  <si>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</si>
  <si>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</si>
  <si>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</si>
  <si>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</si>
  <si>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</si>
  <si>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</si>
  <si>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</si>
  <si>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</si>
  <si>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</si>
  <si>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</si>
  <si>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</si>
  <si>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</si>
  <si>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</si>
  <si>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</si>
  <si>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</si>
  <si>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</si>
  <si>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</si>
  <si>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</si>
  <si>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</si>
  <si>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</si>
  <si>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</si>
  <si>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</si>
  <si>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</si>
  <si>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</si>
  <si>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SO.201</t>
  </si>
  <si>
    <t>II/105 Jílové, havárie, nestabilní svah - 1</t>
  </si>
  <si>
    <t>STA</t>
  </si>
  <si>
    <t>1</t>
  </si>
  <si>
    <t>{d765ca39-ea58-49a3-b8da-23b8c80a9b8d}</t>
  </si>
  <si>
    <t>2</t>
  </si>
  <si>
    <t>KRYCÍ LIST SOUPISU PRACÍ</t>
  </si>
  <si>
    <t>Objekt:</t>
  </si>
  <si>
    <t>SO.201 - II/105 Jílové, havárie, nestabilní svah - 1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</si>
  <si>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</si>
  <si>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</si>
  <si>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</si>
  <si>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</si>
  <si>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</si>
  <si>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</si>
  <si>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</si>
  <si>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</si>
  <si>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</si>
  <si>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</si>
  <si>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</si>
  <si>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998 - Přesun hmot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</si>
  <si>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</si>
  <si>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</si>
  <si>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</si>
  <si>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</si>
  <si>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</si>
  <si>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</si>
  <si>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</si>
  <si>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</si>
  <si>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</si>
  <si>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</si>
  <si>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</si>
  <si>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</si>
  <si>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</si>
  <si>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</si>
  <si>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</si>
  <si>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</si>
  <si>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</si>
  <si>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</si>
  <si>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</si>
  <si>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</si>
  <si>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</si>
  <si>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</si>
  <si>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</si>
  <si>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</si>
  <si>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</si>
  <si>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</si>
  <si>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</si>
  <si>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m2</t>
  </si>
  <si>
    <t>CS ÚRS 2021 01</t>
  </si>
  <si>
    <t>4</t>
  </si>
  <si>
    <t>VV</t>
  </si>
  <si>
    <t>"stávající konstrukční vrstvy tl. cca 150" (6,25-1,5)*40,675</t>
  </si>
  <si>
    <t>Součet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</si>
  <si>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</si>
  <si>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</si>
  <si>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"stávající konstrukční vrstvy tl. cca 270" (6,25-1,5-0,5)*40,675</t>
  </si>
  <si>
    <t>3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</si>
  <si>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</si>
  <si>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</si>
  <si>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6</t>
  </si>
  <si>
    <t>"stávající vozovka" 6,25*40,625</t>
  </si>
  <si>
    <t>113154224</t>
  </si>
  <si>
    <t>Frézování živičného podkladu nebo krytu s naložením na dopravní prostředek plochy přes 500 do 1 000 m2 bez překážek v trase pruhu šířky do 1 m, tloušťky vrstvy 100 mm</t>
  </si>
  <si>
    <t>8</t>
  </si>
  <si>
    <t>5</t>
  </si>
  <si>
    <t>121151114</t>
  </si>
  <si>
    <t>Sejmutí ornice strojně při souvislé ploše přes 100 do 500 m2, tl. vrstvy přes 200 do 250 mm</t>
  </si>
  <si>
    <t>-554584253</t>
  </si>
  <si>
    <t>4,0*40,625</t>
  </si>
  <si>
    <t>122151402</t>
  </si>
  <si>
    <t>Vykopávky v zemnících na suchu strojně zapažených i nezapažených v hornině třídy těžitelnosti I skupiny 1 a 2 přes 20 do 50 m3</t>
  </si>
  <si>
    <t>m3</t>
  </si>
  <si>
    <t>1846265655</t>
  </si>
  <si>
    <t>"ornice na mezideponii" 4,0*40,625*0,25</t>
  </si>
  <si>
    <t>7</t>
  </si>
  <si>
    <t>122452204</t>
  </si>
  <si>
    <t>Odkopávky a prokopávky nezapažené pro silnice a dálnice strojně v hornině třídy těžitelnosti II přes 100 do 500 m3</t>
  </si>
  <si>
    <t>-816210179</t>
  </si>
  <si>
    <t>(1,500*(1,300+1,200)+1,500*1,500*0,5+1,395*1,500*0,5+1,500*0,1)*40,625</t>
  </si>
  <si>
    <t>155131311</t>
  </si>
  <si>
    <t>Zřízení protierozního zpevnění svahů geomříží nebo georohoží včetně plošného kotvení ocelovými skobami, ve sklonu do 1:2</t>
  </si>
  <si>
    <t>20</t>
  </si>
  <si>
    <t>(0,600+1,200+1,300)*40,625</t>
  </si>
  <si>
    <t>9</t>
  </si>
  <si>
    <t>M</t>
  </si>
  <si>
    <t>69321067R</t>
  </si>
  <si>
    <t>geomříž dle specifikace v PD</t>
  </si>
  <si>
    <t>18</t>
  </si>
  <si>
    <t>10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</si>
  <si>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</si>
  <si>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</si>
  <si>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87318541</t>
  </si>
  <si>
    <t>"ornice na mezideponii a zpet, vzdálenost odhadem" (4,0*40,625*0,25)*2</t>
  </si>
  <si>
    <t>60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</si>
  <si>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</si>
  <si>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</si>
  <si>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144054041</t>
  </si>
  <si>
    <t>"stávající konstrukční vrstvy tl. cca 150" (6,25-1,5)*0,15*40,675</t>
  </si>
  <si>
    <t>"stávající konstrukcní vrstvy tl. cca 270" (6,25-1,5-0,5)*0,27*40,675</t>
  </si>
  <si>
    <t>"objem pilot" (PI*0,045*0,045*136)</t>
  </si>
  <si>
    <t>61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</si>
  <si>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</si>
  <si>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</si>
  <si>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1442067155</t>
  </si>
  <si>
    <t>"stávající konstrukční vrstvy tl. cca 270" (6,25-1,5-0,5)*0,27*40,675</t>
  </si>
  <si>
    <t>Mezisoučet</t>
  </si>
  <si>
    <t>323,166*15</t>
  </si>
  <si>
    <t>13</t>
  </si>
  <si>
    <t>171201201</t>
  </si>
  <si>
    <t>Uložení sypaniny na skládky nebo meziskládky bez hutnění s upravením uložené sypaniny do předepsaného tvaru</t>
  </si>
  <si>
    <t>30</t>
  </si>
  <si>
    <t>"60%" (1,500*(1,300+1,200)+1,500*1,500*0,5+1,395*1,500*0,5+1,500*0,1)*40,625*0,6</t>
  </si>
  <si>
    <t>"40%" (1,500*(1,300+1,200)+1,500*1,500*0,5+1,395*1,500*0,5+1,500*0,1)*40,625*0,4</t>
  </si>
  <si>
    <t>14</t>
  </si>
  <si>
    <t>171201221</t>
  </si>
  <si>
    <t>Poplatek za uložení stavebního odpadu na skládce (skládkovné) zeminy a kamení zatříděného do Katalogu odpadů pod kódem 17 05 04</t>
  </si>
  <si>
    <t>t</t>
  </si>
  <si>
    <t>-306376829</t>
  </si>
  <si>
    <t>323,166*2,1</t>
  </si>
  <si>
    <t>181102302</t>
  </si>
  <si>
    <t>Úprava pláně na stavbách silnic a dálnic strojně v zářezech mimo skalních se zhutněním</t>
  </si>
  <si>
    <t>34</t>
  </si>
  <si>
    <t>(6,25-1,5-0,5)*40,625</t>
  </si>
  <si>
    <t>16</t>
  </si>
  <si>
    <t>181111123</t>
  </si>
  <si>
    <t>Plošná úprava terénu v zemině skupiny 1 až 4 s urovnáním povrchu bez doplnění ornice souvislé plochy do 500 m2 při nerovnostech terénu přes 100 do 150 mm na svahu přes 1:2 do 1:1</t>
  </si>
  <si>
    <t>36</t>
  </si>
  <si>
    <t>17</t>
  </si>
  <si>
    <t>181411163</t>
  </si>
  <si>
    <t>Založení trávníku na půdě předem připravené plochy do 1000 m2 zatravňovací textilií na svahu přes 1:2 do 1:1</t>
  </si>
  <si>
    <t>38</t>
  </si>
  <si>
    <t>00572474</t>
  </si>
  <si>
    <t>osivo směs travní krajinná-svahová</t>
  </si>
  <si>
    <t>kg</t>
  </si>
  <si>
    <t>-192323044</t>
  </si>
  <si>
    <t>19</t>
  </si>
  <si>
    <t>182351124</t>
  </si>
  <si>
    <t>Rozprostření a urovnání ornice ve svahu sklonu přes 1:5 strojně při souvislé ploše přes 100 do 500 m2, tl. vrstvy přes 200 do 250 mm</t>
  </si>
  <si>
    <t>-167020833</t>
  </si>
  <si>
    <t>183101313</t>
  </si>
  <si>
    <t>Hloubení jamek pro vysazování rostlin v zemině tř.1 až 4 s výměnou půdy z 100% v rovině nebo na svahu do 1:5, objemu přes 0,02 do 0,05 m3</t>
  </si>
  <si>
    <t>kus</t>
  </si>
  <si>
    <t>44</t>
  </si>
  <si>
    <t>22</t>
  </si>
  <si>
    <t>184102124</t>
  </si>
  <si>
    <t>Výsadba dřeviny s balem do předem vyhloubené jamky se zalitím na svahu přes 1:5 do 1:2, při průměru balu přes 400 do 500 mm</t>
  </si>
  <si>
    <t>48</t>
  </si>
  <si>
    <t>62</t>
  </si>
  <si>
    <t>10321100</t>
  </si>
  <si>
    <t>zahradní substrát pro výsadbu VL</t>
  </si>
  <si>
    <t>-564828748</t>
  </si>
  <si>
    <t>82*0,5*0,5*0,5</t>
  </si>
  <si>
    <t>23</t>
  </si>
  <si>
    <t>02650405R</t>
  </si>
  <si>
    <t>křovina dle specifikace v PD</t>
  </si>
  <si>
    <t>50</t>
  </si>
  <si>
    <t>Zakládání</t>
  </si>
  <si>
    <t>24</t>
  </si>
  <si>
    <t>211561111</t>
  </si>
  <si>
    <t>Výplň kamenivem do rýh odvodňovacích žeber nebo trativodů bez zhutnění, s úpravou povrchu výplně kamenivem hrubým drceným frakce 4 až 16 mm</t>
  </si>
  <si>
    <t>52</t>
  </si>
  <si>
    <t>0,6*0,35*40,625</t>
  </si>
  <si>
    <t>25</t>
  </si>
  <si>
    <t>211971110</t>
  </si>
  <si>
    <t>Zřízení opláštění výplně z geotextilie odvodňovacích žeber nebo trativodů v rýze nebo zářezu se stěnami šikmými o sklonu do 1:2</t>
  </si>
  <si>
    <t>54</t>
  </si>
  <si>
    <t>(0,6+0,35)*2*45</t>
  </si>
  <si>
    <t>26</t>
  </si>
  <si>
    <t>69311143</t>
  </si>
  <si>
    <t>geotextilie netkaná separační, ochranná, filtrační, drenážní PP 210g/m2</t>
  </si>
  <si>
    <t>-282828682</t>
  </si>
  <si>
    <t>27</t>
  </si>
  <si>
    <t>212755214</t>
  </si>
  <si>
    <t>Trativody bez lože z drenážních trubek plastových flexibilních D 100 mm</t>
  </si>
  <si>
    <t>m</t>
  </si>
  <si>
    <t>58</t>
  </si>
  <si>
    <t>2*45</t>
  </si>
  <si>
    <t>28</t>
  </si>
  <si>
    <t>224211116</t>
  </si>
  <si>
    <t>Maloprofilové vrty průběžným sacím vrtáním průměru přes 56 do 93 mm do úklonu 45° v hl 0 až 25 m v hornině tř. V a VI</t>
  </si>
  <si>
    <t>-341709810</t>
  </si>
  <si>
    <t>4*34</t>
  </si>
  <si>
    <t>29</t>
  </si>
  <si>
    <t>283111112</t>
  </si>
  <si>
    <t>Zřízení ocelových, trubkových mikropilot tlakové i tahové svislé nebo odklon od svislice do 60° část hladká, průměru přes 80 do 105 mm</t>
  </si>
  <si>
    <t>14011066</t>
  </si>
  <si>
    <t>trubka ocelová bezešvá hladká jakost 11 353 89x10mm</t>
  </si>
  <si>
    <t>1787498758</t>
  </si>
  <si>
    <t>31</t>
  </si>
  <si>
    <t>283131112</t>
  </si>
  <si>
    <t>Zřízení hlav trubkových mikropilot namáhaných tlakem i tahem, průměru přes 80 do 105 mm</t>
  </si>
  <si>
    <t>64</t>
  </si>
  <si>
    <t>32</t>
  </si>
  <si>
    <t>13611238R</t>
  </si>
  <si>
    <t>hlava mikropiloty - plech tlustý hladký tl. 15mm</t>
  </si>
  <si>
    <t>66</t>
  </si>
  <si>
    <t>Svislé a kompletní konstrukce</t>
  </si>
  <si>
    <t>33</t>
  </si>
  <si>
    <t>327324128</t>
  </si>
  <si>
    <t>Opěrné zdi a valy z betonu železového odolný proti agresivnímu prostředí tř. C 30/37</t>
  </si>
  <si>
    <t>68</t>
  </si>
  <si>
    <t>(1,300*0,500+2,020*0,600)*40,625</t>
  </si>
  <si>
    <t>327351211</t>
  </si>
  <si>
    <t>Bednění opěrných zdí a valů svislých i skloněných, výšky do 20 m zřízení</t>
  </si>
  <si>
    <t>70</t>
  </si>
  <si>
    <t>(2,020+0,500+1,500)*40,625</t>
  </si>
  <si>
    <t>35</t>
  </si>
  <si>
    <t>327351221</t>
  </si>
  <si>
    <t>Bednění opěrných zdí a valů svislých i skloněných, výšky do 20 m odstranění</t>
  </si>
  <si>
    <t>72</t>
  </si>
  <si>
    <t>327361006</t>
  </si>
  <si>
    <t>Výztuž opěrných zdí a valů průměru do 12 mm, z oceli 10 505 (R) nebo BSt 500</t>
  </si>
  <si>
    <t>74</t>
  </si>
  <si>
    <t>(1,300*0,500+2,020*0,600)*0,15*40,625</t>
  </si>
  <si>
    <t>37</t>
  </si>
  <si>
    <t>327501111</t>
  </si>
  <si>
    <t>Výplň za opěrami a protimrazové klíny z kameniva drceného nebo těženého se zhutněním</t>
  </si>
  <si>
    <t>76</t>
  </si>
  <si>
    <t>(1,500*(1,300+1,200-0,600-0,350)+1,500*1,500*0,5)*40,625</t>
  </si>
  <si>
    <t>1,395*1,500*0,5*40,625</t>
  </si>
  <si>
    <t>Vodorovné konstrukce</t>
  </si>
  <si>
    <t>463211131</t>
  </si>
  <si>
    <t>Rovnanina z lomového kamene neopracovaného tříděného pro všechny tl. rovnaniny, bez vypracování líce s vyklínováním spár a dutin úlomky kamene</t>
  </si>
  <si>
    <t>78</t>
  </si>
  <si>
    <t>0,35*0,35*40,625</t>
  </si>
  <si>
    <t>Komunikace pozemní</t>
  </si>
  <si>
    <t>39</t>
  </si>
  <si>
    <t>564871113</t>
  </si>
  <si>
    <t>Podklad ze štěrkodrti ŠD s rozprostřením a zhutněním, po zhutnění tl. 270 mm</t>
  </si>
  <si>
    <t>80</t>
  </si>
  <si>
    <t>40</t>
  </si>
  <si>
    <t>565165111</t>
  </si>
  <si>
    <t>Asfaltový beton vrstva podkladní ACP 16 (obalované kamenivo střednězrnné - OKS) s rozprostřením a zhutněním v pruhu šířky přes 1,5 do 3 m, po zhutnění tl. 80 mm</t>
  </si>
  <si>
    <t>82</t>
  </si>
  <si>
    <t>41</t>
  </si>
  <si>
    <t>567123814</t>
  </si>
  <si>
    <t>Podklad ze směsi stmelené cementem na dálnici a letištních plochách bez dilatačních spár, s rozprostřením a zhutněním SC C 8/10 (KSC I), po zhutnění tl. 150 mm</t>
  </si>
  <si>
    <t>84</t>
  </si>
  <si>
    <t>42</t>
  </si>
  <si>
    <t>571902111</t>
  </si>
  <si>
    <t>Posyp podkladu nebo krytu s rozprostřením a zhutněním kamenivem drceným nebo těženým, v množství přes 5 do 10 kg/m2</t>
  </si>
  <si>
    <t>86</t>
  </si>
  <si>
    <t>43</t>
  </si>
  <si>
    <t>573191111</t>
  </si>
  <si>
    <t>Postřik infiltrační kationaktivní emulzí v množství 1,00 kg/m2</t>
  </si>
  <si>
    <t>88</t>
  </si>
  <si>
    <t>573231111</t>
  </si>
  <si>
    <t>Postřik spojovací PS bez posypu kamenivem ze silniční emulze, v množství 0,70 kg/m2</t>
  </si>
  <si>
    <t>90</t>
  </si>
  <si>
    <t>45</t>
  </si>
  <si>
    <t>576133211</t>
  </si>
  <si>
    <t>Asfaltový koberec mastixový SMA 11 (AKMS) s rozprostřením a se zhutněním v pruhu šířky do 3 m, po zhutnění tl. 40 mm</t>
  </si>
  <si>
    <t>92</t>
  </si>
  <si>
    <t>46</t>
  </si>
  <si>
    <t>577156111</t>
  </si>
  <si>
    <t>Asfaltový beton vrstva ložní ACL 22 (ABVH) s rozprostřením a zhutněním z nemodifikovaného asfaltu v pruhu šířky do 3 m, po zhutnění tl. 60 mm</t>
  </si>
  <si>
    <t>94</t>
  </si>
  <si>
    <t>Ostatní konstrukce a práce, bourání</t>
  </si>
  <si>
    <t>47</t>
  </si>
  <si>
    <t>911334122</t>
  </si>
  <si>
    <t>Zábradelní svodidla ocelová s osazením sloupků kotvením do římsy, se svodnicí úrovně zádržnosti H2 s výplní ze svislých tyčí</t>
  </si>
  <si>
    <t>96</t>
  </si>
  <si>
    <t>"včetně náběhů" 40,625+2+7</t>
  </si>
  <si>
    <t>911334411</t>
  </si>
  <si>
    <t>Zábradelní svodidla ocelová ukončení zábradelních madel</t>
  </si>
  <si>
    <t>98</t>
  </si>
  <si>
    <t>49</t>
  </si>
  <si>
    <t>911334513</t>
  </si>
  <si>
    <t>Zábradelní svodidla ocelová dilatace zábradelní výplně ze svislých tyčí s elektricky izolovaným stykem</t>
  </si>
  <si>
    <t>100</t>
  </si>
  <si>
    <t>919112221</t>
  </si>
  <si>
    <t>Řezání dilatačních spár v živičném krytu vytvoření komůrky pro těsnící zálivku šířky 15 mm, hloubky 20 mm</t>
  </si>
  <si>
    <t>102</t>
  </si>
  <si>
    <t>6,25*2</t>
  </si>
  <si>
    <t>40,625</t>
  </si>
  <si>
    <t>51</t>
  </si>
  <si>
    <t>919121121</t>
  </si>
  <si>
    <t>Utěsnění dilatačních spár zálivkou za studena v cementobetonovém nebo živičném krytu včetně adhezního nátěru s těsnicím profilem pod zálivkou, pro komůrky šířky 15 mm, hloubky 25 mm</t>
  </si>
  <si>
    <t>104</t>
  </si>
  <si>
    <t>919735113</t>
  </si>
  <si>
    <t>Řezání stávajícího živičného krytu nebo podkladu hloubky přes 100 do 150 mm</t>
  </si>
  <si>
    <t>106</t>
  </si>
  <si>
    <t>2*6,25</t>
  </si>
  <si>
    <t>998</t>
  </si>
  <si>
    <t>Přesun hmot</t>
  </si>
  <si>
    <t>53</t>
  </si>
  <si>
    <t>998153131</t>
  </si>
  <si>
    <t>Přesun hmot pro zdi a valy samostatné se svislou nosnou konstrukcí zděnou nebo monolitickou betonovou tyčovou nebo plošnou vodorovná dopravní vzdálenost do 50 m, pro zdi výšky do 12 m</t>
  </si>
  <si>
    <t>108</t>
  </si>
  <si>
    <t>Práce a dodávky M</t>
  </si>
  <si>
    <t>46-M</t>
  </si>
  <si>
    <t>Zemní práce při extr.mont.pracích</t>
  </si>
  <si>
    <t>460080032</t>
  </si>
  <si>
    <t>Základové konstrukce základ bez bednění do rostlé zeminy z monolitického železobetonu bez výztuže bez zvláštních nároků na prostředí tř. C 12/15</t>
  </si>
  <si>
    <t>110</t>
  </si>
  <si>
    <t>"vyrovnávací mazanina" 0,1*1,500*40,625</t>
  </si>
  <si>
    <t>VRN</t>
  </si>
  <si>
    <t>Vedlejší rozpočtové náklady</t>
  </si>
  <si>
    <t>VRN1</t>
  </si>
  <si>
    <t>Průzkumné, geodetické a projektové práce</t>
  </si>
  <si>
    <t>55</t>
  </si>
  <si>
    <t>012002000</t>
  </si>
  <si>
    <t>Geodetické práce</t>
  </si>
  <si>
    <t>kpl</t>
  </si>
  <si>
    <t>112</t>
  </si>
  <si>
    <t>"veškeré geodetické práce" 1</t>
  </si>
  <si>
    <t>56</t>
  </si>
  <si>
    <t>013002000</t>
  </si>
  <si>
    <t>Projektové práce</t>
  </si>
  <si>
    <t>114</t>
  </si>
  <si>
    <t>"PD ve stupních dle požadavku objednatele - RDS, PDPS" 1</t>
  </si>
  <si>
    <t>VRN3</t>
  </si>
  <si>
    <t>Zařízení staveniště</t>
  </si>
  <si>
    <t>57</t>
  </si>
  <si>
    <t>030001000</t>
  </si>
  <si>
    <t>116</t>
  </si>
  <si>
    <t>"veškeré náklady spojené se zařízením staveniště" 1</t>
  </si>
  <si>
    <t>VRN6</t>
  </si>
  <si>
    <t>Územní vlivy</t>
  </si>
  <si>
    <t>060001000</t>
  </si>
  <si>
    <t>118</t>
  </si>
  <si>
    <t>"vytyčení inženýrských sítí" 1</t>
  </si>
  <si>
    <t>VRN7</t>
  </si>
  <si>
    <t>Provozní vlivy</t>
  </si>
  <si>
    <t>59</t>
  </si>
  <si>
    <t>070001000</t>
  </si>
  <si>
    <t>120</t>
  </si>
  <si>
    <t>"DIR, DIO"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</si>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</sst>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4" t="s">
        <v>14</v>
      </c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23"/>
      <c r="AQ5" s="23"/>
      <c r="AR5" s="21"/>
      <c r="BE5" s="311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16" t="s">
        <v>17</v>
      </c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23"/>
      <c r="AQ6" s="23"/>
      <c r="AR6" s="21"/>
      <c r="BE6" s="312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12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12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2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12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1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2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31</v>
      </c>
      <c r="AO13" s="23"/>
      <c r="AP13" s="23"/>
      <c r="AQ13" s="23"/>
      <c r="AR13" s="21"/>
      <c r="BE13" s="312"/>
      <c r="BS13" s="18" t="s">
        <v>6</v>
      </c>
    </row>
    <row r="14" spans="2:71" ht="12.75">
      <c r="B14" s="22"/>
      <c r="C14" s="23"/>
      <c r="D14" s="23"/>
      <c r="E14" s="317" t="s">
        <v>31</v>
      </c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1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2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12"/>
      <c r="BS16" s="18" t="s">
        <v>4</v>
      </c>
    </row>
    <row r="17" spans="2:71" s="1" customFormat="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1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2"/>
      <c r="BS18" s="18" t="s">
        <v>6</v>
      </c>
    </row>
    <row r="19" spans="2:71" s="1" customFormat="1" ht="12" customHeight="1">
      <c r="B19" s="22"/>
      <c r="C19" s="23"/>
      <c r="D19" s="30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12"/>
      <c r="BS19" s="18" t="s">
        <v>6</v>
      </c>
    </row>
    <row r="20" spans="2:71" s="1" customFormat="1" ht="18.4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1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2"/>
    </row>
    <row r="22" spans="2:57" s="1" customFormat="1" ht="12" customHeight="1">
      <c r="B22" s="22"/>
      <c r="C22" s="23"/>
      <c r="D22" s="30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2"/>
    </row>
    <row r="23" spans="2:57" s="1" customFormat="1" ht="47.25" customHeight="1">
      <c r="B23" s="22"/>
      <c r="C23" s="23"/>
      <c r="D23" s="23"/>
      <c r="E23" s="319" t="s">
        <v>39</v>
      </c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23"/>
      <c r="AP23" s="23"/>
      <c r="AQ23" s="23"/>
      <c r="AR23" s="21"/>
      <c r="BE23" s="31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2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2"/>
    </row>
    <row r="26" spans="1:57" s="2" customFormat="1" ht="25.9" customHeight="1">
      <c r="A26" s="35"/>
      <c r="B26" s="36"/>
      <c r="C26" s="37"/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0">
        <f>ROUND(AG54,2)</f>
        <v>0</v>
      </c>
      <c r="AL26" s="321"/>
      <c r="AM26" s="321"/>
      <c r="AN26" s="321"/>
      <c r="AO26" s="321"/>
      <c r="AP26" s="37"/>
      <c r="AQ26" s="37"/>
      <c r="AR26" s="40"/>
      <c r="BE26" s="312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2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2" t="s">
        <v>41</v>
      </c>
      <c r="M28" s="322"/>
      <c r="N28" s="322"/>
      <c r="O28" s="322"/>
      <c r="P28" s="322"/>
      <c r="Q28" s="37"/>
      <c r="R28" s="37"/>
      <c r="S28" s="37"/>
      <c r="T28" s="37"/>
      <c r="U28" s="37"/>
      <c r="V28" s="37"/>
      <c r="W28" s="322" t="s">
        <v>42</v>
      </c>
      <c r="X28" s="322"/>
      <c r="Y28" s="322"/>
      <c r="Z28" s="322"/>
      <c r="AA28" s="322"/>
      <c r="AB28" s="322"/>
      <c r="AC28" s="322"/>
      <c r="AD28" s="322"/>
      <c r="AE28" s="322"/>
      <c r="AF28" s="37"/>
      <c r="AG28" s="37"/>
      <c r="AH28" s="37"/>
      <c r="AI28" s="37"/>
      <c r="AJ28" s="37"/>
      <c r="AK28" s="322" t="s">
        <v>43</v>
      </c>
      <c r="AL28" s="322"/>
      <c r="AM28" s="322"/>
      <c r="AN28" s="322"/>
      <c r="AO28" s="322"/>
      <c r="AP28" s="37"/>
      <c r="AQ28" s="37"/>
      <c r="AR28" s="40"/>
      <c r="BE28" s="312"/>
    </row>
    <row r="29" spans="2:57" s="3" customFormat="1" ht="14.45" customHeight="1">
      <c r="B29" s="41"/>
      <c r="C29" s="42"/>
      <c r="D29" s="30" t="s">
        <v>44</v>
      </c>
      <c r="E29" s="42"/>
      <c r="F29" s="30" t="s">
        <v>45</v>
      </c>
      <c r="G29" s="42"/>
      <c r="H29" s="42"/>
      <c r="I29" s="42"/>
      <c r="J29" s="42"/>
      <c r="K29" s="42"/>
      <c r="L29" s="325">
        <v>0.21</v>
      </c>
      <c r="M29" s="324"/>
      <c r="N29" s="324"/>
      <c r="O29" s="324"/>
      <c r="P29" s="324"/>
      <c r="Q29" s="42"/>
      <c r="R29" s="42"/>
      <c r="S29" s="42"/>
      <c r="T29" s="42"/>
      <c r="U29" s="42"/>
      <c r="V29" s="42"/>
      <c r="W29" s="323">
        <f>ROUND(AZ54,2)</f>
        <v>0</v>
      </c>
      <c r="X29" s="324"/>
      <c r="Y29" s="324"/>
      <c r="Z29" s="324"/>
      <c r="AA29" s="324"/>
      <c r="AB29" s="324"/>
      <c r="AC29" s="324"/>
      <c r="AD29" s="324"/>
      <c r="AE29" s="324"/>
      <c r="AF29" s="42"/>
      <c r="AG29" s="42"/>
      <c r="AH29" s="42"/>
      <c r="AI29" s="42"/>
      <c r="AJ29" s="42"/>
      <c r="AK29" s="323">
        <f>ROUND(AV54,2)</f>
        <v>0</v>
      </c>
      <c r="AL29" s="324"/>
      <c r="AM29" s="324"/>
      <c r="AN29" s="324"/>
      <c r="AO29" s="324"/>
      <c r="AP29" s="42"/>
      <c r="AQ29" s="42"/>
      <c r="AR29" s="43"/>
      <c r="BE29" s="313"/>
    </row>
    <row r="30" spans="2:57" s="3" customFormat="1" ht="14.45" customHeight="1">
      <c r="B30" s="41"/>
      <c r="C30" s="42"/>
      <c r="D30" s="42"/>
      <c r="E30" s="42"/>
      <c r="F30" s="30" t="s">
        <v>46</v>
      </c>
      <c r="G30" s="42"/>
      <c r="H30" s="42"/>
      <c r="I30" s="42"/>
      <c r="J30" s="42"/>
      <c r="K30" s="42"/>
      <c r="L30" s="325">
        <v>0.15</v>
      </c>
      <c r="M30" s="324"/>
      <c r="N30" s="324"/>
      <c r="O30" s="324"/>
      <c r="P30" s="324"/>
      <c r="Q30" s="42"/>
      <c r="R30" s="42"/>
      <c r="S30" s="42"/>
      <c r="T30" s="42"/>
      <c r="U30" s="42"/>
      <c r="V30" s="42"/>
      <c r="W30" s="323">
        <f>ROUND(BA54,2)</f>
        <v>0</v>
      </c>
      <c r="X30" s="324"/>
      <c r="Y30" s="324"/>
      <c r="Z30" s="324"/>
      <c r="AA30" s="324"/>
      <c r="AB30" s="324"/>
      <c r="AC30" s="324"/>
      <c r="AD30" s="324"/>
      <c r="AE30" s="324"/>
      <c r="AF30" s="42"/>
      <c r="AG30" s="42"/>
      <c r="AH30" s="42"/>
      <c r="AI30" s="42"/>
      <c r="AJ30" s="42"/>
      <c r="AK30" s="323">
        <f>ROUND(AW54,2)</f>
        <v>0</v>
      </c>
      <c r="AL30" s="324"/>
      <c r="AM30" s="324"/>
      <c r="AN30" s="324"/>
      <c r="AO30" s="324"/>
      <c r="AP30" s="42"/>
      <c r="AQ30" s="42"/>
      <c r="AR30" s="43"/>
      <c r="BE30" s="313"/>
    </row>
    <row r="31" spans="2:57" s="3" customFormat="1" ht="14.45" customHeight="1" hidden="1">
      <c r="B31" s="41"/>
      <c r="C31" s="42"/>
      <c r="D31" s="42"/>
      <c r="E31" s="42"/>
      <c r="F31" s="30" t="s">
        <v>47</v>
      </c>
      <c r="G31" s="42"/>
      <c r="H31" s="42"/>
      <c r="I31" s="42"/>
      <c r="J31" s="42"/>
      <c r="K31" s="42"/>
      <c r="L31" s="325">
        <v>0.21</v>
      </c>
      <c r="M31" s="324"/>
      <c r="N31" s="324"/>
      <c r="O31" s="324"/>
      <c r="P31" s="324"/>
      <c r="Q31" s="42"/>
      <c r="R31" s="42"/>
      <c r="S31" s="42"/>
      <c r="T31" s="42"/>
      <c r="U31" s="42"/>
      <c r="V31" s="42"/>
      <c r="W31" s="323">
        <f>ROUND(BB54,2)</f>
        <v>0</v>
      </c>
      <c r="X31" s="324"/>
      <c r="Y31" s="324"/>
      <c r="Z31" s="324"/>
      <c r="AA31" s="324"/>
      <c r="AB31" s="324"/>
      <c r="AC31" s="324"/>
      <c r="AD31" s="324"/>
      <c r="AE31" s="324"/>
      <c r="AF31" s="42"/>
      <c r="AG31" s="42"/>
      <c r="AH31" s="42"/>
      <c r="AI31" s="42"/>
      <c r="AJ31" s="42"/>
      <c r="AK31" s="323">
        <v>0</v>
      </c>
      <c r="AL31" s="324"/>
      <c r="AM31" s="324"/>
      <c r="AN31" s="324"/>
      <c r="AO31" s="324"/>
      <c r="AP31" s="42"/>
      <c r="AQ31" s="42"/>
      <c r="AR31" s="43"/>
      <c r="BE31" s="313"/>
    </row>
    <row r="32" spans="2:57" s="3" customFormat="1" ht="14.45" customHeight="1" hidden="1">
      <c r="B32" s="41"/>
      <c r="C32" s="42"/>
      <c r="D32" s="42"/>
      <c r="E32" s="42"/>
      <c r="F32" s="30" t="s">
        <v>48</v>
      </c>
      <c r="G32" s="42"/>
      <c r="H32" s="42"/>
      <c r="I32" s="42"/>
      <c r="J32" s="42"/>
      <c r="K32" s="42"/>
      <c r="L32" s="325">
        <v>0.15</v>
      </c>
      <c r="M32" s="324"/>
      <c r="N32" s="324"/>
      <c r="O32" s="324"/>
      <c r="P32" s="324"/>
      <c r="Q32" s="42"/>
      <c r="R32" s="42"/>
      <c r="S32" s="42"/>
      <c r="T32" s="42"/>
      <c r="U32" s="42"/>
      <c r="V32" s="42"/>
      <c r="W32" s="323">
        <f>ROUND(BC54,2)</f>
        <v>0</v>
      </c>
      <c r="X32" s="324"/>
      <c r="Y32" s="324"/>
      <c r="Z32" s="324"/>
      <c r="AA32" s="324"/>
      <c r="AB32" s="324"/>
      <c r="AC32" s="324"/>
      <c r="AD32" s="324"/>
      <c r="AE32" s="324"/>
      <c r="AF32" s="42"/>
      <c r="AG32" s="42"/>
      <c r="AH32" s="42"/>
      <c r="AI32" s="42"/>
      <c r="AJ32" s="42"/>
      <c r="AK32" s="323">
        <v>0</v>
      </c>
      <c r="AL32" s="324"/>
      <c r="AM32" s="324"/>
      <c r="AN32" s="324"/>
      <c r="AO32" s="324"/>
      <c r="AP32" s="42"/>
      <c r="AQ32" s="42"/>
      <c r="AR32" s="43"/>
      <c r="BE32" s="313"/>
    </row>
    <row r="33" spans="2:44" s="3" customFormat="1" ht="14.45" customHeight="1" hidden="1">
      <c r="B33" s="41"/>
      <c r="C33" s="42"/>
      <c r="D33" s="42"/>
      <c r="E33" s="42"/>
      <c r="F33" s="30" t="s">
        <v>49</v>
      </c>
      <c r="G33" s="42"/>
      <c r="H33" s="42"/>
      <c r="I33" s="42"/>
      <c r="J33" s="42"/>
      <c r="K33" s="42"/>
      <c r="L33" s="325">
        <v>0</v>
      </c>
      <c r="M33" s="324"/>
      <c r="N33" s="324"/>
      <c r="O33" s="324"/>
      <c r="P33" s="324"/>
      <c r="Q33" s="42"/>
      <c r="R33" s="42"/>
      <c r="S33" s="42"/>
      <c r="T33" s="42"/>
      <c r="U33" s="42"/>
      <c r="V33" s="42"/>
      <c r="W33" s="323">
        <f>ROUND(BD54,2)</f>
        <v>0</v>
      </c>
      <c r="X33" s="324"/>
      <c r="Y33" s="324"/>
      <c r="Z33" s="324"/>
      <c r="AA33" s="324"/>
      <c r="AB33" s="324"/>
      <c r="AC33" s="324"/>
      <c r="AD33" s="324"/>
      <c r="AE33" s="324"/>
      <c r="AF33" s="42"/>
      <c r="AG33" s="42"/>
      <c r="AH33" s="42"/>
      <c r="AI33" s="42"/>
      <c r="AJ33" s="42"/>
      <c r="AK33" s="323">
        <v>0</v>
      </c>
      <c r="AL33" s="324"/>
      <c r="AM33" s="324"/>
      <c r="AN33" s="324"/>
      <c r="AO33" s="324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51</v>
      </c>
      <c r="U35" s="46"/>
      <c r="V35" s="46"/>
      <c r="W35" s="46"/>
      <c r="X35" s="326" t="s">
        <v>52</v>
      </c>
      <c r="Y35" s="327"/>
      <c r="Z35" s="327"/>
      <c r="AA35" s="327"/>
      <c r="AB35" s="327"/>
      <c r="AC35" s="46"/>
      <c r="AD35" s="46"/>
      <c r="AE35" s="46"/>
      <c r="AF35" s="46"/>
      <c r="AG35" s="46"/>
      <c r="AH35" s="46"/>
      <c r="AI35" s="46"/>
      <c r="AJ35" s="46"/>
      <c r="AK35" s="328">
        <f>SUM(AK26:AK33)</f>
        <v>0</v>
      </c>
      <c r="AL35" s="327"/>
      <c r="AM35" s="327"/>
      <c r="AN35" s="327"/>
      <c r="AO35" s="329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PD05-21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0" t="str">
        <f>K6</f>
        <v>II/105 Jílové, havárie, nestabilní svah</v>
      </c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2" t="str">
        <f>IF(AN8="","",AN8)</f>
        <v>18. 6. 2021</v>
      </c>
      <c r="AN47" s="332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KSÚS Středočeského kraje, p.o.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333" t="str">
        <f>IF(E17="","",E17)</f>
        <v>Ing. Martin Trčka</v>
      </c>
      <c r="AN49" s="334"/>
      <c r="AO49" s="334"/>
      <c r="AP49" s="334"/>
      <c r="AQ49" s="37"/>
      <c r="AR49" s="40"/>
      <c r="AS49" s="335" t="s">
        <v>54</v>
      </c>
      <c r="AT49" s="336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37</v>
      </c>
      <c r="AJ50" s="37"/>
      <c r="AK50" s="37"/>
      <c r="AL50" s="37"/>
      <c r="AM50" s="333" t="str">
        <f>IF(E20="","",E20)</f>
        <v xml:space="preserve"> </v>
      </c>
      <c r="AN50" s="334"/>
      <c r="AO50" s="334"/>
      <c r="AP50" s="334"/>
      <c r="AQ50" s="37"/>
      <c r="AR50" s="40"/>
      <c r="AS50" s="337"/>
      <c r="AT50" s="338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39"/>
      <c r="AT51" s="340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1" t="s">
        <v>55</v>
      </c>
      <c r="D52" s="342"/>
      <c r="E52" s="342"/>
      <c r="F52" s="342"/>
      <c r="G52" s="342"/>
      <c r="H52" s="67"/>
      <c r="I52" s="343" t="s">
        <v>56</v>
      </c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4" t="s">
        <v>57</v>
      </c>
      <c r="AH52" s="342"/>
      <c r="AI52" s="342"/>
      <c r="AJ52" s="342"/>
      <c r="AK52" s="342"/>
      <c r="AL52" s="342"/>
      <c r="AM52" s="342"/>
      <c r="AN52" s="343" t="s">
        <v>58</v>
      </c>
      <c r="AO52" s="342"/>
      <c r="AP52" s="342"/>
      <c r="AQ52" s="68" t="s">
        <v>59</v>
      </c>
      <c r="AR52" s="40"/>
      <c r="AS52" s="69" t="s">
        <v>60</v>
      </c>
      <c r="AT52" s="70" t="s">
        <v>61</v>
      </c>
      <c r="AU52" s="70" t="s">
        <v>62</v>
      </c>
      <c r="AV52" s="70" t="s">
        <v>63</v>
      </c>
      <c r="AW52" s="70" t="s">
        <v>64</v>
      </c>
      <c r="AX52" s="70" t="s">
        <v>65</v>
      </c>
      <c r="AY52" s="70" t="s">
        <v>66</v>
      </c>
      <c r="AZ52" s="70" t="s">
        <v>67</v>
      </c>
      <c r="BA52" s="70" t="s">
        <v>68</v>
      </c>
      <c r="BB52" s="70" t="s">
        <v>69</v>
      </c>
      <c r="BC52" s="70" t="s">
        <v>70</v>
      </c>
      <c r="BD52" s="71" t="s">
        <v>71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72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48">
        <f>ROUND(AG55,2)</f>
        <v>0</v>
      </c>
      <c r="AH54" s="348"/>
      <c r="AI54" s="348"/>
      <c r="AJ54" s="348"/>
      <c r="AK54" s="348"/>
      <c r="AL54" s="348"/>
      <c r="AM54" s="348"/>
      <c r="AN54" s="349">
        <f>SUM(AG54,AT54)</f>
        <v>0</v>
      </c>
      <c r="AO54" s="349"/>
      <c r="AP54" s="349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73</v>
      </c>
      <c r="BT54" s="85" t="s">
        <v>74</v>
      </c>
      <c r="BU54" s="86" t="s">
        <v>75</v>
      </c>
      <c r="BV54" s="85" t="s">
        <v>76</v>
      </c>
      <c r="BW54" s="85" t="s">
        <v>5</v>
      </c>
      <c r="BX54" s="85" t="s">
        <v>77</v>
      </c>
      <c r="CL54" s="85" t="s">
        <v>19</v>
      </c>
    </row>
    <row r="55" spans="1:91" s="7" customFormat="1" ht="24.75" customHeight="1">
      <c r="A55" s="87" t="s">
        <v>78</v>
      </c>
      <c r="B55" s="88"/>
      <c r="C55" s="89"/>
      <c r="D55" s="347" t="s">
        <v>79</v>
      </c>
      <c r="E55" s="347"/>
      <c r="F55" s="347"/>
      <c r="G55" s="347"/>
      <c r="H55" s="347"/>
      <c r="I55" s="90"/>
      <c r="J55" s="347" t="s">
        <v>80</v>
      </c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5">
        <f>'SO.201 - II-105 Jílové, h...'!J30</f>
        <v>0</v>
      </c>
      <c r="AH55" s="346"/>
      <c r="AI55" s="346"/>
      <c r="AJ55" s="346"/>
      <c r="AK55" s="346"/>
      <c r="AL55" s="346"/>
      <c r="AM55" s="346"/>
      <c r="AN55" s="345">
        <f>SUM(AG55,AT55)</f>
        <v>0</v>
      </c>
      <c r="AO55" s="346"/>
      <c r="AP55" s="346"/>
      <c r="AQ55" s="91" t="s">
        <v>81</v>
      </c>
      <c r="AR55" s="92"/>
      <c r="AS55" s="93">
        <v>0</v>
      </c>
      <c r="AT55" s="94">
        <f>ROUND(SUM(AV55:AW55),2)</f>
        <v>0</v>
      </c>
      <c r="AU55" s="95">
        <f>'SO.201 - II-105 Jílové, h...'!P94</f>
        <v>0</v>
      </c>
      <c r="AV55" s="94">
        <f>'SO.201 - II-105 Jílové, h...'!J33</f>
        <v>0</v>
      </c>
      <c r="AW55" s="94">
        <f>'SO.201 - II-105 Jílové, h...'!J34</f>
        <v>0</v>
      </c>
      <c r="AX55" s="94">
        <f>'SO.201 - II-105 Jílové, h...'!J35</f>
        <v>0</v>
      </c>
      <c r="AY55" s="94">
        <f>'SO.201 - II-105 Jílové, h...'!J36</f>
        <v>0</v>
      </c>
      <c r="AZ55" s="94">
        <f>'SO.201 - II-105 Jílové, h...'!F33</f>
        <v>0</v>
      </c>
      <c r="BA55" s="94">
        <f>'SO.201 - II-105 Jílové, h...'!F34</f>
        <v>0</v>
      </c>
      <c r="BB55" s="94">
        <f>'SO.201 - II-105 Jílové, h...'!F35</f>
        <v>0</v>
      </c>
      <c r="BC55" s="94">
        <f>'SO.201 - II-105 Jílové, h...'!F36</f>
        <v>0</v>
      </c>
      <c r="BD55" s="96">
        <f>'SO.201 - II-105 Jílové, h...'!F37</f>
        <v>0</v>
      </c>
      <c r="BT55" s="97" t="s">
        <v>82</v>
      </c>
      <c r="BV55" s="97" t="s">
        <v>76</v>
      </c>
      <c r="BW55" s="97" t="s">
        <v>83</v>
      </c>
      <c r="BX55" s="97" t="s">
        <v>5</v>
      </c>
      <c r="CL55" s="97" t="s">
        <v>22</v>
      </c>
      <c r="CM55" s="97" t="s">
        <v>84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rrPl5ENS8VsAtXTvh8yDZB9BB+uSVHOUjh0lH9Ze3vX2naBKgFtJveZJDGT2ELDoJ5G9qTN0VbBjBKw+IPIwxA==" saltValue="9J+94nesAlkmsVLl3Qa0xvqBRdUz+HeI9T7Zp6BoaGC6zovSUiz3UzbbUBelYUxjD1nsD0pnrRVVUKuR44NB2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.201 - II-105 Jílové, h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18" t="s">
        <v>83</v>
      </c>
    </row>
    <row r="3" spans="2:46" s="1" customFormat="1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21"/>
      <c r="AT3" s="18" t="s">
        <v>84</v>
      </c>
    </row>
    <row r="4" spans="2:46" s="1" customFormat="1" ht="24.95" customHeight="1">
      <c r="B4" s="21"/>
      <c r="D4" s="100" t="s">
        <v>85</v>
      </c>
      <c r="L4" s="21"/>
      <c r="M4" s="10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2" t="s">
        <v>16</v>
      </c>
      <c r="L6" s="21"/>
    </row>
    <row r="7" spans="2:12" s="1" customFormat="1" ht="16.5" customHeight="1">
      <c r="B7" s="21"/>
      <c r="E7" s="351" t="str">
        <f>'Rekapitulace stavby'!K6</f>
        <v>II/105 Jílové, havárie, nestabilní svah</v>
      </c>
      <c r="F7" s="352"/>
      <c r="G7" s="352"/>
      <c r="H7" s="352"/>
      <c r="L7" s="21"/>
    </row>
    <row r="8" spans="1:31" s="2" customFormat="1" ht="12" customHeight="1">
      <c r="A8" s="35"/>
      <c r="B8" s="40"/>
      <c r="C8" s="35"/>
      <c r="D8" s="102" t="s">
        <v>86</v>
      </c>
      <c r="E8" s="35"/>
      <c r="F8" s="35"/>
      <c r="G8" s="35"/>
      <c r="H8" s="35"/>
      <c r="I8" s="35"/>
      <c r="J8" s="35"/>
      <c r="K8" s="35"/>
      <c r="L8" s="103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3" t="s">
        <v>87</v>
      </c>
      <c r="F9" s="354"/>
      <c r="G9" s="354"/>
      <c r="H9" s="354"/>
      <c r="I9" s="35"/>
      <c r="J9" s="35"/>
      <c r="K9" s="35"/>
      <c r="L9" s="103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3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2" t="s">
        <v>18</v>
      </c>
      <c r="E11" s="35"/>
      <c r="F11" s="104" t="s">
        <v>22</v>
      </c>
      <c r="G11" s="35"/>
      <c r="H11" s="35"/>
      <c r="I11" s="102" t="s">
        <v>20</v>
      </c>
      <c r="J11" s="104" t="s">
        <v>19</v>
      </c>
      <c r="K11" s="35"/>
      <c r="L11" s="103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2" t="s">
        <v>21</v>
      </c>
      <c r="E12" s="35"/>
      <c r="F12" s="104" t="s">
        <v>22</v>
      </c>
      <c r="G12" s="35"/>
      <c r="H12" s="35"/>
      <c r="I12" s="102" t="s">
        <v>23</v>
      </c>
      <c r="J12" s="105" t="str">
        <f>'Rekapitulace stavby'!AN8</f>
        <v>18. 6. 2021</v>
      </c>
      <c r="K12" s="35"/>
      <c r="L12" s="103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3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2" t="s">
        <v>25</v>
      </c>
      <c r="E14" s="35"/>
      <c r="F14" s="35"/>
      <c r="G14" s="35"/>
      <c r="H14" s="35"/>
      <c r="I14" s="102" t="s">
        <v>26</v>
      </c>
      <c r="J14" s="104" t="s">
        <v>27</v>
      </c>
      <c r="K14" s="35"/>
      <c r="L14" s="103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28</v>
      </c>
      <c r="F15" s="35"/>
      <c r="G15" s="35"/>
      <c r="H15" s="35"/>
      <c r="I15" s="102" t="s">
        <v>29</v>
      </c>
      <c r="J15" s="104" t="s">
        <v>19</v>
      </c>
      <c r="K15" s="35"/>
      <c r="L15" s="103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3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2" t="s">
        <v>30</v>
      </c>
      <c r="E17" s="35"/>
      <c r="F17" s="35"/>
      <c r="G17" s="35"/>
      <c r="H17" s="35"/>
      <c r="I17" s="102" t="s">
        <v>26</v>
      </c>
      <c r="J17" s="31" t="str">
        <f>'Rekapitulace stavby'!AN13</f>
        <v>Vyplň údaj</v>
      </c>
      <c r="K17" s="35"/>
      <c r="L17" s="103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5" t="str">
        <f>'Rekapitulace stavby'!E14</f>
        <v>Vyplň údaj</v>
      </c>
      <c r="F18" s="356"/>
      <c r="G18" s="356"/>
      <c r="H18" s="356"/>
      <c r="I18" s="102" t="s">
        <v>29</v>
      </c>
      <c r="J18" s="31" t="str">
        <f>'Rekapitulace stavby'!AN14</f>
        <v>Vyplň údaj</v>
      </c>
      <c r="K18" s="35"/>
      <c r="L18" s="103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3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2" t="s">
        <v>32</v>
      </c>
      <c r="E20" s="35"/>
      <c r="F20" s="35"/>
      <c r="G20" s="35"/>
      <c r="H20" s="35"/>
      <c r="I20" s="102" t="s">
        <v>26</v>
      </c>
      <c r="J20" s="104" t="s">
        <v>33</v>
      </c>
      <c r="K20" s="35"/>
      <c r="L20" s="103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34</v>
      </c>
      <c r="F21" s="35"/>
      <c r="G21" s="35"/>
      <c r="H21" s="35"/>
      <c r="I21" s="102" t="s">
        <v>29</v>
      </c>
      <c r="J21" s="104" t="s">
        <v>35</v>
      </c>
      <c r="K21" s="35"/>
      <c r="L21" s="103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3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2" t="s">
        <v>37</v>
      </c>
      <c r="E23" s="35"/>
      <c r="F23" s="35"/>
      <c r="G23" s="35"/>
      <c r="H23" s="35"/>
      <c r="I23" s="102" t="s">
        <v>26</v>
      </c>
      <c r="J23" s="104" t="str">
        <f>IF('Rekapitulace stavby'!AN19="","",'Rekapitulace stavby'!AN19)</f>
        <v/>
      </c>
      <c r="K23" s="35"/>
      <c r="L23" s="103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tr">
        <f>IF('Rekapitulace stavby'!E20="","",'Rekapitulace stavby'!E20)</f>
        <v xml:space="preserve"> </v>
      </c>
      <c r="F24" s="35"/>
      <c r="G24" s="35"/>
      <c r="H24" s="35"/>
      <c r="I24" s="102" t="s">
        <v>29</v>
      </c>
      <c r="J24" s="104" t="str">
        <f>IF('Rekapitulace stavby'!AN20="","",'Rekapitulace stavby'!AN20)</f>
        <v/>
      </c>
      <c r="K24" s="35"/>
      <c r="L24" s="103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3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2" t="s">
        <v>38</v>
      </c>
      <c r="E26" s="35"/>
      <c r="F26" s="35"/>
      <c r="G26" s="35"/>
      <c r="H26" s="35"/>
      <c r="I26" s="35"/>
      <c r="J26" s="35"/>
      <c r="K26" s="35"/>
      <c r="L26" s="103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47.25" customHeight="1">
      <c r="A27" s="106"/>
      <c r="B27" s="107"/>
      <c r="C27" s="106"/>
      <c r="D27" s="106"/>
      <c r="E27" s="357" t="s">
        <v>39</v>
      </c>
      <c r="F27" s="357"/>
      <c r="G27" s="357"/>
      <c r="H27" s="357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3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9"/>
      <c r="E29" s="109"/>
      <c r="F29" s="109"/>
      <c r="G29" s="109"/>
      <c r="H29" s="109"/>
      <c r="I29" s="109"/>
      <c r="J29" s="109"/>
      <c r="K29" s="109"/>
      <c r="L29" s="103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0" t="s">
        <v>40</v>
      </c>
      <c r="E30" s="35"/>
      <c r="F30" s="35"/>
      <c r="G30" s="35"/>
      <c r="H30" s="35"/>
      <c r="I30" s="35"/>
      <c r="J30" s="111">
        <f>ROUND(J94,2)</f>
        <v>0</v>
      </c>
      <c r="K30" s="35"/>
      <c r="L30" s="103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09"/>
      <c r="E31" s="109"/>
      <c r="F31" s="109"/>
      <c r="G31" s="109"/>
      <c r="H31" s="109"/>
      <c r="I31" s="109"/>
      <c r="J31" s="109"/>
      <c r="K31" s="109"/>
      <c r="L31" s="103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2" t="s">
        <v>42</v>
      </c>
      <c r="G32" s="35"/>
      <c r="H32" s="35"/>
      <c r="I32" s="112" t="s">
        <v>41</v>
      </c>
      <c r="J32" s="112" t="s">
        <v>43</v>
      </c>
      <c r="K32" s="35"/>
      <c r="L32" s="103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3" t="s">
        <v>44</v>
      </c>
      <c r="E33" s="102" t="s">
        <v>45</v>
      </c>
      <c r="F33" s="114">
        <f>ROUND((SUM(BE94:BE282)),2)</f>
        <v>0</v>
      </c>
      <c r="G33" s="35"/>
      <c r="H33" s="35"/>
      <c r="I33" s="115">
        <v>0.21</v>
      </c>
      <c r="J33" s="114">
        <f>ROUND(((SUM(BE94:BE282))*I33),2)</f>
        <v>0</v>
      </c>
      <c r="K33" s="35"/>
      <c r="L33" s="103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2" t="s">
        <v>46</v>
      </c>
      <c r="F34" s="114">
        <f>ROUND((SUM(BF94:BF282)),2)</f>
        <v>0</v>
      </c>
      <c r="G34" s="35"/>
      <c r="H34" s="35"/>
      <c r="I34" s="115">
        <v>0.15</v>
      </c>
      <c r="J34" s="114">
        <f>ROUND(((SUM(BF94:BF282))*I34),2)</f>
        <v>0</v>
      </c>
      <c r="K34" s="35"/>
      <c r="L34" s="103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2" t="s">
        <v>47</v>
      </c>
      <c r="F35" s="114">
        <f>ROUND((SUM(BG94:BG282)),2)</f>
        <v>0</v>
      </c>
      <c r="G35" s="35"/>
      <c r="H35" s="35"/>
      <c r="I35" s="115">
        <v>0.21</v>
      </c>
      <c r="J35" s="114">
        <f>0</f>
        <v>0</v>
      </c>
      <c r="K35" s="35"/>
      <c r="L35" s="103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2" t="s">
        <v>48</v>
      </c>
      <c r="F36" s="114">
        <f>ROUND((SUM(BH94:BH282)),2)</f>
        <v>0</v>
      </c>
      <c r="G36" s="35"/>
      <c r="H36" s="35"/>
      <c r="I36" s="115">
        <v>0.15</v>
      </c>
      <c r="J36" s="114">
        <f>0</f>
        <v>0</v>
      </c>
      <c r="K36" s="35"/>
      <c r="L36" s="103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2" t="s">
        <v>49</v>
      </c>
      <c r="F37" s="114">
        <f>ROUND((SUM(BI94:BI282)),2)</f>
        <v>0</v>
      </c>
      <c r="G37" s="35"/>
      <c r="H37" s="35"/>
      <c r="I37" s="115">
        <v>0</v>
      </c>
      <c r="J37" s="114">
        <f>0</f>
        <v>0</v>
      </c>
      <c r="K37" s="35"/>
      <c r="L37" s="103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3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16"/>
      <c r="D39" s="117" t="s">
        <v>50</v>
      </c>
      <c r="E39" s="118"/>
      <c r="F39" s="118"/>
      <c r="G39" s="119" t="s">
        <v>51</v>
      </c>
      <c r="H39" s="120" t="s">
        <v>52</v>
      </c>
      <c r="I39" s="118"/>
      <c r="J39" s="121">
        <f>SUM(J30:J37)</f>
        <v>0</v>
      </c>
      <c r="K39" s="122"/>
      <c r="L39" s="103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03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03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88</v>
      </c>
      <c r="D45" s="37"/>
      <c r="E45" s="37"/>
      <c r="F45" s="37"/>
      <c r="G45" s="37"/>
      <c r="H45" s="37"/>
      <c r="I45" s="37"/>
      <c r="J45" s="37"/>
      <c r="K45" s="37"/>
      <c r="L45" s="103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3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3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58" t="str">
        <f>E7</f>
        <v>II/105 Jílové, havárie, nestabilní svah</v>
      </c>
      <c r="F48" s="359"/>
      <c r="G48" s="359"/>
      <c r="H48" s="359"/>
      <c r="I48" s="37"/>
      <c r="J48" s="37"/>
      <c r="K48" s="37"/>
      <c r="L48" s="103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86</v>
      </c>
      <c r="D49" s="37"/>
      <c r="E49" s="37"/>
      <c r="F49" s="37"/>
      <c r="G49" s="37"/>
      <c r="H49" s="37"/>
      <c r="I49" s="37"/>
      <c r="J49" s="37"/>
      <c r="K49" s="37"/>
      <c r="L49" s="103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0" t="str">
        <f>E9</f>
        <v>SO.201 - II/105 Jílové, havárie, nestabilní svah - 1</v>
      </c>
      <c r="F50" s="360"/>
      <c r="G50" s="360"/>
      <c r="H50" s="360"/>
      <c r="I50" s="37"/>
      <c r="J50" s="37"/>
      <c r="K50" s="37"/>
      <c r="L50" s="103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3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18. 6. 2021</v>
      </c>
      <c r="K52" s="37"/>
      <c r="L52" s="103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3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KSÚS Středočeského kraje, p.o.</v>
      </c>
      <c r="G54" s="37"/>
      <c r="H54" s="37"/>
      <c r="I54" s="30" t="s">
        <v>32</v>
      </c>
      <c r="J54" s="33" t="str">
        <f>E21</f>
        <v>Ing. Martin Trčka</v>
      </c>
      <c r="K54" s="37"/>
      <c r="L54" s="103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37</v>
      </c>
      <c r="J55" s="33" t="str">
        <f>E24</f>
        <v xml:space="preserve"> </v>
      </c>
      <c r="K55" s="37"/>
      <c r="L55" s="103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3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27" t="s">
        <v>89</v>
      </c>
      <c r="D57" s="128"/>
      <c r="E57" s="128"/>
      <c r="F57" s="128"/>
      <c r="G57" s="128"/>
      <c r="H57" s="128"/>
      <c r="I57" s="128"/>
      <c r="J57" s="129" t="s">
        <v>90</v>
      </c>
      <c r="K57" s="128"/>
      <c r="L57" s="103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3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0" t="s">
        <v>72</v>
      </c>
      <c r="D59" s="37"/>
      <c r="E59" s="37"/>
      <c r="F59" s="37"/>
      <c r="G59" s="37"/>
      <c r="H59" s="37"/>
      <c r="I59" s="37"/>
      <c r="J59" s="78">
        <f>J94</f>
        <v>0</v>
      </c>
      <c r="K59" s="37"/>
      <c r="L59" s="103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91</v>
      </c>
    </row>
    <row r="60" spans="2:12" s="9" customFormat="1" ht="24.95" customHeight="1">
      <c r="B60" s="131"/>
      <c r="C60" s="132"/>
      <c r="D60" s="133" t="s">
        <v>92</v>
      </c>
      <c r="E60" s="134"/>
      <c r="F60" s="134"/>
      <c r="G60" s="134"/>
      <c r="H60" s="134"/>
      <c r="I60" s="134"/>
      <c r="J60" s="135">
        <f>J95</f>
        <v>0</v>
      </c>
      <c r="K60" s="132"/>
      <c r="L60" s="136"/>
    </row>
    <row r="61" spans="2:12" s="10" customFormat="1" ht="19.9" customHeight="1">
      <c r="B61" s="137"/>
      <c r="C61" s="138"/>
      <c r="D61" s="139" t="s">
        <v>93</v>
      </c>
      <c r="E61" s="140"/>
      <c r="F61" s="140"/>
      <c r="G61" s="140"/>
      <c r="H61" s="140"/>
      <c r="I61" s="140"/>
      <c r="J61" s="141">
        <f>J96</f>
        <v>0</v>
      </c>
      <c r="K61" s="138"/>
      <c r="L61" s="142"/>
    </row>
    <row r="62" spans="2:12" s="10" customFormat="1" ht="19.9" customHeight="1">
      <c r="B62" s="137"/>
      <c r="C62" s="138"/>
      <c r="D62" s="139" t="s">
        <v>94</v>
      </c>
      <c r="E62" s="140"/>
      <c r="F62" s="140"/>
      <c r="G62" s="140"/>
      <c r="H62" s="140"/>
      <c r="I62" s="140"/>
      <c r="J62" s="141">
        <f>J168</f>
        <v>0</v>
      </c>
      <c r="K62" s="138"/>
      <c r="L62" s="142"/>
    </row>
    <row r="63" spans="2:12" s="10" customFormat="1" ht="19.9" customHeight="1">
      <c r="B63" s="137"/>
      <c r="C63" s="138"/>
      <c r="D63" s="139" t="s">
        <v>95</v>
      </c>
      <c r="E63" s="140"/>
      <c r="F63" s="140"/>
      <c r="G63" s="140"/>
      <c r="H63" s="140"/>
      <c r="I63" s="140"/>
      <c r="J63" s="141">
        <f>J192</f>
        <v>0</v>
      </c>
      <c r="K63" s="138"/>
      <c r="L63" s="142"/>
    </row>
    <row r="64" spans="2:12" s="10" customFormat="1" ht="19.9" customHeight="1">
      <c r="B64" s="137"/>
      <c r="C64" s="138"/>
      <c r="D64" s="139" t="s">
        <v>96</v>
      </c>
      <c r="E64" s="140"/>
      <c r="F64" s="140"/>
      <c r="G64" s="140"/>
      <c r="H64" s="140"/>
      <c r="I64" s="140"/>
      <c r="J64" s="141">
        <f>J209</f>
        <v>0</v>
      </c>
      <c r="K64" s="138"/>
      <c r="L64" s="142"/>
    </row>
    <row r="65" spans="2:12" s="10" customFormat="1" ht="19.9" customHeight="1">
      <c r="B65" s="137"/>
      <c r="C65" s="138"/>
      <c r="D65" s="139" t="s">
        <v>97</v>
      </c>
      <c r="E65" s="140"/>
      <c r="F65" s="140"/>
      <c r="G65" s="140"/>
      <c r="H65" s="140"/>
      <c r="I65" s="140"/>
      <c r="J65" s="141">
        <f>J213</f>
        <v>0</v>
      </c>
      <c r="K65" s="138"/>
      <c r="L65" s="142"/>
    </row>
    <row r="66" spans="2:12" s="10" customFormat="1" ht="19.9" customHeight="1">
      <c r="B66" s="137"/>
      <c r="C66" s="138"/>
      <c r="D66" s="139" t="s">
        <v>98</v>
      </c>
      <c r="E66" s="140"/>
      <c r="F66" s="140"/>
      <c r="G66" s="140"/>
      <c r="H66" s="140"/>
      <c r="I66" s="140"/>
      <c r="J66" s="141">
        <f>J239</f>
        <v>0</v>
      </c>
      <c r="K66" s="138"/>
      <c r="L66" s="142"/>
    </row>
    <row r="67" spans="2:12" s="10" customFormat="1" ht="19.9" customHeight="1">
      <c r="B67" s="137"/>
      <c r="C67" s="138"/>
      <c r="D67" s="139" t="s">
        <v>99</v>
      </c>
      <c r="E67" s="140"/>
      <c r="F67" s="140"/>
      <c r="G67" s="140"/>
      <c r="H67" s="140"/>
      <c r="I67" s="140"/>
      <c r="J67" s="141">
        <f>J256</f>
        <v>0</v>
      </c>
      <c r="K67" s="138"/>
      <c r="L67" s="142"/>
    </row>
    <row r="68" spans="2:12" s="9" customFormat="1" ht="24.95" customHeight="1">
      <c r="B68" s="131"/>
      <c r="C68" s="132"/>
      <c r="D68" s="133" t="s">
        <v>100</v>
      </c>
      <c r="E68" s="134"/>
      <c r="F68" s="134"/>
      <c r="G68" s="134"/>
      <c r="H68" s="134"/>
      <c r="I68" s="134"/>
      <c r="J68" s="135">
        <f>J258</f>
        <v>0</v>
      </c>
      <c r="K68" s="132"/>
      <c r="L68" s="136"/>
    </row>
    <row r="69" spans="2:12" s="10" customFormat="1" ht="19.9" customHeight="1">
      <c r="B69" s="137"/>
      <c r="C69" s="138"/>
      <c r="D69" s="139" t="s">
        <v>101</v>
      </c>
      <c r="E69" s="140"/>
      <c r="F69" s="140"/>
      <c r="G69" s="140"/>
      <c r="H69" s="140"/>
      <c r="I69" s="140"/>
      <c r="J69" s="141">
        <f>J259</f>
        <v>0</v>
      </c>
      <c r="K69" s="138"/>
      <c r="L69" s="142"/>
    </row>
    <row r="70" spans="2:12" s="9" customFormat="1" ht="24.95" customHeight="1">
      <c r="B70" s="131"/>
      <c r="C70" s="132"/>
      <c r="D70" s="133" t="s">
        <v>102</v>
      </c>
      <c r="E70" s="134"/>
      <c r="F70" s="134"/>
      <c r="G70" s="134"/>
      <c r="H70" s="134"/>
      <c r="I70" s="134"/>
      <c r="J70" s="135">
        <f>J263</f>
        <v>0</v>
      </c>
      <c r="K70" s="132"/>
      <c r="L70" s="136"/>
    </row>
    <row r="71" spans="2:12" s="10" customFormat="1" ht="19.9" customHeight="1">
      <c r="B71" s="137"/>
      <c r="C71" s="138"/>
      <c r="D71" s="139" t="s">
        <v>103</v>
      </c>
      <c r="E71" s="140"/>
      <c r="F71" s="140"/>
      <c r="G71" s="140"/>
      <c r="H71" s="140"/>
      <c r="I71" s="140"/>
      <c r="J71" s="141">
        <f>J264</f>
        <v>0</v>
      </c>
      <c r="K71" s="138"/>
      <c r="L71" s="142"/>
    </row>
    <row r="72" spans="2:12" s="10" customFormat="1" ht="19.9" customHeight="1">
      <c r="B72" s="137"/>
      <c r="C72" s="138"/>
      <c r="D72" s="139" t="s">
        <v>104</v>
      </c>
      <c r="E72" s="140"/>
      <c r="F72" s="140"/>
      <c r="G72" s="140"/>
      <c r="H72" s="140"/>
      <c r="I72" s="140"/>
      <c r="J72" s="141">
        <f>J271</f>
        <v>0</v>
      </c>
      <c r="K72" s="138"/>
      <c r="L72" s="142"/>
    </row>
    <row r="73" spans="2:12" s="10" customFormat="1" ht="19.9" customHeight="1">
      <c r="B73" s="137"/>
      <c r="C73" s="138"/>
      <c r="D73" s="139" t="s">
        <v>105</v>
      </c>
      <c r="E73" s="140"/>
      <c r="F73" s="140"/>
      <c r="G73" s="140"/>
      <c r="H73" s="140"/>
      <c r="I73" s="140"/>
      <c r="J73" s="141">
        <f>J275</f>
        <v>0</v>
      </c>
      <c r="K73" s="138"/>
      <c r="L73" s="142"/>
    </row>
    <row r="74" spans="2:12" s="10" customFormat="1" ht="19.9" customHeight="1">
      <c r="B74" s="137"/>
      <c r="C74" s="138"/>
      <c r="D74" s="139" t="s">
        <v>106</v>
      </c>
      <c r="E74" s="140"/>
      <c r="F74" s="140"/>
      <c r="G74" s="140"/>
      <c r="H74" s="140"/>
      <c r="I74" s="140"/>
      <c r="J74" s="141">
        <f>J279</f>
        <v>0</v>
      </c>
      <c r="K74" s="138"/>
      <c r="L74" s="142"/>
    </row>
    <row r="75" spans="1:31" s="2" customFormat="1" ht="21.7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3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103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80" spans="1:31" s="2" customFormat="1" ht="6.95" customHeight="1">
      <c r="A80" s="35"/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103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24.95" customHeight="1">
      <c r="A81" s="35"/>
      <c r="B81" s="36"/>
      <c r="C81" s="24" t="s">
        <v>107</v>
      </c>
      <c r="D81" s="37"/>
      <c r="E81" s="37"/>
      <c r="F81" s="37"/>
      <c r="G81" s="37"/>
      <c r="H81" s="37"/>
      <c r="I81" s="37"/>
      <c r="J81" s="37"/>
      <c r="K81" s="37"/>
      <c r="L81" s="103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3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16</v>
      </c>
      <c r="D83" s="37"/>
      <c r="E83" s="37"/>
      <c r="F83" s="37"/>
      <c r="G83" s="37"/>
      <c r="H83" s="37"/>
      <c r="I83" s="37"/>
      <c r="J83" s="37"/>
      <c r="K83" s="37"/>
      <c r="L83" s="103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358" t="str">
        <f>E7</f>
        <v>II/105 Jílové, havárie, nestabilní svah</v>
      </c>
      <c r="F84" s="359"/>
      <c r="G84" s="359"/>
      <c r="H84" s="359"/>
      <c r="I84" s="37"/>
      <c r="J84" s="37"/>
      <c r="K84" s="37"/>
      <c r="L84" s="103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30" t="s">
        <v>86</v>
      </c>
      <c r="D85" s="37"/>
      <c r="E85" s="37"/>
      <c r="F85" s="37"/>
      <c r="G85" s="37"/>
      <c r="H85" s="37"/>
      <c r="I85" s="37"/>
      <c r="J85" s="37"/>
      <c r="K85" s="37"/>
      <c r="L85" s="103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6.5" customHeight="1">
      <c r="A86" s="35"/>
      <c r="B86" s="36"/>
      <c r="C86" s="37"/>
      <c r="D86" s="37"/>
      <c r="E86" s="330" t="str">
        <f>E9</f>
        <v>SO.201 - II/105 Jílové, havárie, nestabilní svah - 1</v>
      </c>
      <c r="F86" s="360"/>
      <c r="G86" s="360"/>
      <c r="H86" s="360"/>
      <c r="I86" s="37"/>
      <c r="J86" s="37"/>
      <c r="K86" s="37"/>
      <c r="L86" s="103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3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21</v>
      </c>
      <c r="D88" s="37"/>
      <c r="E88" s="37"/>
      <c r="F88" s="28" t="str">
        <f>F12</f>
        <v xml:space="preserve"> </v>
      </c>
      <c r="G88" s="37"/>
      <c r="H88" s="37"/>
      <c r="I88" s="30" t="s">
        <v>23</v>
      </c>
      <c r="J88" s="60" t="str">
        <f>IF(J12="","",J12)</f>
        <v>18. 6. 2021</v>
      </c>
      <c r="K88" s="37"/>
      <c r="L88" s="103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03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2" customHeight="1">
      <c r="A90" s="35"/>
      <c r="B90" s="36"/>
      <c r="C90" s="30" t="s">
        <v>25</v>
      </c>
      <c r="D90" s="37"/>
      <c r="E90" s="37"/>
      <c r="F90" s="28" t="str">
        <f>E15</f>
        <v>KSÚS Středočeského kraje, p.o.</v>
      </c>
      <c r="G90" s="37"/>
      <c r="H90" s="37"/>
      <c r="I90" s="30" t="s">
        <v>32</v>
      </c>
      <c r="J90" s="33" t="str">
        <f>E21</f>
        <v>Ing. Martin Trčka</v>
      </c>
      <c r="K90" s="37"/>
      <c r="L90" s="103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30</v>
      </c>
      <c r="D91" s="37"/>
      <c r="E91" s="37"/>
      <c r="F91" s="28" t="str">
        <f>IF(E18="","",E18)</f>
        <v>Vyplň údaj</v>
      </c>
      <c r="G91" s="37"/>
      <c r="H91" s="37"/>
      <c r="I91" s="30" t="s">
        <v>37</v>
      </c>
      <c r="J91" s="33" t="str">
        <f>E24</f>
        <v xml:space="preserve"> </v>
      </c>
      <c r="K91" s="37"/>
      <c r="L91" s="103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0.3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103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11" customFormat="1" ht="29.25" customHeight="1">
      <c r="A93" s="143"/>
      <c r="B93" s="144"/>
      <c r="C93" s="145" t="s">
        <v>108</v>
      </c>
      <c r="D93" s="146" t="s">
        <v>59</v>
      </c>
      <c r="E93" s="146" t="s">
        <v>55</v>
      </c>
      <c r="F93" s="146" t="s">
        <v>56</v>
      </c>
      <c r="G93" s="146" t="s">
        <v>109</v>
      </c>
      <c r="H93" s="146" t="s">
        <v>110</v>
      </c>
      <c r="I93" s="146" t="s">
        <v>111</v>
      </c>
      <c r="J93" s="146" t="s">
        <v>90</v>
      </c>
      <c r="K93" s="147" t="s">
        <v>112</v>
      </c>
      <c r="L93" s="148"/>
      <c r="M93" s="69" t="s">
        <v>19</v>
      </c>
      <c r="N93" s="70" t="s">
        <v>44</v>
      </c>
      <c r="O93" s="70" t="s">
        <v>113</v>
      </c>
      <c r="P93" s="70" t="s">
        <v>114</v>
      </c>
      <c r="Q93" s="70" t="s">
        <v>115</v>
      </c>
      <c r="R93" s="70" t="s">
        <v>116</v>
      </c>
      <c r="S93" s="70" t="s">
        <v>117</v>
      </c>
      <c r="T93" s="71" t="s">
        <v>118</v>
      </c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</row>
    <row r="94" spans="1:63" s="2" customFormat="1" ht="22.9" customHeight="1">
      <c r="A94" s="35"/>
      <c r="B94" s="36"/>
      <c r="C94" s="76" t="s">
        <v>119</v>
      </c>
      <c r="D94" s="37"/>
      <c r="E94" s="37"/>
      <c r="F94" s="37"/>
      <c r="G94" s="37"/>
      <c r="H94" s="37"/>
      <c r="I94" s="37"/>
      <c r="J94" s="149">
        <f>BK94</f>
        <v>0</v>
      </c>
      <c r="K94" s="37"/>
      <c r="L94" s="40"/>
      <c r="M94" s="72"/>
      <c r="N94" s="150"/>
      <c r="O94" s="73"/>
      <c r="P94" s="151">
        <f>P95+P258+P263</f>
        <v>0</v>
      </c>
      <c r="Q94" s="73"/>
      <c r="R94" s="151">
        <f>R95+R258+R263</f>
        <v>936.3107114085061</v>
      </c>
      <c r="S94" s="73"/>
      <c r="T94" s="152">
        <f>T95+T258+T263</f>
        <v>246.3498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73</v>
      </c>
      <c r="AU94" s="18" t="s">
        <v>91</v>
      </c>
      <c r="BK94" s="153">
        <f>BK95+BK258+BK263</f>
        <v>0</v>
      </c>
    </row>
    <row r="95" spans="2:63" s="12" customFormat="1" ht="25.9" customHeight="1">
      <c r="B95" s="154"/>
      <c r="C95" s="155"/>
      <c r="D95" s="156" t="s">
        <v>73</v>
      </c>
      <c r="E95" s="157" t="s">
        <v>120</v>
      </c>
      <c r="F95" s="157" t="s">
        <v>121</v>
      </c>
      <c r="G95" s="155"/>
      <c r="H95" s="155"/>
      <c r="I95" s="158"/>
      <c r="J95" s="159">
        <f>BK95</f>
        <v>0</v>
      </c>
      <c r="K95" s="155"/>
      <c r="L95" s="160"/>
      <c r="M95" s="161"/>
      <c r="N95" s="162"/>
      <c r="O95" s="162"/>
      <c r="P95" s="163">
        <f>P96+P168+P192+P209+P213+P239+P256</f>
        <v>0</v>
      </c>
      <c r="Q95" s="162"/>
      <c r="R95" s="163">
        <f>R96+R168+R192+R209+R213+R239+R256</f>
        <v>922.5605620173301</v>
      </c>
      <c r="S95" s="162"/>
      <c r="T95" s="164">
        <f>T96+T168+T192+T209+T213+T239+T256</f>
        <v>246.3498</v>
      </c>
      <c r="AR95" s="165" t="s">
        <v>82</v>
      </c>
      <c r="AT95" s="166" t="s">
        <v>73</v>
      </c>
      <c r="AU95" s="166" t="s">
        <v>74</v>
      </c>
      <c r="AY95" s="165" t="s">
        <v>122</v>
      </c>
      <c r="BK95" s="167">
        <f>BK96+BK168+BK192+BK209+BK213+BK239+BK256</f>
        <v>0</v>
      </c>
    </row>
    <row r="96" spans="2:63" s="12" customFormat="1" ht="22.9" customHeight="1">
      <c r="B96" s="154"/>
      <c r="C96" s="155"/>
      <c r="D96" s="156" t="s">
        <v>73</v>
      </c>
      <c r="E96" s="168" t="s">
        <v>82</v>
      </c>
      <c r="F96" s="168" t="s">
        <v>123</v>
      </c>
      <c r="G96" s="155"/>
      <c r="H96" s="155"/>
      <c r="I96" s="158"/>
      <c r="J96" s="169">
        <f>BK96</f>
        <v>0</v>
      </c>
      <c r="K96" s="155"/>
      <c r="L96" s="160"/>
      <c r="M96" s="161"/>
      <c r="N96" s="162"/>
      <c r="O96" s="162"/>
      <c r="P96" s="163">
        <f>SUM(P97:P167)</f>
        <v>0</v>
      </c>
      <c r="Q96" s="162"/>
      <c r="R96" s="163">
        <f>SUM(R97:R167)</f>
        <v>2.3069345113199997</v>
      </c>
      <c r="S96" s="162"/>
      <c r="T96" s="164">
        <f>SUM(T97:T167)</f>
        <v>246.3498</v>
      </c>
      <c r="AR96" s="165" t="s">
        <v>82</v>
      </c>
      <c r="AT96" s="166" t="s">
        <v>73</v>
      </c>
      <c r="AU96" s="166" t="s">
        <v>82</v>
      </c>
      <c r="AY96" s="165" t="s">
        <v>122</v>
      </c>
      <c r="BK96" s="167">
        <f>SUM(BK97:BK167)</f>
        <v>0</v>
      </c>
    </row>
    <row r="97" spans="1:65" s="2" customFormat="1" ht="37.9" customHeight="1">
      <c r="A97" s="35"/>
      <c r="B97" s="36"/>
      <c r="C97" s="170" t="s">
        <v>82</v>
      </c>
      <c r="D97" s="170" t="s">
        <v>124</v>
      </c>
      <c r="E97" s="171" t="s">
        <v>125</v>
      </c>
      <c r="F97" s="172" t="s">
        <v>126</v>
      </c>
      <c r="G97" s="173" t="s">
        <v>127</v>
      </c>
      <c r="H97" s="174">
        <v>193.206</v>
      </c>
      <c r="I97" s="175"/>
      <c r="J97" s="176">
        <f>ROUND(I97*H97,2)</f>
        <v>0</v>
      </c>
      <c r="K97" s="172" t="s">
        <v>128</v>
      </c>
      <c r="L97" s="40"/>
      <c r="M97" s="177" t="s">
        <v>19</v>
      </c>
      <c r="N97" s="178" t="s">
        <v>45</v>
      </c>
      <c r="O97" s="65"/>
      <c r="P97" s="179">
        <f>O97*H97</f>
        <v>0</v>
      </c>
      <c r="Q97" s="179">
        <v>0</v>
      </c>
      <c r="R97" s="179">
        <f>Q97*H97</f>
        <v>0</v>
      </c>
      <c r="S97" s="179">
        <v>0.29</v>
      </c>
      <c r="T97" s="180">
        <f>S97*H97</f>
        <v>56.02973999999999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1" t="s">
        <v>129</v>
      </c>
      <c r="AT97" s="181" t="s">
        <v>124</v>
      </c>
      <c r="AU97" s="181" t="s">
        <v>84</v>
      </c>
      <c r="AY97" s="18" t="s">
        <v>122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18" t="s">
        <v>82</v>
      </c>
      <c r="BK97" s="182">
        <f>ROUND(I97*H97,2)</f>
        <v>0</v>
      </c>
      <c r="BL97" s="18" t="s">
        <v>129</v>
      </c>
      <c r="BM97" s="181" t="s">
        <v>84</v>
      </c>
    </row>
    <row r="98" spans="2:51" s="13" customFormat="1" ht="11.25">
      <c r="B98" s="183"/>
      <c r="C98" s="184"/>
      <c r="D98" s="185" t="s">
        <v>130</v>
      </c>
      <c r="E98" s="186" t="s">
        <v>19</v>
      </c>
      <c r="F98" s="187" t="s">
        <v>131</v>
      </c>
      <c r="G98" s="184"/>
      <c r="H98" s="188">
        <v>193.206</v>
      </c>
      <c r="I98" s="189"/>
      <c r="J98" s="184"/>
      <c r="K98" s="184"/>
      <c r="L98" s="190"/>
      <c r="M98" s="191"/>
      <c r="N98" s="192"/>
      <c r="O98" s="192"/>
      <c r="P98" s="192"/>
      <c r="Q98" s="192"/>
      <c r="R98" s="192"/>
      <c r="S98" s="192"/>
      <c r="T98" s="193"/>
      <c r="AT98" s="194" t="s">
        <v>130</v>
      </c>
      <c r="AU98" s="194" t="s">
        <v>84</v>
      </c>
      <c r="AV98" s="13" t="s">
        <v>84</v>
      </c>
      <c r="AW98" s="13" t="s">
        <v>36</v>
      </c>
      <c r="AX98" s="13" t="s">
        <v>74</v>
      </c>
      <c r="AY98" s="194" t="s">
        <v>122</v>
      </c>
    </row>
    <row r="99" spans="2:51" s="14" customFormat="1" ht="11.25">
      <c r="B99" s="195"/>
      <c r="C99" s="196"/>
      <c r="D99" s="185" t="s">
        <v>130</v>
      </c>
      <c r="E99" s="197" t="s">
        <v>19</v>
      </c>
      <c r="F99" s="198" t="s">
        <v>132</v>
      </c>
      <c r="G99" s="196"/>
      <c r="H99" s="199">
        <v>193.206</v>
      </c>
      <c r="I99" s="200"/>
      <c r="J99" s="196"/>
      <c r="K99" s="196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130</v>
      </c>
      <c r="AU99" s="205" t="s">
        <v>84</v>
      </c>
      <c r="AV99" s="14" t="s">
        <v>129</v>
      </c>
      <c r="AW99" s="14" t="s">
        <v>36</v>
      </c>
      <c r="AX99" s="14" t="s">
        <v>82</v>
      </c>
      <c r="AY99" s="205" t="s">
        <v>122</v>
      </c>
    </row>
    <row r="100" spans="1:65" s="2" customFormat="1" ht="37.9" customHeight="1">
      <c r="A100" s="35"/>
      <c r="B100" s="36"/>
      <c r="C100" s="170" t="s">
        <v>84</v>
      </c>
      <c r="D100" s="170" t="s">
        <v>124</v>
      </c>
      <c r="E100" s="171" t="s">
        <v>133</v>
      </c>
      <c r="F100" s="172" t="s">
        <v>134</v>
      </c>
      <c r="G100" s="173" t="s">
        <v>127</v>
      </c>
      <c r="H100" s="174">
        <v>172.869</v>
      </c>
      <c r="I100" s="175"/>
      <c r="J100" s="176">
        <f>ROUND(I100*H100,2)</f>
        <v>0</v>
      </c>
      <c r="K100" s="172" t="s">
        <v>128</v>
      </c>
      <c r="L100" s="40"/>
      <c r="M100" s="177" t="s">
        <v>19</v>
      </c>
      <c r="N100" s="178" t="s">
        <v>45</v>
      </c>
      <c r="O100" s="65"/>
      <c r="P100" s="179">
        <f>O100*H100</f>
        <v>0</v>
      </c>
      <c r="Q100" s="179">
        <v>0</v>
      </c>
      <c r="R100" s="179">
        <f>Q100*H100</f>
        <v>0</v>
      </c>
      <c r="S100" s="179">
        <v>0.44</v>
      </c>
      <c r="T100" s="180">
        <f>S100*H100</f>
        <v>76.06236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1" t="s">
        <v>129</v>
      </c>
      <c r="AT100" s="181" t="s">
        <v>124</v>
      </c>
      <c r="AU100" s="181" t="s">
        <v>84</v>
      </c>
      <c r="AY100" s="18" t="s">
        <v>122</v>
      </c>
      <c r="BE100" s="182">
        <f>IF(N100="základní",J100,0)</f>
        <v>0</v>
      </c>
      <c r="BF100" s="182">
        <f>IF(N100="snížená",J100,0)</f>
        <v>0</v>
      </c>
      <c r="BG100" s="182">
        <f>IF(N100="zákl. přenesená",J100,0)</f>
        <v>0</v>
      </c>
      <c r="BH100" s="182">
        <f>IF(N100="sníž. přenesená",J100,0)</f>
        <v>0</v>
      </c>
      <c r="BI100" s="182">
        <f>IF(N100="nulová",J100,0)</f>
        <v>0</v>
      </c>
      <c r="BJ100" s="18" t="s">
        <v>82</v>
      </c>
      <c r="BK100" s="182">
        <f>ROUND(I100*H100,2)</f>
        <v>0</v>
      </c>
      <c r="BL100" s="18" t="s">
        <v>129</v>
      </c>
      <c r="BM100" s="181" t="s">
        <v>129</v>
      </c>
    </row>
    <row r="101" spans="2:51" s="13" customFormat="1" ht="11.25">
      <c r="B101" s="183"/>
      <c r="C101" s="184"/>
      <c r="D101" s="185" t="s">
        <v>130</v>
      </c>
      <c r="E101" s="186" t="s">
        <v>19</v>
      </c>
      <c r="F101" s="187" t="s">
        <v>135</v>
      </c>
      <c r="G101" s="184"/>
      <c r="H101" s="188">
        <v>172.869</v>
      </c>
      <c r="I101" s="189"/>
      <c r="J101" s="184"/>
      <c r="K101" s="184"/>
      <c r="L101" s="190"/>
      <c r="M101" s="191"/>
      <c r="N101" s="192"/>
      <c r="O101" s="192"/>
      <c r="P101" s="192"/>
      <c r="Q101" s="192"/>
      <c r="R101" s="192"/>
      <c r="S101" s="192"/>
      <c r="T101" s="193"/>
      <c r="AT101" s="194" t="s">
        <v>130</v>
      </c>
      <c r="AU101" s="194" t="s">
        <v>84</v>
      </c>
      <c r="AV101" s="13" t="s">
        <v>84</v>
      </c>
      <c r="AW101" s="13" t="s">
        <v>36</v>
      </c>
      <c r="AX101" s="13" t="s">
        <v>74</v>
      </c>
      <c r="AY101" s="194" t="s">
        <v>122</v>
      </c>
    </row>
    <row r="102" spans="2:51" s="14" customFormat="1" ht="11.25">
      <c r="B102" s="195"/>
      <c r="C102" s="196"/>
      <c r="D102" s="185" t="s">
        <v>130</v>
      </c>
      <c r="E102" s="197" t="s">
        <v>19</v>
      </c>
      <c r="F102" s="198" t="s">
        <v>132</v>
      </c>
      <c r="G102" s="196"/>
      <c r="H102" s="199">
        <v>172.869</v>
      </c>
      <c r="I102" s="200"/>
      <c r="J102" s="196"/>
      <c r="K102" s="196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130</v>
      </c>
      <c r="AU102" s="205" t="s">
        <v>84</v>
      </c>
      <c r="AV102" s="14" t="s">
        <v>129</v>
      </c>
      <c r="AW102" s="14" t="s">
        <v>36</v>
      </c>
      <c r="AX102" s="14" t="s">
        <v>82</v>
      </c>
      <c r="AY102" s="205" t="s">
        <v>122</v>
      </c>
    </row>
    <row r="103" spans="1:65" s="2" customFormat="1" ht="24.2" customHeight="1">
      <c r="A103" s="35"/>
      <c r="B103" s="36"/>
      <c r="C103" s="170" t="s">
        <v>136</v>
      </c>
      <c r="D103" s="170" t="s">
        <v>124</v>
      </c>
      <c r="E103" s="171" t="s">
        <v>137</v>
      </c>
      <c r="F103" s="172" t="s">
        <v>138</v>
      </c>
      <c r="G103" s="173" t="s">
        <v>127</v>
      </c>
      <c r="H103" s="174">
        <v>253.906</v>
      </c>
      <c r="I103" s="175"/>
      <c r="J103" s="176">
        <f>ROUND(I103*H103,2)</f>
        <v>0</v>
      </c>
      <c r="K103" s="172" t="s">
        <v>128</v>
      </c>
      <c r="L103" s="40"/>
      <c r="M103" s="177" t="s">
        <v>19</v>
      </c>
      <c r="N103" s="178" t="s">
        <v>45</v>
      </c>
      <c r="O103" s="65"/>
      <c r="P103" s="179">
        <f>O103*H103</f>
        <v>0</v>
      </c>
      <c r="Q103" s="179">
        <v>0</v>
      </c>
      <c r="R103" s="179">
        <f>Q103*H103</f>
        <v>0</v>
      </c>
      <c r="S103" s="179">
        <v>0.22</v>
      </c>
      <c r="T103" s="180">
        <f>S103*H103</f>
        <v>55.859320000000004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1" t="s">
        <v>129</v>
      </c>
      <c r="AT103" s="181" t="s">
        <v>124</v>
      </c>
      <c r="AU103" s="181" t="s">
        <v>84</v>
      </c>
      <c r="AY103" s="18" t="s">
        <v>122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18" t="s">
        <v>82</v>
      </c>
      <c r="BK103" s="182">
        <f>ROUND(I103*H103,2)</f>
        <v>0</v>
      </c>
      <c r="BL103" s="18" t="s">
        <v>129</v>
      </c>
      <c r="BM103" s="181" t="s">
        <v>139</v>
      </c>
    </row>
    <row r="104" spans="2:51" s="13" customFormat="1" ht="11.25">
      <c r="B104" s="183"/>
      <c r="C104" s="184"/>
      <c r="D104" s="185" t="s">
        <v>130</v>
      </c>
      <c r="E104" s="186" t="s">
        <v>19</v>
      </c>
      <c r="F104" s="187" t="s">
        <v>140</v>
      </c>
      <c r="G104" s="184"/>
      <c r="H104" s="188">
        <v>253.906</v>
      </c>
      <c r="I104" s="189"/>
      <c r="J104" s="184"/>
      <c r="K104" s="184"/>
      <c r="L104" s="190"/>
      <c r="M104" s="191"/>
      <c r="N104" s="192"/>
      <c r="O104" s="192"/>
      <c r="P104" s="192"/>
      <c r="Q104" s="192"/>
      <c r="R104" s="192"/>
      <c r="S104" s="192"/>
      <c r="T104" s="193"/>
      <c r="AT104" s="194" t="s">
        <v>130</v>
      </c>
      <c r="AU104" s="194" t="s">
        <v>84</v>
      </c>
      <c r="AV104" s="13" t="s">
        <v>84</v>
      </c>
      <c r="AW104" s="13" t="s">
        <v>36</v>
      </c>
      <c r="AX104" s="13" t="s">
        <v>74</v>
      </c>
      <c r="AY104" s="194" t="s">
        <v>122</v>
      </c>
    </row>
    <row r="105" spans="2:51" s="14" customFormat="1" ht="11.25">
      <c r="B105" s="195"/>
      <c r="C105" s="196"/>
      <c r="D105" s="185" t="s">
        <v>130</v>
      </c>
      <c r="E105" s="197" t="s">
        <v>19</v>
      </c>
      <c r="F105" s="198" t="s">
        <v>132</v>
      </c>
      <c r="G105" s="196"/>
      <c r="H105" s="199">
        <v>253.906</v>
      </c>
      <c r="I105" s="200"/>
      <c r="J105" s="196"/>
      <c r="K105" s="196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130</v>
      </c>
      <c r="AU105" s="205" t="s">
        <v>84</v>
      </c>
      <c r="AV105" s="14" t="s">
        <v>129</v>
      </c>
      <c r="AW105" s="14" t="s">
        <v>36</v>
      </c>
      <c r="AX105" s="14" t="s">
        <v>82</v>
      </c>
      <c r="AY105" s="205" t="s">
        <v>122</v>
      </c>
    </row>
    <row r="106" spans="1:65" s="2" customFormat="1" ht="24.2" customHeight="1">
      <c r="A106" s="35"/>
      <c r="B106" s="36"/>
      <c r="C106" s="170" t="s">
        <v>129</v>
      </c>
      <c r="D106" s="170" t="s">
        <v>124</v>
      </c>
      <c r="E106" s="171" t="s">
        <v>141</v>
      </c>
      <c r="F106" s="172" t="s">
        <v>142</v>
      </c>
      <c r="G106" s="173" t="s">
        <v>127</v>
      </c>
      <c r="H106" s="174">
        <v>253.906</v>
      </c>
      <c r="I106" s="175"/>
      <c r="J106" s="176">
        <f>ROUND(I106*H106,2)</f>
        <v>0</v>
      </c>
      <c r="K106" s="172" t="s">
        <v>128</v>
      </c>
      <c r="L106" s="40"/>
      <c r="M106" s="177" t="s">
        <v>19</v>
      </c>
      <c r="N106" s="178" t="s">
        <v>45</v>
      </c>
      <c r="O106" s="65"/>
      <c r="P106" s="179">
        <f>O106*H106</f>
        <v>0</v>
      </c>
      <c r="Q106" s="179">
        <v>9.222E-05</v>
      </c>
      <c r="R106" s="179">
        <f>Q106*H106</f>
        <v>0.02341521132</v>
      </c>
      <c r="S106" s="179">
        <v>0.23</v>
      </c>
      <c r="T106" s="180">
        <f>S106*H106</f>
        <v>58.39838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1" t="s">
        <v>129</v>
      </c>
      <c r="AT106" s="181" t="s">
        <v>124</v>
      </c>
      <c r="AU106" s="181" t="s">
        <v>84</v>
      </c>
      <c r="AY106" s="18" t="s">
        <v>122</v>
      </c>
      <c r="BE106" s="182">
        <f>IF(N106="základní",J106,0)</f>
        <v>0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18" t="s">
        <v>82</v>
      </c>
      <c r="BK106" s="182">
        <f>ROUND(I106*H106,2)</f>
        <v>0</v>
      </c>
      <c r="BL106" s="18" t="s">
        <v>129</v>
      </c>
      <c r="BM106" s="181" t="s">
        <v>143</v>
      </c>
    </row>
    <row r="107" spans="2:51" s="13" customFormat="1" ht="11.25">
      <c r="B107" s="183"/>
      <c r="C107" s="184"/>
      <c r="D107" s="185" t="s">
        <v>130</v>
      </c>
      <c r="E107" s="186" t="s">
        <v>19</v>
      </c>
      <c r="F107" s="187" t="s">
        <v>140</v>
      </c>
      <c r="G107" s="184"/>
      <c r="H107" s="188">
        <v>253.906</v>
      </c>
      <c r="I107" s="189"/>
      <c r="J107" s="184"/>
      <c r="K107" s="184"/>
      <c r="L107" s="190"/>
      <c r="M107" s="191"/>
      <c r="N107" s="192"/>
      <c r="O107" s="192"/>
      <c r="P107" s="192"/>
      <c r="Q107" s="192"/>
      <c r="R107" s="192"/>
      <c r="S107" s="192"/>
      <c r="T107" s="193"/>
      <c r="AT107" s="194" t="s">
        <v>130</v>
      </c>
      <c r="AU107" s="194" t="s">
        <v>84</v>
      </c>
      <c r="AV107" s="13" t="s">
        <v>84</v>
      </c>
      <c r="AW107" s="13" t="s">
        <v>36</v>
      </c>
      <c r="AX107" s="13" t="s">
        <v>74</v>
      </c>
      <c r="AY107" s="194" t="s">
        <v>122</v>
      </c>
    </row>
    <row r="108" spans="2:51" s="14" customFormat="1" ht="11.25">
      <c r="B108" s="195"/>
      <c r="C108" s="196"/>
      <c r="D108" s="185" t="s">
        <v>130</v>
      </c>
      <c r="E108" s="197" t="s">
        <v>19</v>
      </c>
      <c r="F108" s="198" t="s">
        <v>132</v>
      </c>
      <c r="G108" s="196"/>
      <c r="H108" s="199">
        <v>253.906</v>
      </c>
      <c r="I108" s="200"/>
      <c r="J108" s="196"/>
      <c r="K108" s="196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130</v>
      </c>
      <c r="AU108" s="205" t="s">
        <v>84</v>
      </c>
      <c r="AV108" s="14" t="s">
        <v>129</v>
      </c>
      <c r="AW108" s="14" t="s">
        <v>36</v>
      </c>
      <c r="AX108" s="14" t="s">
        <v>82</v>
      </c>
      <c r="AY108" s="205" t="s">
        <v>122</v>
      </c>
    </row>
    <row r="109" spans="1:65" s="2" customFormat="1" ht="14.45" customHeight="1">
      <c r="A109" s="35"/>
      <c r="B109" s="36"/>
      <c r="C109" s="170" t="s">
        <v>144</v>
      </c>
      <c r="D109" s="170" t="s">
        <v>124</v>
      </c>
      <c r="E109" s="171" t="s">
        <v>145</v>
      </c>
      <c r="F109" s="172" t="s">
        <v>146</v>
      </c>
      <c r="G109" s="173" t="s">
        <v>127</v>
      </c>
      <c r="H109" s="174">
        <v>162.5</v>
      </c>
      <c r="I109" s="175"/>
      <c r="J109" s="176">
        <f>ROUND(I109*H109,2)</f>
        <v>0</v>
      </c>
      <c r="K109" s="172" t="s">
        <v>128</v>
      </c>
      <c r="L109" s="40"/>
      <c r="M109" s="177" t="s">
        <v>19</v>
      </c>
      <c r="N109" s="178" t="s">
        <v>45</v>
      </c>
      <c r="O109" s="65"/>
      <c r="P109" s="179">
        <f>O109*H109</f>
        <v>0</v>
      </c>
      <c r="Q109" s="179">
        <v>0</v>
      </c>
      <c r="R109" s="179">
        <f>Q109*H109</f>
        <v>0</v>
      </c>
      <c r="S109" s="179">
        <v>0</v>
      </c>
      <c r="T109" s="180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1" t="s">
        <v>129</v>
      </c>
      <c r="AT109" s="181" t="s">
        <v>124</v>
      </c>
      <c r="AU109" s="181" t="s">
        <v>84</v>
      </c>
      <c r="AY109" s="18" t="s">
        <v>122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18" t="s">
        <v>82</v>
      </c>
      <c r="BK109" s="182">
        <f>ROUND(I109*H109,2)</f>
        <v>0</v>
      </c>
      <c r="BL109" s="18" t="s">
        <v>129</v>
      </c>
      <c r="BM109" s="181" t="s">
        <v>147</v>
      </c>
    </row>
    <row r="110" spans="2:51" s="13" customFormat="1" ht="11.25">
      <c r="B110" s="183"/>
      <c r="C110" s="184"/>
      <c r="D110" s="185" t="s">
        <v>130</v>
      </c>
      <c r="E110" s="186" t="s">
        <v>19</v>
      </c>
      <c r="F110" s="187" t="s">
        <v>148</v>
      </c>
      <c r="G110" s="184"/>
      <c r="H110" s="188">
        <v>162.5</v>
      </c>
      <c r="I110" s="189"/>
      <c r="J110" s="184"/>
      <c r="K110" s="184"/>
      <c r="L110" s="190"/>
      <c r="M110" s="191"/>
      <c r="N110" s="192"/>
      <c r="O110" s="192"/>
      <c r="P110" s="192"/>
      <c r="Q110" s="192"/>
      <c r="R110" s="192"/>
      <c r="S110" s="192"/>
      <c r="T110" s="193"/>
      <c r="AT110" s="194" t="s">
        <v>130</v>
      </c>
      <c r="AU110" s="194" t="s">
        <v>84</v>
      </c>
      <c r="AV110" s="13" t="s">
        <v>84</v>
      </c>
      <c r="AW110" s="13" t="s">
        <v>36</v>
      </c>
      <c r="AX110" s="13" t="s">
        <v>82</v>
      </c>
      <c r="AY110" s="194" t="s">
        <v>122</v>
      </c>
    </row>
    <row r="111" spans="1:65" s="2" customFormat="1" ht="24.2" customHeight="1">
      <c r="A111" s="35"/>
      <c r="B111" s="36"/>
      <c r="C111" s="170" t="s">
        <v>139</v>
      </c>
      <c r="D111" s="170" t="s">
        <v>124</v>
      </c>
      <c r="E111" s="171" t="s">
        <v>149</v>
      </c>
      <c r="F111" s="172" t="s">
        <v>150</v>
      </c>
      <c r="G111" s="173" t="s">
        <v>151</v>
      </c>
      <c r="H111" s="174">
        <v>40.625</v>
      </c>
      <c r="I111" s="175"/>
      <c r="J111" s="176">
        <f>ROUND(I111*H111,2)</f>
        <v>0</v>
      </c>
      <c r="K111" s="172" t="s">
        <v>128</v>
      </c>
      <c r="L111" s="40"/>
      <c r="M111" s="177" t="s">
        <v>19</v>
      </c>
      <c r="N111" s="178" t="s">
        <v>45</v>
      </c>
      <c r="O111" s="65"/>
      <c r="P111" s="179">
        <f>O111*H111</f>
        <v>0</v>
      </c>
      <c r="Q111" s="179">
        <v>0</v>
      </c>
      <c r="R111" s="179">
        <f>Q111*H111</f>
        <v>0</v>
      </c>
      <c r="S111" s="179">
        <v>0</v>
      </c>
      <c r="T111" s="180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1" t="s">
        <v>129</v>
      </c>
      <c r="AT111" s="181" t="s">
        <v>124</v>
      </c>
      <c r="AU111" s="181" t="s">
        <v>84</v>
      </c>
      <c r="AY111" s="18" t="s">
        <v>122</v>
      </c>
      <c r="BE111" s="182">
        <f>IF(N111="základní",J111,0)</f>
        <v>0</v>
      </c>
      <c r="BF111" s="182">
        <f>IF(N111="snížená",J111,0)</f>
        <v>0</v>
      </c>
      <c r="BG111" s="182">
        <f>IF(N111="zákl. přenesená",J111,0)</f>
        <v>0</v>
      </c>
      <c r="BH111" s="182">
        <f>IF(N111="sníž. přenesená",J111,0)</f>
        <v>0</v>
      </c>
      <c r="BI111" s="182">
        <f>IF(N111="nulová",J111,0)</f>
        <v>0</v>
      </c>
      <c r="BJ111" s="18" t="s">
        <v>82</v>
      </c>
      <c r="BK111" s="182">
        <f>ROUND(I111*H111,2)</f>
        <v>0</v>
      </c>
      <c r="BL111" s="18" t="s">
        <v>129</v>
      </c>
      <c r="BM111" s="181" t="s">
        <v>152</v>
      </c>
    </row>
    <row r="112" spans="2:51" s="13" customFormat="1" ht="11.25">
      <c r="B112" s="183"/>
      <c r="C112" s="184"/>
      <c r="D112" s="185" t="s">
        <v>130</v>
      </c>
      <c r="E112" s="186" t="s">
        <v>19</v>
      </c>
      <c r="F112" s="187" t="s">
        <v>153</v>
      </c>
      <c r="G112" s="184"/>
      <c r="H112" s="188">
        <v>40.625</v>
      </c>
      <c r="I112" s="189"/>
      <c r="J112" s="184"/>
      <c r="K112" s="184"/>
      <c r="L112" s="190"/>
      <c r="M112" s="191"/>
      <c r="N112" s="192"/>
      <c r="O112" s="192"/>
      <c r="P112" s="192"/>
      <c r="Q112" s="192"/>
      <c r="R112" s="192"/>
      <c r="S112" s="192"/>
      <c r="T112" s="193"/>
      <c r="AT112" s="194" t="s">
        <v>130</v>
      </c>
      <c r="AU112" s="194" t="s">
        <v>84</v>
      </c>
      <c r="AV112" s="13" t="s">
        <v>84</v>
      </c>
      <c r="AW112" s="13" t="s">
        <v>36</v>
      </c>
      <c r="AX112" s="13" t="s">
        <v>82</v>
      </c>
      <c r="AY112" s="194" t="s">
        <v>122</v>
      </c>
    </row>
    <row r="113" spans="1:65" s="2" customFormat="1" ht="24.2" customHeight="1">
      <c r="A113" s="35"/>
      <c r="B113" s="36"/>
      <c r="C113" s="170" t="s">
        <v>154</v>
      </c>
      <c r="D113" s="170" t="s">
        <v>124</v>
      </c>
      <c r="E113" s="171" t="s">
        <v>155</v>
      </c>
      <c r="F113" s="172" t="s">
        <v>156</v>
      </c>
      <c r="G113" s="173" t="s">
        <v>151</v>
      </c>
      <c r="H113" s="174">
        <v>246.645</v>
      </c>
      <c r="I113" s="175"/>
      <c r="J113" s="176">
        <f>ROUND(I113*H113,2)</f>
        <v>0</v>
      </c>
      <c r="K113" s="172" t="s">
        <v>128</v>
      </c>
      <c r="L113" s="40"/>
      <c r="M113" s="177" t="s">
        <v>19</v>
      </c>
      <c r="N113" s="178" t="s">
        <v>45</v>
      </c>
      <c r="O113" s="65"/>
      <c r="P113" s="179">
        <f>O113*H113</f>
        <v>0</v>
      </c>
      <c r="Q113" s="179">
        <v>0</v>
      </c>
      <c r="R113" s="179">
        <f>Q113*H113</f>
        <v>0</v>
      </c>
      <c r="S113" s="179">
        <v>0</v>
      </c>
      <c r="T113" s="180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1" t="s">
        <v>129</v>
      </c>
      <c r="AT113" s="181" t="s">
        <v>124</v>
      </c>
      <c r="AU113" s="181" t="s">
        <v>84</v>
      </c>
      <c r="AY113" s="18" t="s">
        <v>122</v>
      </c>
      <c r="BE113" s="182">
        <f>IF(N113="základní",J113,0)</f>
        <v>0</v>
      </c>
      <c r="BF113" s="182">
        <f>IF(N113="snížená",J113,0)</f>
        <v>0</v>
      </c>
      <c r="BG113" s="182">
        <f>IF(N113="zákl. přenesená",J113,0)</f>
        <v>0</v>
      </c>
      <c r="BH113" s="182">
        <f>IF(N113="sníž. přenesená",J113,0)</f>
        <v>0</v>
      </c>
      <c r="BI113" s="182">
        <f>IF(N113="nulová",J113,0)</f>
        <v>0</v>
      </c>
      <c r="BJ113" s="18" t="s">
        <v>82</v>
      </c>
      <c r="BK113" s="182">
        <f>ROUND(I113*H113,2)</f>
        <v>0</v>
      </c>
      <c r="BL113" s="18" t="s">
        <v>129</v>
      </c>
      <c r="BM113" s="181" t="s">
        <v>157</v>
      </c>
    </row>
    <row r="114" spans="2:51" s="13" customFormat="1" ht="11.25">
      <c r="B114" s="183"/>
      <c r="C114" s="184"/>
      <c r="D114" s="185" t="s">
        <v>130</v>
      </c>
      <c r="E114" s="186" t="s">
        <v>19</v>
      </c>
      <c r="F114" s="187" t="s">
        <v>158</v>
      </c>
      <c r="G114" s="184"/>
      <c r="H114" s="188">
        <v>246.645</v>
      </c>
      <c r="I114" s="189"/>
      <c r="J114" s="184"/>
      <c r="K114" s="184"/>
      <c r="L114" s="190"/>
      <c r="M114" s="191"/>
      <c r="N114" s="192"/>
      <c r="O114" s="192"/>
      <c r="P114" s="192"/>
      <c r="Q114" s="192"/>
      <c r="R114" s="192"/>
      <c r="S114" s="192"/>
      <c r="T114" s="193"/>
      <c r="AT114" s="194" t="s">
        <v>130</v>
      </c>
      <c r="AU114" s="194" t="s">
        <v>84</v>
      </c>
      <c r="AV114" s="13" t="s">
        <v>84</v>
      </c>
      <c r="AW114" s="13" t="s">
        <v>36</v>
      </c>
      <c r="AX114" s="13" t="s">
        <v>82</v>
      </c>
      <c r="AY114" s="194" t="s">
        <v>122</v>
      </c>
    </row>
    <row r="115" spans="1:65" s="2" customFormat="1" ht="24.2" customHeight="1">
      <c r="A115" s="35"/>
      <c r="B115" s="36"/>
      <c r="C115" s="170" t="s">
        <v>143</v>
      </c>
      <c r="D115" s="170" t="s">
        <v>124</v>
      </c>
      <c r="E115" s="171" t="s">
        <v>159</v>
      </c>
      <c r="F115" s="172" t="s">
        <v>160</v>
      </c>
      <c r="G115" s="173" t="s">
        <v>127</v>
      </c>
      <c r="H115" s="174">
        <v>125.938</v>
      </c>
      <c r="I115" s="175"/>
      <c r="J115" s="176">
        <f>ROUND(I115*H115,2)</f>
        <v>0</v>
      </c>
      <c r="K115" s="172" t="s">
        <v>128</v>
      </c>
      <c r="L115" s="40"/>
      <c r="M115" s="177" t="s">
        <v>19</v>
      </c>
      <c r="N115" s="178" t="s">
        <v>45</v>
      </c>
      <c r="O115" s="65"/>
      <c r="P115" s="179">
        <f>O115*H115</f>
        <v>0</v>
      </c>
      <c r="Q115" s="179">
        <v>0.0001</v>
      </c>
      <c r="R115" s="179">
        <f>Q115*H115</f>
        <v>0.0125938</v>
      </c>
      <c r="S115" s="179">
        <v>0</v>
      </c>
      <c r="T115" s="180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1" t="s">
        <v>129</v>
      </c>
      <c r="AT115" s="181" t="s">
        <v>124</v>
      </c>
      <c r="AU115" s="181" t="s">
        <v>84</v>
      </c>
      <c r="AY115" s="18" t="s">
        <v>122</v>
      </c>
      <c r="BE115" s="182">
        <f>IF(N115="základní",J115,0)</f>
        <v>0</v>
      </c>
      <c r="BF115" s="182">
        <f>IF(N115="snížená",J115,0)</f>
        <v>0</v>
      </c>
      <c r="BG115" s="182">
        <f>IF(N115="zákl. přenesená",J115,0)</f>
        <v>0</v>
      </c>
      <c r="BH115" s="182">
        <f>IF(N115="sníž. přenesená",J115,0)</f>
        <v>0</v>
      </c>
      <c r="BI115" s="182">
        <f>IF(N115="nulová",J115,0)</f>
        <v>0</v>
      </c>
      <c r="BJ115" s="18" t="s">
        <v>82</v>
      </c>
      <c r="BK115" s="182">
        <f>ROUND(I115*H115,2)</f>
        <v>0</v>
      </c>
      <c r="BL115" s="18" t="s">
        <v>129</v>
      </c>
      <c r="BM115" s="181" t="s">
        <v>161</v>
      </c>
    </row>
    <row r="116" spans="2:51" s="13" customFormat="1" ht="11.25">
      <c r="B116" s="183"/>
      <c r="C116" s="184"/>
      <c r="D116" s="185" t="s">
        <v>130</v>
      </c>
      <c r="E116" s="186" t="s">
        <v>19</v>
      </c>
      <c r="F116" s="187" t="s">
        <v>162</v>
      </c>
      <c r="G116" s="184"/>
      <c r="H116" s="188">
        <v>125.938</v>
      </c>
      <c r="I116" s="189"/>
      <c r="J116" s="184"/>
      <c r="K116" s="184"/>
      <c r="L116" s="190"/>
      <c r="M116" s="191"/>
      <c r="N116" s="192"/>
      <c r="O116" s="192"/>
      <c r="P116" s="192"/>
      <c r="Q116" s="192"/>
      <c r="R116" s="192"/>
      <c r="S116" s="192"/>
      <c r="T116" s="193"/>
      <c r="AT116" s="194" t="s">
        <v>130</v>
      </c>
      <c r="AU116" s="194" t="s">
        <v>84</v>
      </c>
      <c r="AV116" s="13" t="s">
        <v>84</v>
      </c>
      <c r="AW116" s="13" t="s">
        <v>36</v>
      </c>
      <c r="AX116" s="13" t="s">
        <v>74</v>
      </c>
      <c r="AY116" s="194" t="s">
        <v>122</v>
      </c>
    </row>
    <row r="117" spans="2:51" s="14" customFormat="1" ht="11.25">
      <c r="B117" s="195"/>
      <c r="C117" s="196"/>
      <c r="D117" s="185" t="s">
        <v>130</v>
      </c>
      <c r="E117" s="197" t="s">
        <v>19</v>
      </c>
      <c r="F117" s="198" t="s">
        <v>132</v>
      </c>
      <c r="G117" s="196"/>
      <c r="H117" s="199">
        <v>125.938</v>
      </c>
      <c r="I117" s="200"/>
      <c r="J117" s="196"/>
      <c r="K117" s="196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130</v>
      </c>
      <c r="AU117" s="205" t="s">
        <v>84</v>
      </c>
      <c r="AV117" s="14" t="s">
        <v>129</v>
      </c>
      <c r="AW117" s="14" t="s">
        <v>36</v>
      </c>
      <c r="AX117" s="14" t="s">
        <v>82</v>
      </c>
      <c r="AY117" s="205" t="s">
        <v>122</v>
      </c>
    </row>
    <row r="118" spans="1:65" s="2" customFormat="1" ht="14.45" customHeight="1">
      <c r="A118" s="35"/>
      <c r="B118" s="36"/>
      <c r="C118" s="206" t="s">
        <v>163</v>
      </c>
      <c r="D118" s="206" t="s">
        <v>164</v>
      </c>
      <c r="E118" s="207" t="s">
        <v>165</v>
      </c>
      <c r="F118" s="208" t="s">
        <v>166</v>
      </c>
      <c r="G118" s="209" t="s">
        <v>127</v>
      </c>
      <c r="H118" s="210">
        <v>150</v>
      </c>
      <c r="I118" s="211"/>
      <c r="J118" s="212">
        <f>ROUND(I118*H118,2)</f>
        <v>0</v>
      </c>
      <c r="K118" s="208" t="s">
        <v>19</v>
      </c>
      <c r="L118" s="213"/>
      <c r="M118" s="214" t="s">
        <v>19</v>
      </c>
      <c r="N118" s="215" t="s">
        <v>45</v>
      </c>
      <c r="O118" s="65"/>
      <c r="P118" s="179">
        <f>O118*H118</f>
        <v>0</v>
      </c>
      <c r="Q118" s="179">
        <v>0</v>
      </c>
      <c r="R118" s="179">
        <f>Q118*H118</f>
        <v>0</v>
      </c>
      <c r="S118" s="179">
        <v>0</v>
      </c>
      <c r="T118" s="180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1" t="s">
        <v>143</v>
      </c>
      <c r="AT118" s="181" t="s">
        <v>164</v>
      </c>
      <c r="AU118" s="181" t="s">
        <v>84</v>
      </c>
      <c r="AY118" s="18" t="s">
        <v>122</v>
      </c>
      <c r="BE118" s="182">
        <f>IF(N118="základní",J118,0)</f>
        <v>0</v>
      </c>
      <c r="BF118" s="182">
        <f>IF(N118="snížená",J118,0)</f>
        <v>0</v>
      </c>
      <c r="BG118" s="182">
        <f>IF(N118="zákl. přenesená",J118,0)</f>
        <v>0</v>
      </c>
      <c r="BH118" s="182">
        <f>IF(N118="sníž. přenesená",J118,0)</f>
        <v>0</v>
      </c>
      <c r="BI118" s="182">
        <f>IF(N118="nulová",J118,0)</f>
        <v>0</v>
      </c>
      <c r="BJ118" s="18" t="s">
        <v>82</v>
      </c>
      <c r="BK118" s="182">
        <f>ROUND(I118*H118,2)</f>
        <v>0</v>
      </c>
      <c r="BL118" s="18" t="s">
        <v>129</v>
      </c>
      <c r="BM118" s="181" t="s">
        <v>167</v>
      </c>
    </row>
    <row r="119" spans="1:65" s="2" customFormat="1" ht="37.9" customHeight="1">
      <c r="A119" s="35"/>
      <c r="B119" s="36"/>
      <c r="C119" s="170" t="s">
        <v>168</v>
      </c>
      <c r="D119" s="170" t="s">
        <v>124</v>
      </c>
      <c r="E119" s="171" t="s">
        <v>169</v>
      </c>
      <c r="F119" s="172" t="s">
        <v>170</v>
      </c>
      <c r="G119" s="173" t="s">
        <v>151</v>
      </c>
      <c r="H119" s="174">
        <v>81.25</v>
      </c>
      <c r="I119" s="175"/>
      <c r="J119" s="176">
        <f>ROUND(I119*H119,2)</f>
        <v>0</v>
      </c>
      <c r="K119" s="172" t="s">
        <v>128</v>
      </c>
      <c r="L119" s="40"/>
      <c r="M119" s="177" t="s">
        <v>19</v>
      </c>
      <c r="N119" s="178" t="s">
        <v>45</v>
      </c>
      <c r="O119" s="65"/>
      <c r="P119" s="179">
        <f>O119*H119</f>
        <v>0</v>
      </c>
      <c r="Q119" s="179">
        <v>0</v>
      </c>
      <c r="R119" s="179">
        <f>Q119*H119</f>
        <v>0</v>
      </c>
      <c r="S119" s="179">
        <v>0</v>
      </c>
      <c r="T119" s="180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1" t="s">
        <v>129</v>
      </c>
      <c r="AT119" s="181" t="s">
        <v>124</v>
      </c>
      <c r="AU119" s="181" t="s">
        <v>84</v>
      </c>
      <c r="AY119" s="18" t="s">
        <v>122</v>
      </c>
      <c r="BE119" s="182">
        <f>IF(N119="základní",J119,0)</f>
        <v>0</v>
      </c>
      <c r="BF119" s="182">
        <f>IF(N119="snížená",J119,0)</f>
        <v>0</v>
      </c>
      <c r="BG119" s="182">
        <f>IF(N119="zákl. přenesená",J119,0)</f>
        <v>0</v>
      </c>
      <c r="BH119" s="182">
        <f>IF(N119="sníž. přenesená",J119,0)</f>
        <v>0</v>
      </c>
      <c r="BI119" s="182">
        <f>IF(N119="nulová",J119,0)</f>
        <v>0</v>
      </c>
      <c r="BJ119" s="18" t="s">
        <v>82</v>
      </c>
      <c r="BK119" s="182">
        <f>ROUND(I119*H119,2)</f>
        <v>0</v>
      </c>
      <c r="BL119" s="18" t="s">
        <v>129</v>
      </c>
      <c r="BM119" s="181" t="s">
        <v>171</v>
      </c>
    </row>
    <row r="120" spans="2:51" s="13" customFormat="1" ht="11.25">
      <c r="B120" s="183"/>
      <c r="C120" s="184"/>
      <c r="D120" s="185" t="s">
        <v>130</v>
      </c>
      <c r="E120" s="186" t="s">
        <v>19</v>
      </c>
      <c r="F120" s="187" t="s">
        <v>172</v>
      </c>
      <c r="G120" s="184"/>
      <c r="H120" s="188">
        <v>81.25</v>
      </c>
      <c r="I120" s="189"/>
      <c r="J120" s="184"/>
      <c r="K120" s="184"/>
      <c r="L120" s="190"/>
      <c r="M120" s="191"/>
      <c r="N120" s="192"/>
      <c r="O120" s="192"/>
      <c r="P120" s="192"/>
      <c r="Q120" s="192"/>
      <c r="R120" s="192"/>
      <c r="S120" s="192"/>
      <c r="T120" s="193"/>
      <c r="AT120" s="194" t="s">
        <v>130</v>
      </c>
      <c r="AU120" s="194" t="s">
        <v>84</v>
      </c>
      <c r="AV120" s="13" t="s">
        <v>84</v>
      </c>
      <c r="AW120" s="13" t="s">
        <v>36</v>
      </c>
      <c r="AX120" s="13" t="s">
        <v>82</v>
      </c>
      <c r="AY120" s="194" t="s">
        <v>122</v>
      </c>
    </row>
    <row r="121" spans="1:65" s="2" customFormat="1" ht="37.9" customHeight="1">
      <c r="A121" s="35"/>
      <c r="B121" s="36"/>
      <c r="C121" s="170" t="s">
        <v>173</v>
      </c>
      <c r="D121" s="170" t="s">
        <v>124</v>
      </c>
      <c r="E121" s="171" t="s">
        <v>174</v>
      </c>
      <c r="F121" s="172" t="s">
        <v>175</v>
      </c>
      <c r="G121" s="173" t="s">
        <v>151</v>
      </c>
      <c r="H121" s="174">
        <v>323.166</v>
      </c>
      <c r="I121" s="175"/>
      <c r="J121" s="176">
        <f>ROUND(I121*H121,2)</f>
        <v>0</v>
      </c>
      <c r="K121" s="172" t="s">
        <v>128</v>
      </c>
      <c r="L121" s="40"/>
      <c r="M121" s="177" t="s">
        <v>19</v>
      </c>
      <c r="N121" s="178" t="s">
        <v>45</v>
      </c>
      <c r="O121" s="65"/>
      <c r="P121" s="179">
        <f>O121*H121</f>
        <v>0</v>
      </c>
      <c r="Q121" s="179">
        <v>0</v>
      </c>
      <c r="R121" s="179">
        <f>Q121*H121</f>
        <v>0</v>
      </c>
      <c r="S121" s="179">
        <v>0</v>
      </c>
      <c r="T121" s="180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1" t="s">
        <v>129</v>
      </c>
      <c r="AT121" s="181" t="s">
        <v>124</v>
      </c>
      <c r="AU121" s="181" t="s">
        <v>84</v>
      </c>
      <c r="AY121" s="18" t="s">
        <v>122</v>
      </c>
      <c r="BE121" s="182">
        <f>IF(N121="základní",J121,0)</f>
        <v>0</v>
      </c>
      <c r="BF121" s="182">
        <f>IF(N121="snížená",J121,0)</f>
        <v>0</v>
      </c>
      <c r="BG121" s="182">
        <f>IF(N121="zákl. přenesená",J121,0)</f>
        <v>0</v>
      </c>
      <c r="BH121" s="182">
        <f>IF(N121="sníž. přenesená",J121,0)</f>
        <v>0</v>
      </c>
      <c r="BI121" s="182">
        <f>IF(N121="nulová",J121,0)</f>
        <v>0</v>
      </c>
      <c r="BJ121" s="18" t="s">
        <v>82</v>
      </c>
      <c r="BK121" s="182">
        <f>ROUND(I121*H121,2)</f>
        <v>0</v>
      </c>
      <c r="BL121" s="18" t="s">
        <v>129</v>
      </c>
      <c r="BM121" s="181" t="s">
        <v>176</v>
      </c>
    </row>
    <row r="122" spans="2:51" s="13" customFormat="1" ht="11.25">
      <c r="B122" s="183"/>
      <c r="C122" s="184"/>
      <c r="D122" s="185" t="s">
        <v>130</v>
      </c>
      <c r="E122" s="186" t="s">
        <v>19</v>
      </c>
      <c r="F122" s="187" t="s">
        <v>158</v>
      </c>
      <c r="G122" s="184"/>
      <c r="H122" s="188">
        <v>246.645</v>
      </c>
      <c r="I122" s="189"/>
      <c r="J122" s="184"/>
      <c r="K122" s="184"/>
      <c r="L122" s="190"/>
      <c r="M122" s="191"/>
      <c r="N122" s="192"/>
      <c r="O122" s="192"/>
      <c r="P122" s="192"/>
      <c r="Q122" s="192"/>
      <c r="R122" s="192"/>
      <c r="S122" s="192"/>
      <c r="T122" s="193"/>
      <c r="AT122" s="194" t="s">
        <v>130</v>
      </c>
      <c r="AU122" s="194" t="s">
        <v>84</v>
      </c>
      <c r="AV122" s="13" t="s">
        <v>84</v>
      </c>
      <c r="AW122" s="13" t="s">
        <v>36</v>
      </c>
      <c r="AX122" s="13" t="s">
        <v>74</v>
      </c>
      <c r="AY122" s="194" t="s">
        <v>122</v>
      </c>
    </row>
    <row r="123" spans="2:51" s="13" customFormat="1" ht="11.25">
      <c r="B123" s="183"/>
      <c r="C123" s="184"/>
      <c r="D123" s="185" t="s">
        <v>130</v>
      </c>
      <c r="E123" s="186" t="s">
        <v>19</v>
      </c>
      <c r="F123" s="187" t="s">
        <v>177</v>
      </c>
      <c r="G123" s="184"/>
      <c r="H123" s="188">
        <v>28.981</v>
      </c>
      <c r="I123" s="189"/>
      <c r="J123" s="184"/>
      <c r="K123" s="184"/>
      <c r="L123" s="190"/>
      <c r="M123" s="191"/>
      <c r="N123" s="192"/>
      <c r="O123" s="192"/>
      <c r="P123" s="192"/>
      <c r="Q123" s="192"/>
      <c r="R123" s="192"/>
      <c r="S123" s="192"/>
      <c r="T123" s="193"/>
      <c r="AT123" s="194" t="s">
        <v>130</v>
      </c>
      <c r="AU123" s="194" t="s">
        <v>84</v>
      </c>
      <c r="AV123" s="13" t="s">
        <v>84</v>
      </c>
      <c r="AW123" s="13" t="s">
        <v>36</v>
      </c>
      <c r="AX123" s="13" t="s">
        <v>74</v>
      </c>
      <c r="AY123" s="194" t="s">
        <v>122</v>
      </c>
    </row>
    <row r="124" spans="2:51" s="13" customFormat="1" ht="11.25">
      <c r="B124" s="183"/>
      <c r="C124" s="184"/>
      <c r="D124" s="185" t="s">
        <v>130</v>
      </c>
      <c r="E124" s="186" t="s">
        <v>19</v>
      </c>
      <c r="F124" s="187" t="s">
        <v>178</v>
      </c>
      <c r="G124" s="184"/>
      <c r="H124" s="188">
        <v>46.675</v>
      </c>
      <c r="I124" s="189"/>
      <c r="J124" s="184"/>
      <c r="K124" s="184"/>
      <c r="L124" s="190"/>
      <c r="M124" s="191"/>
      <c r="N124" s="192"/>
      <c r="O124" s="192"/>
      <c r="P124" s="192"/>
      <c r="Q124" s="192"/>
      <c r="R124" s="192"/>
      <c r="S124" s="192"/>
      <c r="T124" s="193"/>
      <c r="AT124" s="194" t="s">
        <v>130</v>
      </c>
      <c r="AU124" s="194" t="s">
        <v>84</v>
      </c>
      <c r="AV124" s="13" t="s">
        <v>84</v>
      </c>
      <c r="AW124" s="13" t="s">
        <v>36</v>
      </c>
      <c r="AX124" s="13" t="s">
        <v>74</v>
      </c>
      <c r="AY124" s="194" t="s">
        <v>122</v>
      </c>
    </row>
    <row r="125" spans="2:51" s="13" customFormat="1" ht="11.25">
      <c r="B125" s="183"/>
      <c r="C125" s="184"/>
      <c r="D125" s="185" t="s">
        <v>130</v>
      </c>
      <c r="E125" s="186" t="s">
        <v>19</v>
      </c>
      <c r="F125" s="187" t="s">
        <v>179</v>
      </c>
      <c r="G125" s="184"/>
      <c r="H125" s="188">
        <v>0.865</v>
      </c>
      <c r="I125" s="189"/>
      <c r="J125" s="184"/>
      <c r="K125" s="184"/>
      <c r="L125" s="190"/>
      <c r="M125" s="191"/>
      <c r="N125" s="192"/>
      <c r="O125" s="192"/>
      <c r="P125" s="192"/>
      <c r="Q125" s="192"/>
      <c r="R125" s="192"/>
      <c r="S125" s="192"/>
      <c r="T125" s="193"/>
      <c r="AT125" s="194" t="s">
        <v>130</v>
      </c>
      <c r="AU125" s="194" t="s">
        <v>84</v>
      </c>
      <c r="AV125" s="13" t="s">
        <v>84</v>
      </c>
      <c r="AW125" s="13" t="s">
        <v>36</v>
      </c>
      <c r="AX125" s="13" t="s">
        <v>74</v>
      </c>
      <c r="AY125" s="194" t="s">
        <v>122</v>
      </c>
    </row>
    <row r="126" spans="2:51" s="14" customFormat="1" ht="11.25">
      <c r="B126" s="195"/>
      <c r="C126" s="196"/>
      <c r="D126" s="185" t="s">
        <v>130</v>
      </c>
      <c r="E126" s="197" t="s">
        <v>19</v>
      </c>
      <c r="F126" s="198" t="s">
        <v>132</v>
      </c>
      <c r="G126" s="196"/>
      <c r="H126" s="199">
        <v>323.16600000000005</v>
      </c>
      <c r="I126" s="200"/>
      <c r="J126" s="196"/>
      <c r="K126" s="196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130</v>
      </c>
      <c r="AU126" s="205" t="s">
        <v>84</v>
      </c>
      <c r="AV126" s="14" t="s">
        <v>129</v>
      </c>
      <c r="AW126" s="14" t="s">
        <v>36</v>
      </c>
      <c r="AX126" s="14" t="s">
        <v>82</v>
      </c>
      <c r="AY126" s="205" t="s">
        <v>122</v>
      </c>
    </row>
    <row r="127" spans="1:65" s="2" customFormat="1" ht="37.9" customHeight="1">
      <c r="A127" s="35"/>
      <c r="B127" s="36"/>
      <c r="C127" s="170" t="s">
        <v>180</v>
      </c>
      <c r="D127" s="170" t="s">
        <v>124</v>
      </c>
      <c r="E127" s="171" t="s">
        <v>181</v>
      </c>
      <c r="F127" s="172" t="s">
        <v>182</v>
      </c>
      <c r="G127" s="173" t="s">
        <v>151</v>
      </c>
      <c r="H127" s="174">
        <v>4847.49</v>
      </c>
      <c r="I127" s="175"/>
      <c r="J127" s="176">
        <f>ROUND(I127*H127,2)</f>
        <v>0</v>
      </c>
      <c r="K127" s="172" t="s">
        <v>128</v>
      </c>
      <c r="L127" s="40"/>
      <c r="M127" s="177" t="s">
        <v>19</v>
      </c>
      <c r="N127" s="178" t="s">
        <v>45</v>
      </c>
      <c r="O127" s="65"/>
      <c r="P127" s="179">
        <f>O127*H127</f>
        <v>0</v>
      </c>
      <c r="Q127" s="179">
        <v>0</v>
      </c>
      <c r="R127" s="179">
        <f>Q127*H127</f>
        <v>0</v>
      </c>
      <c r="S127" s="179">
        <v>0</v>
      </c>
      <c r="T127" s="180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1" t="s">
        <v>129</v>
      </c>
      <c r="AT127" s="181" t="s">
        <v>124</v>
      </c>
      <c r="AU127" s="181" t="s">
        <v>84</v>
      </c>
      <c r="AY127" s="18" t="s">
        <v>122</v>
      </c>
      <c r="BE127" s="182">
        <f>IF(N127="základní",J127,0)</f>
        <v>0</v>
      </c>
      <c r="BF127" s="182">
        <f>IF(N127="snížená",J127,0)</f>
        <v>0</v>
      </c>
      <c r="BG127" s="182">
        <f>IF(N127="zákl. přenesená",J127,0)</f>
        <v>0</v>
      </c>
      <c r="BH127" s="182">
        <f>IF(N127="sníž. přenesená",J127,0)</f>
        <v>0</v>
      </c>
      <c r="BI127" s="182">
        <f>IF(N127="nulová",J127,0)</f>
        <v>0</v>
      </c>
      <c r="BJ127" s="18" t="s">
        <v>82</v>
      </c>
      <c r="BK127" s="182">
        <f>ROUND(I127*H127,2)</f>
        <v>0</v>
      </c>
      <c r="BL127" s="18" t="s">
        <v>129</v>
      </c>
      <c r="BM127" s="181" t="s">
        <v>183</v>
      </c>
    </row>
    <row r="128" spans="2:51" s="13" customFormat="1" ht="11.25">
      <c r="B128" s="183"/>
      <c r="C128" s="184"/>
      <c r="D128" s="185" t="s">
        <v>130</v>
      </c>
      <c r="E128" s="186" t="s">
        <v>19</v>
      </c>
      <c r="F128" s="187" t="s">
        <v>158</v>
      </c>
      <c r="G128" s="184"/>
      <c r="H128" s="188">
        <v>246.645</v>
      </c>
      <c r="I128" s="189"/>
      <c r="J128" s="184"/>
      <c r="K128" s="184"/>
      <c r="L128" s="190"/>
      <c r="M128" s="191"/>
      <c r="N128" s="192"/>
      <c r="O128" s="192"/>
      <c r="P128" s="192"/>
      <c r="Q128" s="192"/>
      <c r="R128" s="192"/>
      <c r="S128" s="192"/>
      <c r="T128" s="193"/>
      <c r="AT128" s="194" t="s">
        <v>130</v>
      </c>
      <c r="AU128" s="194" t="s">
        <v>84</v>
      </c>
      <c r="AV128" s="13" t="s">
        <v>84</v>
      </c>
      <c r="AW128" s="13" t="s">
        <v>36</v>
      </c>
      <c r="AX128" s="13" t="s">
        <v>74</v>
      </c>
      <c r="AY128" s="194" t="s">
        <v>122</v>
      </c>
    </row>
    <row r="129" spans="2:51" s="13" customFormat="1" ht="11.25">
      <c r="B129" s="183"/>
      <c r="C129" s="184"/>
      <c r="D129" s="185" t="s">
        <v>130</v>
      </c>
      <c r="E129" s="186" t="s">
        <v>19</v>
      </c>
      <c r="F129" s="187" t="s">
        <v>177</v>
      </c>
      <c r="G129" s="184"/>
      <c r="H129" s="188">
        <v>28.981</v>
      </c>
      <c r="I129" s="189"/>
      <c r="J129" s="184"/>
      <c r="K129" s="184"/>
      <c r="L129" s="190"/>
      <c r="M129" s="191"/>
      <c r="N129" s="192"/>
      <c r="O129" s="192"/>
      <c r="P129" s="192"/>
      <c r="Q129" s="192"/>
      <c r="R129" s="192"/>
      <c r="S129" s="192"/>
      <c r="T129" s="193"/>
      <c r="AT129" s="194" t="s">
        <v>130</v>
      </c>
      <c r="AU129" s="194" t="s">
        <v>84</v>
      </c>
      <c r="AV129" s="13" t="s">
        <v>84</v>
      </c>
      <c r="AW129" s="13" t="s">
        <v>36</v>
      </c>
      <c r="AX129" s="13" t="s">
        <v>74</v>
      </c>
      <c r="AY129" s="194" t="s">
        <v>122</v>
      </c>
    </row>
    <row r="130" spans="2:51" s="13" customFormat="1" ht="11.25">
      <c r="B130" s="183"/>
      <c r="C130" s="184"/>
      <c r="D130" s="185" t="s">
        <v>130</v>
      </c>
      <c r="E130" s="186" t="s">
        <v>19</v>
      </c>
      <c r="F130" s="187" t="s">
        <v>184</v>
      </c>
      <c r="G130" s="184"/>
      <c r="H130" s="188">
        <v>46.675</v>
      </c>
      <c r="I130" s="189"/>
      <c r="J130" s="184"/>
      <c r="K130" s="184"/>
      <c r="L130" s="190"/>
      <c r="M130" s="191"/>
      <c r="N130" s="192"/>
      <c r="O130" s="192"/>
      <c r="P130" s="192"/>
      <c r="Q130" s="192"/>
      <c r="R130" s="192"/>
      <c r="S130" s="192"/>
      <c r="T130" s="193"/>
      <c r="AT130" s="194" t="s">
        <v>130</v>
      </c>
      <c r="AU130" s="194" t="s">
        <v>84</v>
      </c>
      <c r="AV130" s="13" t="s">
        <v>84</v>
      </c>
      <c r="AW130" s="13" t="s">
        <v>36</v>
      </c>
      <c r="AX130" s="13" t="s">
        <v>74</v>
      </c>
      <c r="AY130" s="194" t="s">
        <v>122</v>
      </c>
    </row>
    <row r="131" spans="2:51" s="13" customFormat="1" ht="11.25">
      <c r="B131" s="183"/>
      <c r="C131" s="184"/>
      <c r="D131" s="185" t="s">
        <v>130</v>
      </c>
      <c r="E131" s="186" t="s">
        <v>19</v>
      </c>
      <c r="F131" s="187" t="s">
        <v>179</v>
      </c>
      <c r="G131" s="184"/>
      <c r="H131" s="188">
        <v>0.865</v>
      </c>
      <c r="I131" s="189"/>
      <c r="J131" s="184"/>
      <c r="K131" s="184"/>
      <c r="L131" s="190"/>
      <c r="M131" s="191"/>
      <c r="N131" s="192"/>
      <c r="O131" s="192"/>
      <c r="P131" s="192"/>
      <c r="Q131" s="192"/>
      <c r="R131" s="192"/>
      <c r="S131" s="192"/>
      <c r="T131" s="193"/>
      <c r="AT131" s="194" t="s">
        <v>130</v>
      </c>
      <c r="AU131" s="194" t="s">
        <v>84</v>
      </c>
      <c r="AV131" s="13" t="s">
        <v>84</v>
      </c>
      <c r="AW131" s="13" t="s">
        <v>36</v>
      </c>
      <c r="AX131" s="13" t="s">
        <v>74</v>
      </c>
      <c r="AY131" s="194" t="s">
        <v>122</v>
      </c>
    </row>
    <row r="132" spans="2:51" s="15" customFormat="1" ht="11.25">
      <c r="B132" s="216"/>
      <c r="C132" s="217"/>
      <c r="D132" s="185" t="s">
        <v>130</v>
      </c>
      <c r="E132" s="218" t="s">
        <v>19</v>
      </c>
      <c r="F132" s="219" t="s">
        <v>185</v>
      </c>
      <c r="G132" s="217"/>
      <c r="H132" s="220">
        <v>323.16600000000005</v>
      </c>
      <c r="I132" s="221"/>
      <c r="J132" s="217"/>
      <c r="K132" s="217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130</v>
      </c>
      <c r="AU132" s="226" t="s">
        <v>84</v>
      </c>
      <c r="AV132" s="15" t="s">
        <v>136</v>
      </c>
      <c r="AW132" s="15" t="s">
        <v>36</v>
      </c>
      <c r="AX132" s="15" t="s">
        <v>74</v>
      </c>
      <c r="AY132" s="226" t="s">
        <v>122</v>
      </c>
    </row>
    <row r="133" spans="2:51" s="13" customFormat="1" ht="11.25">
      <c r="B133" s="183"/>
      <c r="C133" s="184"/>
      <c r="D133" s="185" t="s">
        <v>130</v>
      </c>
      <c r="E133" s="186" t="s">
        <v>19</v>
      </c>
      <c r="F133" s="187" t="s">
        <v>186</v>
      </c>
      <c r="G133" s="184"/>
      <c r="H133" s="188">
        <v>4847.49</v>
      </c>
      <c r="I133" s="189"/>
      <c r="J133" s="184"/>
      <c r="K133" s="184"/>
      <c r="L133" s="190"/>
      <c r="M133" s="191"/>
      <c r="N133" s="192"/>
      <c r="O133" s="192"/>
      <c r="P133" s="192"/>
      <c r="Q133" s="192"/>
      <c r="R133" s="192"/>
      <c r="S133" s="192"/>
      <c r="T133" s="193"/>
      <c r="AT133" s="194" t="s">
        <v>130</v>
      </c>
      <c r="AU133" s="194" t="s">
        <v>84</v>
      </c>
      <c r="AV133" s="13" t="s">
        <v>84</v>
      </c>
      <c r="AW133" s="13" t="s">
        <v>36</v>
      </c>
      <c r="AX133" s="13" t="s">
        <v>82</v>
      </c>
      <c r="AY133" s="194" t="s">
        <v>122</v>
      </c>
    </row>
    <row r="134" spans="1:65" s="2" customFormat="1" ht="24.2" customHeight="1">
      <c r="A134" s="35"/>
      <c r="B134" s="36"/>
      <c r="C134" s="170" t="s">
        <v>187</v>
      </c>
      <c r="D134" s="170" t="s">
        <v>124</v>
      </c>
      <c r="E134" s="171" t="s">
        <v>188</v>
      </c>
      <c r="F134" s="172" t="s">
        <v>189</v>
      </c>
      <c r="G134" s="173" t="s">
        <v>151</v>
      </c>
      <c r="H134" s="174">
        <v>363.791</v>
      </c>
      <c r="I134" s="175"/>
      <c r="J134" s="176">
        <f>ROUND(I134*H134,2)</f>
        <v>0</v>
      </c>
      <c r="K134" s="172" t="s">
        <v>128</v>
      </c>
      <c r="L134" s="40"/>
      <c r="M134" s="177" t="s">
        <v>19</v>
      </c>
      <c r="N134" s="178" t="s">
        <v>45</v>
      </c>
      <c r="O134" s="65"/>
      <c r="P134" s="179">
        <f>O134*H134</f>
        <v>0</v>
      </c>
      <c r="Q134" s="179">
        <v>0</v>
      </c>
      <c r="R134" s="179">
        <f>Q134*H134</f>
        <v>0</v>
      </c>
      <c r="S134" s="179">
        <v>0</v>
      </c>
      <c r="T134" s="180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1" t="s">
        <v>129</v>
      </c>
      <c r="AT134" s="181" t="s">
        <v>124</v>
      </c>
      <c r="AU134" s="181" t="s">
        <v>84</v>
      </c>
      <c r="AY134" s="18" t="s">
        <v>122</v>
      </c>
      <c r="BE134" s="182">
        <f>IF(N134="základní",J134,0)</f>
        <v>0</v>
      </c>
      <c r="BF134" s="182">
        <f>IF(N134="snížená",J134,0)</f>
        <v>0</v>
      </c>
      <c r="BG134" s="182">
        <f>IF(N134="zákl. přenesená",J134,0)</f>
        <v>0</v>
      </c>
      <c r="BH134" s="182">
        <f>IF(N134="sníž. přenesená",J134,0)</f>
        <v>0</v>
      </c>
      <c r="BI134" s="182">
        <f>IF(N134="nulová",J134,0)</f>
        <v>0</v>
      </c>
      <c r="BJ134" s="18" t="s">
        <v>82</v>
      </c>
      <c r="BK134" s="182">
        <f>ROUND(I134*H134,2)</f>
        <v>0</v>
      </c>
      <c r="BL134" s="18" t="s">
        <v>129</v>
      </c>
      <c r="BM134" s="181" t="s">
        <v>190</v>
      </c>
    </row>
    <row r="135" spans="2:51" s="13" customFormat="1" ht="11.25">
      <c r="B135" s="183"/>
      <c r="C135" s="184"/>
      <c r="D135" s="185" t="s">
        <v>130</v>
      </c>
      <c r="E135" s="186" t="s">
        <v>19</v>
      </c>
      <c r="F135" s="187" t="s">
        <v>191</v>
      </c>
      <c r="G135" s="184"/>
      <c r="H135" s="188">
        <v>147.987</v>
      </c>
      <c r="I135" s="189"/>
      <c r="J135" s="184"/>
      <c r="K135" s="184"/>
      <c r="L135" s="190"/>
      <c r="M135" s="191"/>
      <c r="N135" s="192"/>
      <c r="O135" s="192"/>
      <c r="P135" s="192"/>
      <c r="Q135" s="192"/>
      <c r="R135" s="192"/>
      <c r="S135" s="192"/>
      <c r="T135" s="193"/>
      <c r="AT135" s="194" t="s">
        <v>130</v>
      </c>
      <c r="AU135" s="194" t="s">
        <v>84</v>
      </c>
      <c r="AV135" s="13" t="s">
        <v>84</v>
      </c>
      <c r="AW135" s="13" t="s">
        <v>36</v>
      </c>
      <c r="AX135" s="13" t="s">
        <v>74</v>
      </c>
      <c r="AY135" s="194" t="s">
        <v>122</v>
      </c>
    </row>
    <row r="136" spans="2:51" s="13" customFormat="1" ht="11.25">
      <c r="B136" s="183"/>
      <c r="C136" s="184"/>
      <c r="D136" s="185" t="s">
        <v>130</v>
      </c>
      <c r="E136" s="186" t="s">
        <v>19</v>
      </c>
      <c r="F136" s="187" t="s">
        <v>192</v>
      </c>
      <c r="G136" s="184"/>
      <c r="H136" s="188">
        <v>98.658</v>
      </c>
      <c r="I136" s="189"/>
      <c r="J136" s="184"/>
      <c r="K136" s="184"/>
      <c r="L136" s="190"/>
      <c r="M136" s="191"/>
      <c r="N136" s="192"/>
      <c r="O136" s="192"/>
      <c r="P136" s="192"/>
      <c r="Q136" s="192"/>
      <c r="R136" s="192"/>
      <c r="S136" s="192"/>
      <c r="T136" s="193"/>
      <c r="AT136" s="194" t="s">
        <v>130</v>
      </c>
      <c r="AU136" s="194" t="s">
        <v>84</v>
      </c>
      <c r="AV136" s="13" t="s">
        <v>84</v>
      </c>
      <c r="AW136" s="13" t="s">
        <v>36</v>
      </c>
      <c r="AX136" s="13" t="s">
        <v>74</v>
      </c>
      <c r="AY136" s="194" t="s">
        <v>122</v>
      </c>
    </row>
    <row r="137" spans="2:51" s="13" customFormat="1" ht="11.25">
      <c r="B137" s="183"/>
      <c r="C137" s="184"/>
      <c r="D137" s="185" t="s">
        <v>130</v>
      </c>
      <c r="E137" s="186" t="s">
        <v>19</v>
      </c>
      <c r="F137" s="187" t="s">
        <v>177</v>
      </c>
      <c r="G137" s="184"/>
      <c r="H137" s="188">
        <v>28.981</v>
      </c>
      <c r="I137" s="189"/>
      <c r="J137" s="184"/>
      <c r="K137" s="184"/>
      <c r="L137" s="190"/>
      <c r="M137" s="191"/>
      <c r="N137" s="192"/>
      <c r="O137" s="192"/>
      <c r="P137" s="192"/>
      <c r="Q137" s="192"/>
      <c r="R137" s="192"/>
      <c r="S137" s="192"/>
      <c r="T137" s="193"/>
      <c r="AT137" s="194" t="s">
        <v>130</v>
      </c>
      <c r="AU137" s="194" t="s">
        <v>84</v>
      </c>
      <c r="AV137" s="13" t="s">
        <v>84</v>
      </c>
      <c r="AW137" s="13" t="s">
        <v>36</v>
      </c>
      <c r="AX137" s="13" t="s">
        <v>74</v>
      </c>
      <c r="AY137" s="194" t="s">
        <v>122</v>
      </c>
    </row>
    <row r="138" spans="2:51" s="13" customFormat="1" ht="11.25">
      <c r="B138" s="183"/>
      <c r="C138" s="184"/>
      <c r="D138" s="185" t="s">
        <v>130</v>
      </c>
      <c r="E138" s="186" t="s">
        <v>19</v>
      </c>
      <c r="F138" s="187" t="s">
        <v>184</v>
      </c>
      <c r="G138" s="184"/>
      <c r="H138" s="188">
        <v>46.675</v>
      </c>
      <c r="I138" s="189"/>
      <c r="J138" s="184"/>
      <c r="K138" s="184"/>
      <c r="L138" s="190"/>
      <c r="M138" s="191"/>
      <c r="N138" s="192"/>
      <c r="O138" s="192"/>
      <c r="P138" s="192"/>
      <c r="Q138" s="192"/>
      <c r="R138" s="192"/>
      <c r="S138" s="192"/>
      <c r="T138" s="193"/>
      <c r="AT138" s="194" t="s">
        <v>130</v>
      </c>
      <c r="AU138" s="194" t="s">
        <v>84</v>
      </c>
      <c r="AV138" s="13" t="s">
        <v>84</v>
      </c>
      <c r="AW138" s="13" t="s">
        <v>36</v>
      </c>
      <c r="AX138" s="13" t="s">
        <v>74</v>
      </c>
      <c r="AY138" s="194" t="s">
        <v>122</v>
      </c>
    </row>
    <row r="139" spans="2:51" s="13" customFormat="1" ht="11.25">
      <c r="B139" s="183"/>
      <c r="C139" s="184"/>
      <c r="D139" s="185" t="s">
        <v>130</v>
      </c>
      <c r="E139" s="186" t="s">
        <v>19</v>
      </c>
      <c r="F139" s="187" t="s">
        <v>179</v>
      </c>
      <c r="G139" s="184"/>
      <c r="H139" s="188">
        <v>0.865</v>
      </c>
      <c r="I139" s="189"/>
      <c r="J139" s="184"/>
      <c r="K139" s="184"/>
      <c r="L139" s="190"/>
      <c r="M139" s="191"/>
      <c r="N139" s="192"/>
      <c r="O139" s="192"/>
      <c r="P139" s="192"/>
      <c r="Q139" s="192"/>
      <c r="R139" s="192"/>
      <c r="S139" s="192"/>
      <c r="T139" s="193"/>
      <c r="AT139" s="194" t="s">
        <v>130</v>
      </c>
      <c r="AU139" s="194" t="s">
        <v>84</v>
      </c>
      <c r="AV139" s="13" t="s">
        <v>84</v>
      </c>
      <c r="AW139" s="13" t="s">
        <v>36</v>
      </c>
      <c r="AX139" s="13" t="s">
        <v>74</v>
      </c>
      <c r="AY139" s="194" t="s">
        <v>122</v>
      </c>
    </row>
    <row r="140" spans="2:51" s="13" customFormat="1" ht="11.25">
      <c r="B140" s="183"/>
      <c r="C140" s="184"/>
      <c r="D140" s="185" t="s">
        <v>130</v>
      </c>
      <c r="E140" s="186" t="s">
        <v>19</v>
      </c>
      <c r="F140" s="187" t="s">
        <v>153</v>
      </c>
      <c r="G140" s="184"/>
      <c r="H140" s="188">
        <v>40.625</v>
      </c>
      <c r="I140" s="189"/>
      <c r="J140" s="184"/>
      <c r="K140" s="184"/>
      <c r="L140" s="190"/>
      <c r="M140" s="191"/>
      <c r="N140" s="192"/>
      <c r="O140" s="192"/>
      <c r="P140" s="192"/>
      <c r="Q140" s="192"/>
      <c r="R140" s="192"/>
      <c r="S140" s="192"/>
      <c r="T140" s="193"/>
      <c r="AT140" s="194" t="s">
        <v>130</v>
      </c>
      <c r="AU140" s="194" t="s">
        <v>84</v>
      </c>
      <c r="AV140" s="13" t="s">
        <v>84</v>
      </c>
      <c r="AW140" s="13" t="s">
        <v>36</v>
      </c>
      <c r="AX140" s="13" t="s">
        <v>74</v>
      </c>
      <c r="AY140" s="194" t="s">
        <v>122</v>
      </c>
    </row>
    <row r="141" spans="2:51" s="14" customFormat="1" ht="11.25">
      <c r="B141" s="195"/>
      <c r="C141" s="196"/>
      <c r="D141" s="185" t="s">
        <v>130</v>
      </c>
      <c r="E141" s="197" t="s">
        <v>19</v>
      </c>
      <c r="F141" s="198" t="s">
        <v>132</v>
      </c>
      <c r="G141" s="196"/>
      <c r="H141" s="199">
        <v>363.791</v>
      </c>
      <c r="I141" s="200"/>
      <c r="J141" s="196"/>
      <c r="K141" s="196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130</v>
      </c>
      <c r="AU141" s="205" t="s">
        <v>84</v>
      </c>
      <c r="AV141" s="14" t="s">
        <v>129</v>
      </c>
      <c r="AW141" s="14" t="s">
        <v>36</v>
      </c>
      <c r="AX141" s="14" t="s">
        <v>82</v>
      </c>
      <c r="AY141" s="205" t="s">
        <v>122</v>
      </c>
    </row>
    <row r="142" spans="1:65" s="2" customFormat="1" ht="24.2" customHeight="1">
      <c r="A142" s="35"/>
      <c r="B142" s="36"/>
      <c r="C142" s="170" t="s">
        <v>193</v>
      </c>
      <c r="D142" s="170" t="s">
        <v>124</v>
      </c>
      <c r="E142" s="171" t="s">
        <v>194</v>
      </c>
      <c r="F142" s="172" t="s">
        <v>195</v>
      </c>
      <c r="G142" s="173" t="s">
        <v>196</v>
      </c>
      <c r="H142" s="174">
        <v>678.649</v>
      </c>
      <c r="I142" s="175"/>
      <c r="J142" s="176">
        <f>ROUND(I142*H142,2)</f>
        <v>0</v>
      </c>
      <c r="K142" s="172" t="s">
        <v>128</v>
      </c>
      <c r="L142" s="40"/>
      <c r="M142" s="177" t="s">
        <v>19</v>
      </c>
      <c r="N142" s="178" t="s">
        <v>45</v>
      </c>
      <c r="O142" s="65"/>
      <c r="P142" s="179">
        <f>O142*H142</f>
        <v>0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1" t="s">
        <v>129</v>
      </c>
      <c r="AT142" s="181" t="s">
        <v>124</v>
      </c>
      <c r="AU142" s="181" t="s">
        <v>84</v>
      </c>
      <c r="AY142" s="18" t="s">
        <v>122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18" t="s">
        <v>82</v>
      </c>
      <c r="BK142" s="182">
        <f>ROUND(I142*H142,2)</f>
        <v>0</v>
      </c>
      <c r="BL142" s="18" t="s">
        <v>129</v>
      </c>
      <c r="BM142" s="181" t="s">
        <v>197</v>
      </c>
    </row>
    <row r="143" spans="2:51" s="13" customFormat="1" ht="11.25">
      <c r="B143" s="183"/>
      <c r="C143" s="184"/>
      <c r="D143" s="185" t="s">
        <v>130</v>
      </c>
      <c r="E143" s="186" t="s">
        <v>19</v>
      </c>
      <c r="F143" s="187" t="s">
        <v>191</v>
      </c>
      <c r="G143" s="184"/>
      <c r="H143" s="188">
        <v>147.987</v>
      </c>
      <c r="I143" s="189"/>
      <c r="J143" s="184"/>
      <c r="K143" s="184"/>
      <c r="L143" s="190"/>
      <c r="M143" s="191"/>
      <c r="N143" s="192"/>
      <c r="O143" s="192"/>
      <c r="P143" s="192"/>
      <c r="Q143" s="192"/>
      <c r="R143" s="192"/>
      <c r="S143" s="192"/>
      <c r="T143" s="193"/>
      <c r="AT143" s="194" t="s">
        <v>130</v>
      </c>
      <c r="AU143" s="194" t="s">
        <v>84</v>
      </c>
      <c r="AV143" s="13" t="s">
        <v>84</v>
      </c>
      <c r="AW143" s="13" t="s">
        <v>36</v>
      </c>
      <c r="AX143" s="13" t="s">
        <v>74</v>
      </c>
      <c r="AY143" s="194" t="s">
        <v>122</v>
      </c>
    </row>
    <row r="144" spans="2:51" s="13" customFormat="1" ht="11.25">
      <c r="B144" s="183"/>
      <c r="C144" s="184"/>
      <c r="D144" s="185" t="s">
        <v>130</v>
      </c>
      <c r="E144" s="186" t="s">
        <v>19</v>
      </c>
      <c r="F144" s="187" t="s">
        <v>192</v>
      </c>
      <c r="G144" s="184"/>
      <c r="H144" s="188">
        <v>98.658</v>
      </c>
      <c r="I144" s="189"/>
      <c r="J144" s="184"/>
      <c r="K144" s="184"/>
      <c r="L144" s="190"/>
      <c r="M144" s="191"/>
      <c r="N144" s="192"/>
      <c r="O144" s="192"/>
      <c r="P144" s="192"/>
      <c r="Q144" s="192"/>
      <c r="R144" s="192"/>
      <c r="S144" s="192"/>
      <c r="T144" s="193"/>
      <c r="AT144" s="194" t="s">
        <v>130</v>
      </c>
      <c r="AU144" s="194" t="s">
        <v>84</v>
      </c>
      <c r="AV144" s="13" t="s">
        <v>84</v>
      </c>
      <c r="AW144" s="13" t="s">
        <v>36</v>
      </c>
      <c r="AX144" s="13" t="s">
        <v>74</v>
      </c>
      <c r="AY144" s="194" t="s">
        <v>122</v>
      </c>
    </row>
    <row r="145" spans="2:51" s="13" customFormat="1" ht="11.25">
      <c r="B145" s="183"/>
      <c r="C145" s="184"/>
      <c r="D145" s="185" t="s">
        <v>130</v>
      </c>
      <c r="E145" s="186" t="s">
        <v>19</v>
      </c>
      <c r="F145" s="187" t="s">
        <v>177</v>
      </c>
      <c r="G145" s="184"/>
      <c r="H145" s="188">
        <v>28.981</v>
      </c>
      <c r="I145" s="189"/>
      <c r="J145" s="184"/>
      <c r="K145" s="184"/>
      <c r="L145" s="190"/>
      <c r="M145" s="191"/>
      <c r="N145" s="192"/>
      <c r="O145" s="192"/>
      <c r="P145" s="192"/>
      <c r="Q145" s="192"/>
      <c r="R145" s="192"/>
      <c r="S145" s="192"/>
      <c r="T145" s="193"/>
      <c r="AT145" s="194" t="s">
        <v>130</v>
      </c>
      <c r="AU145" s="194" t="s">
        <v>84</v>
      </c>
      <c r="AV145" s="13" t="s">
        <v>84</v>
      </c>
      <c r="AW145" s="13" t="s">
        <v>36</v>
      </c>
      <c r="AX145" s="13" t="s">
        <v>74</v>
      </c>
      <c r="AY145" s="194" t="s">
        <v>122</v>
      </c>
    </row>
    <row r="146" spans="2:51" s="13" customFormat="1" ht="11.25">
      <c r="B146" s="183"/>
      <c r="C146" s="184"/>
      <c r="D146" s="185" t="s">
        <v>130</v>
      </c>
      <c r="E146" s="186" t="s">
        <v>19</v>
      </c>
      <c r="F146" s="187" t="s">
        <v>184</v>
      </c>
      <c r="G146" s="184"/>
      <c r="H146" s="188">
        <v>46.675</v>
      </c>
      <c r="I146" s="189"/>
      <c r="J146" s="184"/>
      <c r="K146" s="184"/>
      <c r="L146" s="190"/>
      <c r="M146" s="191"/>
      <c r="N146" s="192"/>
      <c r="O146" s="192"/>
      <c r="P146" s="192"/>
      <c r="Q146" s="192"/>
      <c r="R146" s="192"/>
      <c r="S146" s="192"/>
      <c r="T146" s="193"/>
      <c r="AT146" s="194" t="s">
        <v>130</v>
      </c>
      <c r="AU146" s="194" t="s">
        <v>84</v>
      </c>
      <c r="AV146" s="13" t="s">
        <v>84</v>
      </c>
      <c r="AW146" s="13" t="s">
        <v>36</v>
      </c>
      <c r="AX146" s="13" t="s">
        <v>74</v>
      </c>
      <c r="AY146" s="194" t="s">
        <v>122</v>
      </c>
    </row>
    <row r="147" spans="2:51" s="13" customFormat="1" ht="11.25">
      <c r="B147" s="183"/>
      <c r="C147" s="184"/>
      <c r="D147" s="185" t="s">
        <v>130</v>
      </c>
      <c r="E147" s="186" t="s">
        <v>19</v>
      </c>
      <c r="F147" s="187" t="s">
        <v>179</v>
      </c>
      <c r="G147" s="184"/>
      <c r="H147" s="188">
        <v>0.865</v>
      </c>
      <c r="I147" s="189"/>
      <c r="J147" s="184"/>
      <c r="K147" s="184"/>
      <c r="L147" s="190"/>
      <c r="M147" s="191"/>
      <c r="N147" s="192"/>
      <c r="O147" s="192"/>
      <c r="P147" s="192"/>
      <c r="Q147" s="192"/>
      <c r="R147" s="192"/>
      <c r="S147" s="192"/>
      <c r="T147" s="193"/>
      <c r="AT147" s="194" t="s">
        <v>130</v>
      </c>
      <c r="AU147" s="194" t="s">
        <v>84</v>
      </c>
      <c r="AV147" s="13" t="s">
        <v>84</v>
      </c>
      <c r="AW147" s="13" t="s">
        <v>36</v>
      </c>
      <c r="AX147" s="13" t="s">
        <v>74</v>
      </c>
      <c r="AY147" s="194" t="s">
        <v>122</v>
      </c>
    </row>
    <row r="148" spans="2:51" s="15" customFormat="1" ht="11.25">
      <c r="B148" s="216"/>
      <c r="C148" s="217"/>
      <c r="D148" s="185" t="s">
        <v>130</v>
      </c>
      <c r="E148" s="218" t="s">
        <v>19</v>
      </c>
      <c r="F148" s="219" t="s">
        <v>185</v>
      </c>
      <c r="G148" s="217"/>
      <c r="H148" s="220">
        <v>323.166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130</v>
      </c>
      <c r="AU148" s="226" t="s">
        <v>84</v>
      </c>
      <c r="AV148" s="15" t="s">
        <v>136</v>
      </c>
      <c r="AW148" s="15" t="s">
        <v>36</v>
      </c>
      <c r="AX148" s="15" t="s">
        <v>74</v>
      </c>
      <c r="AY148" s="226" t="s">
        <v>122</v>
      </c>
    </row>
    <row r="149" spans="2:51" s="13" customFormat="1" ht="11.25">
      <c r="B149" s="183"/>
      <c r="C149" s="184"/>
      <c r="D149" s="185" t="s">
        <v>130</v>
      </c>
      <c r="E149" s="186" t="s">
        <v>19</v>
      </c>
      <c r="F149" s="187" t="s">
        <v>198</v>
      </c>
      <c r="G149" s="184"/>
      <c r="H149" s="188">
        <v>678.649</v>
      </c>
      <c r="I149" s="189"/>
      <c r="J149" s="184"/>
      <c r="K149" s="184"/>
      <c r="L149" s="190"/>
      <c r="M149" s="191"/>
      <c r="N149" s="192"/>
      <c r="O149" s="192"/>
      <c r="P149" s="192"/>
      <c r="Q149" s="192"/>
      <c r="R149" s="192"/>
      <c r="S149" s="192"/>
      <c r="T149" s="193"/>
      <c r="AT149" s="194" t="s">
        <v>130</v>
      </c>
      <c r="AU149" s="194" t="s">
        <v>84</v>
      </c>
      <c r="AV149" s="13" t="s">
        <v>84</v>
      </c>
      <c r="AW149" s="13" t="s">
        <v>36</v>
      </c>
      <c r="AX149" s="13" t="s">
        <v>82</v>
      </c>
      <c r="AY149" s="194" t="s">
        <v>122</v>
      </c>
    </row>
    <row r="150" spans="1:65" s="2" customFormat="1" ht="14.45" customHeight="1">
      <c r="A150" s="35"/>
      <c r="B150" s="36"/>
      <c r="C150" s="170" t="s">
        <v>8</v>
      </c>
      <c r="D150" s="170" t="s">
        <v>124</v>
      </c>
      <c r="E150" s="171" t="s">
        <v>199</v>
      </c>
      <c r="F150" s="172" t="s">
        <v>200</v>
      </c>
      <c r="G150" s="173" t="s">
        <v>127</v>
      </c>
      <c r="H150" s="174">
        <v>172.656</v>
      </c>
      <c r="I150" s="175"/>
      <c r="J150" s="176">
        <f>ROUND(I150*H150,2)</f>
        <v>0</v>
      </c>
      <c r="K150" s="172" t="s">
        <v>128</v>
      </c>
      <c r="L150" s="40"/>
      <c r="M150" s="177" t="s">
        <v>19</v>
      </c>
      <c r="N150" s="178" t="s">
        <v>45</v>
      </c>
      <c r="O150" s="65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1" t="s">
        <v>129</v>
      </c>
      <c r="AT150" s="181" t="s">
        <v>124</v>
      </c>
      <c r="AU150" s="181" t="s">
        <v>84</v>
      </c>
      <c r="AY150" s="18" t="s">
        <v>122</v>
      </c>
      <c r="BE150" s="182">
        <f>IF(N150="základní",J150,0)</f>
        <v>0</v>
      </c>
      <c r="BF150" s="182">
        <f>IF(N150="snížená",J150,0)</f>
        <v>0</v>
      </c>
      <c r="BG150" s="182">
        <f>IF(N150="zákl. přenesená",J150,0)</f>
        <v>0</v>
      </c>
      <c r="BH150" s="182">
        <f>IF(N150="sníž. přenesená",J150,0)</f>
        <v>0</v>
      </c>
      <c r="BI150" s="182">
        <f>IF(N150="nulová",J150,0)</f>
        <v>0</v>
      </c>
      <c r="BJ150" s="18" t="s">
        <v>82</v>
      </c>
      <c r="BK150" s="182">
        <f>ROUND(I150*H150,2)</f>
        <v>0</v>
      </c>
      <c r="BL150" s="18" t="s">
        <v>129</v>
      </c>
      <c r="BM150" s="181" t="s">
        <v>201</v>
      </c>
    </row>
    <row r="151" spans="2:51" s="13" customFormat="1" ht="11.25">
      <c r="B151" s="183"/>
      <c r="C151" s="184"/>
      <c r="D151" s="185" t="s">
        <v>130</v>
      </c>
      <c r="E151" s="186" t="s">
        <v>19</v>
      </c>
      <c r="F151" s="187" t="s">
        <v>202</v>
      </c>
      <c r="G151" s="184"/>
      <c r="H151" s="188">
        <v>172.656</v>
      </c>
      <c r="I151" s="189"/>
      <c r="J151" s="184"/>
      <c r="K151" s="184"/>
      <c r="L151" s="190"/>
      <c r="M151" s="191"/>
      <c r="N151" s="192"/>
      <c r="O151" s="192"/>
      <c r="P151" s="192"/>
      <c r="Q151" s="192"/>
      <c r="R151" s="192"/>
      <c r="S151" s="192"/>
      <c r="T151" s="193"/>
      <c r="AT151" s="194" t="s">
        <v>130</v>
      </c>
      <c r="AU151" s="194" t="s">
        <v>84</v>
      </c>
      <c r="AV151" s="13" t="s">
        <v>84</v>
      </c>
      <c r="AW151" s="13" t="s">
        <v>36</v>
      </c>
      <c r="AX151" s="13" t="s">
        <v>74</v>
      </c>
      <c r="AY151" s="194" t="s">
        <v>122</v>
      </c>
    </row>
    <row r="152" spans="2:51" s="14" customFormat="1" ht="11.25">
      <c r="B152" s="195"/>
      <c r="C152" s="196"/>
      <c r="D152" s="185" t="s">
        <v>130</v>
      </c>
      <c r="E152" s="197" t="s">
        <v>19</v>
      </c>
      <c r="F152" s="198" t="s">
        <v>132</v>
      </c>
      <c r="G152" s="196"/>
      <c r="H152" s="199">
        <v>172.656</v>
      </c>
      <c r="I152" s="200"/>
      <c r="J152" s="196"/>
      <c r="K152" s="196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130</v>
      </c>
      <c r="AU152" s="205" t="s">
        <v>84</v>
      </c>
      <c r="AV152" s="14" t="s">
        <v>129</v>
      </c>
      <c r="AW152" s="14" t="s">
        <v>36</v>
      </c>
      <c r="AX152" s="14" t="s">
        <v>82</v>
      </c>
      <c r="AY152" s="205" t="s">
        <v>122</v>
      </c>
    </row>
    <row r="153" spans="1:65" s="2" customFormat="1" ht="24.2" customHeight="1">
      <c r="A153" s="35"/>
      <c r="B153" s="36"/>
      <c r="C153" s="170" t="s">
        <v>203</v>
      </c>
      <c r="D153" s="170" t="s">
        <v>124</v>
      </c>
      <c r="E153" s="171" t="s">
        <v>204</v>
      </c>
      <c r="F153" s="172" t="s">
        <v>205</v>
      </c>
      <c r="G153" s="173" t="s">
        <v>127</v>
      </c>
      <c r="H153" s="174">
        <v>162.5</v>
      </c>
      <c r="I153" s="175"/>
      <c r="J153" s="176">
        <f>ROUND(I153*H153,2)</f>
        <v>0</v>
      </c>
      <c r="K153" s="172" t="s">
        <v>128</v>
      </c>
      <c r="L153" s="40"/>
      <c r="M153" s="177" t="s">
        <v>19</v>
      </c>
      <c r="N153" s="178" t="s">
        <v>45</v>
      </c>
      <c r="O153" s="65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1" t="s">
        <v>129</v>
      </c>
      <c r="AT153" s="181" t="s">
        <v>124</v>
      </c>
      <c r="AU153" s="181" t="s">
        <v>84</v>
      </c>
      <c r="AY153" s="18" t="s">
        <v>122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18" t="s">
        <v>82</v>
      </c>
      <c r="BK153" s="182">
        <f>ROUND(I153*H153,2)</f>
        <v>0</v>
      </c>
      <c r="BL153" s="18" t="s">
        <v>129</v>
      </c>
      <c r="BM153" s="181" t="s">
        <v>206</v>
      </c>
    </row>
    <row r="154" spans="2:51" s="13" customFormat="1" ht="11.25">
      <c r="B154" s="183"/>
      <c r="C154" s="184"/>
      <c r="D154" s="185" t="s">
        <v>130</v>
      </c>
      <c r="E154" s="186" t="s">
        <v>19</v>
      </c>
      <c r="F154" s="187" t="s">
        <v>148</v>
      </c>
      <c r="G154" s="184"/>
      <c r="H154" s="188">
        <v>162.5</v>
      </c>
      <c r="I154" s="189"/>
      <c r="J154" s="184"/>
      <c r="K154" s="184"/>
      <c r="L154" s="190"/>
      <c r="M154" s="191"/>
      <c r="N154" s="192"/>
      <c r="O154" s="192"/>
      <c r="P154" s="192"/>
      <c r="Q154" s="192"/>
      <c r="R154" s="192"/>
      <c r="S154" s="192"/>
      <c r="T154" s="193"/>
      <c r="AT154" s="194" t="s">
        <v>130</v>
      </c>
      <c r="AU154" s="194" t="s">
        <v>84</v>
      </c>
      <c r="AV154" s="13" t="s">
        <v>84</v>
      </c>
      <c r="AW154" s="13" t="s">
        <v>36</v>
      </c>
      <c r="AX154" s="13" t="s">
        <v>74</v>
      </c>
      <c r="AY154" s="194" t="s">
        <v>122</v>
      </c>
    </row>
    <row r="155" spans="2:51" s="14" customFormat="1" ht="11.25">
      <c r="B155" s="195"/>
      <c r="C155" s="196"/>
      <c r="D155" s="185" t="s">
        <v>130</v>
      </c>
      <c r="E155" s="197" t="s">
        <v>19</v>
      </c>
      <c r="F155" s="198" t="s">
        <v>132</v>
      </c>
      <c r="G155" s="196"/>
      <c r="H155" s="199">
        <v>162.5</v>
      </c>
      <c r="I155" s="200"/>
      <c r="J155" s="196"/>
      <c r="K155" s="196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130</v>
      </c>
      <c r="AU155" s="205" t="s">
        <v>84</v>
      </c>
      <c r="AV155" s="14" t="s">
        <v>129</v>
      </c>
      <c r="AW155" s="14" t="s">
        <v>36</v>
      </c>
      <c r="AX155" s="14" t="s">
        <v>82</v>
      </c>
      <c r="AY155" s="205" t="s">
        <v>122</v>
      </c>
    </row>
    <row r="156" spans="1:65" s="2" customFormat="1" ht="14.45" customHeight="1">
      <c r="A156" s="35"/>
      <c r="B156" s="36"/>
      <c r="C156" s="170" t="s">
        <v>207</v>
      </c>
      <c r="D156" s="170" t="s">
        <v>124</v>
      </c>
      <c r="E156" s="171" t="s">
        <v>208</v>
      </c>
      <c r="F156" s="172" t="s">
        <v>209</v>
      </c>
      <c r="G156" s="173" t="s">
        <v>127</v>
      </c>
      <c r="H156" s="174">
        <v>162.5</v>
      </c>
      <c r="I156" s="175"/>
      <c r="J156" s="176">
        <f>ROUND(I156*H156,2)</f>
        <v>0</v>
      </c>
      <c r="K156" s="172" t="s">
        <v>128</v>
      </c>
      <c r="L156" s="40"/>
      <c r="M156" s="177" t="s">
        <v>19</v>
      </c>
      <c r="N156" s="178" t="s">
        <v>45</v>
      </c>
      <c r="O156" s="65"/>
      <c r="P156" s="179">
        <f>O156*H156</f>
        <v>0</v>
      </c>
      <c r="Q156" s="179">
        <v>8.3E-05</v>
      </c>
      <c r="R156" s="179">
        <f>Q156*H156</f>
        <v>0.0134875</v>
      </c>
      <c r="S156" s="179">
        <v>0</v>
      </c>
      <c r="T156" s="18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1" t="s">
        <v>129</v>
      </c>
      <c r="AT156" s="181" t="s">
        <v>124</v>
      </c>
      <c r="AU156" s="181" t="s">
        <v>84</v>
      </c>
      <c r="AY156" s="18" t="s">
        <v>122</v>
      </c>
      <c r="BE156" s="182">
        <f>IF(N156="základní",J156,0)</f>
        <v>0</v>
      </c>
      <c r="BF156" s="182">
        <f>IF(N156="snížená",J156,0)</f>
        <v>0</v>
      </c>
      <c r="BG156" s="182">
        <f>IF(N156="zákl. přenesená",J156,0)</f>
        <v>0</v>
      </c>
      <c r="BH156" s="182">
        <f>IF(N156="sníž. přenesená",J156,0)</f>
        <v>0</v>
      </c>
      <c r="BI156" s="182">
        <f>IF(N156="nulová",J156,0)</f>
        <v>0</v>
      </c>
      <c r="BJ156" s="18" t="s">
        <v>82</v>
      </c>
      <c r="BK156" s="182">
        <f>ROUND(I156*H156,2)</f>
        <v>0</v>
      </c>
      <c r="BL156" s="18" t="s">
        <v>129</v>
      </c>
      <c r="BM156" s="181" t="s">
        <v>210</v>
      </c>
    </row>
    <row r="157" spans="2:51" s="13" customFormat="1" ht="11.25">
      <c r="B157" s="183"/>
      <c r="C157" s="184"/>
      <c r="D157" s="185" t="s">
        <v>130</v>
      </c>
      <c r="E157" s="186" t="s">
        <v>19</v>
      </c>
      <c r="F157" s="187" t="s">
        <v>148</v>
      </c>
      <c r="G157" s="184"/>
      <c r="H157" s="188">
        <v>162.5</v>
      </c>
      <c r="I157" s="189"/>
      <c r="J157" s="184"/>
      <c r="K157" s="184"/>
      <c r="L157" s="190"/>
      <c r="M157" s="191"/>
      <c r="N157" s="192"/>
      <c r="O157" s="192"/>
      <c r="P157" s="192"/>
      <c r="Q157" s="192"/>
      <c r="R157" s="192"/>
      <c r="S157" s="192"/>
      <c r="T157" s="193"/>
      <c r="AT157" s="194" t="s">
        <v>130</v>
      </c>
      <c r="AU157" s="194" t="s">
        <v>84</v>
      </c>
      <c r="AV157" s="13" t="s">
        <v>84</v>
      </c>
      <c r="AW157" s="13" t="s">
        <v>36</v>
      </c>
      <c r="AX157" s="13" t="s">
        <v>74</v>
      </c>
      <c r="AY157" s="194" t="s">
        <v>122</v>
      </c>
    </row>
    <row r="158" spans="2:51" s="14" customFormat="1" ht="11.25">
      <c r="B158" s="195"/>
      <c r="C158" s="196"/>
      <c r="D158" s="185" t="s">
        <v>130</v>
      </c>
      <c r="E158" s="197" t="s">
        <v>19</v>
      </c>
      <c r="F158" s="198" t="s">
        <v>132</v>
      </c>
      <c r="G158" s="196"/>
      <c r="H158" s="199">
        <v>162.5</v>
      </c>
      <c r="I158" s="200"/>
      <c r="J158" s="196"/>
      <c r="K158" s="196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130</v>
      </c>
      <c r="AU158" s="205" t="s">
        <v>84</v>
      </c>
      <c r="AV158" s="14" t="s">
        <v>129</v>
      </c>
      <c r="AW158" s="14" t="s">
        <v>36</v>
      </c>
      <c r="AX158" s="14" t="s">
        <v>82</v>
      </c>
      <c r="AY158" s="205" t="s">
        <v>122</v>
      </c>
    </row>
    <row r="159" spans="1:65" s="2" customFormat="1" ht="14.45" customHeight="1">
      <c r="A159" s="35"/>
      <c r="B159" s="36"/>
      <c r="C159" s="206" t="s">
        <v>167</v>
      </c>
      <c r="D159" s="206" t="s">
        <v>164</v>
      </c>
      <c r="E159" s="207" t="s">
        <v>211</v>
      </c>
      <c r="F159" s="208" t="s">
        <v>212</v>
      </c>
      <c r="G159" s="209" t="s">
        <v>213</v>
      </c>
      <c r="H159" s="210">
        <v>2.438</v>
      </c>
      <c r="I159" s="211"/>
      <c r="J159" s="212">
        <f>ROUND(I159*H159,2)</f>
        <v>0</v>
      </c>
      <c r="K159" s="208" t="s">
        <v>128</v>
      </c>
      <c r="L159" s="213"/>
      <c r="M159" s="214" t="s">
        <v>19</v>
      </c>
      <c r="N159" s="215" t="s">
        <v>45</v>
      </c>
      <c r="O159" s="65"/>
      <c r="P159" s="179">
        <f>O159*H159</f>
        <v>0</v>
      </c>
      <c r="Q159" s="179">
        <v>0.001</v>
      </c>
      <c r="R159" s="179">
        <f>Q159*H159</f>
        <v>0.002438</v>
      </c>
      <c r="S159" s="179">
        <v>0</v>
      </c>
      <c r="T159" s="18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1" t="s">
        <v>143</v>
      </c>
      <c r="AT159" s="181" t="s">
        <v>164</v>
      </c>
      <c r="AU159" s="181" t="s">
        <v>84</v>
      </c>
      <c r="AY159" s="18" t="s">
        <v>122</v>
      </c>
      <c r="BE159" s="182">
        <f>IF(N159="základní",J159,0)</f>
        <v>0</v>
      </c>
      <c r="BF159" s="182">
        <f>IF(N159="snížená",J159,0)</f>
        <v>0</v>
      </c>
      <c r="BG159" s="182">
        <f>IF(N159="zákl. přenesená",J159,0)</f>
        <v>0</v>
      </c>
      <c r="BH159" s="182">
        <f>IF(N159="sníž. přenesená",J159,0)</f>
        <v>0</v>
      </c>
      <c r="BI159" s="182">
        <f>IF(N159="nulová",J159,0)</f>
        <v>0</v>
      </c>
      <c r="BJ159" s="18" t="s">
        <v>82</v>
      </c>
      <c r="BK159" s="182">
        <f>ROUND(I159*H159,2)</f>
        <v>0</v>
      </c>
      <c r="BL159" s="18" t="s">
        <v>129</v>
      </c>
      <c r="BM159" s="181" t="s">
        <v>214</v>
      </c>
    </row>
    <row r="160" spans="1:65" s="2" customFormat="1" ht="24.2" customHeight="1">
      <c r="A160" s="35"/>
      <c r="B160" s="36"/>
      <c r="C160" s="170" t="s">
        <v>215</v>
      </c>
      <c r="D160" s="170" t="s">
        <v>124</v>
      </c>
      <c r="E160" s="171" t="s">
        <v>216</v>
      </c>
      <c r="F160" s="172" t="s">
        <v>217</v>
      </c>
      <c r="G160" s="173" t="s">
        <v>127</v>
      </c>
      <c r="H160" s="174">
        <v>162.5</v>
      </c>
      <c r="I160" s="175"/>
      <c r="J160" s="176">
        <f>ROUND(I160*H160,2)</f>
        <v>0</v>
      </c>
      <c r="K160" s="172" t="s">
        <v>128</v>
      </c>
      <c r="L160" s="40"/>
      <c r="M160" s="177" t="s">
        <v>19</v>
      </c>
      <c r="N160" s="178" t="s">
        <v>45</v>
      </c>
      <c r="O160" s="65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1" t="s">
        <v>129</v>
      </c>
      <c r="AT160" s="181" t="s">
        <v>124</v>
      </c>
      <c r="AU160" s="181" t="s">
        <v>84</v>
      </c>
      <c r="AY160" s="18" t="s">
        <v>122</v>
      </c>
      <c r="BE160" s="182">
        <f>IF(N160="základní",J160,0)</f>
        <v>0</v>
      </c>
      <c r="BF160" s="182">
        <f>IF(N160="snížená",J160,0)</f>
        <v>0</v>
      </c>
      <c r="BG160" s="182">
        <f>IF(N160="zákl. přenesená",J160,0)</f>
        <v>0</v>
      </c>
      <c r="BH160" s="182">
        <f>IF(N160="sníž. přenesená",J160,0)</f>
        <v>0</v>
      </c>
      <c r="BI160" s="182">
        <f>IF(N160="nulová",J160,0)</f>
        <v>0</v>
      </c>
      <c r="BJ160" s="18" t="s">
        <v>82</v>
      </c>
      <c r="BK160" s="182">
        <f>ROUND(I160*H160,2)</f>
        <v>0</v>
      </c>
      <c r="BL160" s="18" t="s">
        <v>129</v>
      </c>
      <c r="BM160" s="181" t="s">
        <v>218</v>
      </c>
    </row>
    <row r="161" spans="2:51" s="13" customFormat="1" ht="11.25">
      <c r="B161" s="183"/>
      <c r="C161" s="184"/>
      <c r="D161" s="185" t="s">
        <v>130</v>
      </c>
      <c r="E161" s="186" t="s">
        <v>19</v>
      </c>
      <c r="F161" s="187" t="s">
        <v>148</v>
      </c>
      <c r="G161" s="184"/>
      <c r="H161" s="188">
        <v>162.5</v>
      </c>
      <c r="I161" s="189"/>
      <c r="J161" s="184"/>
      <c r="K161" s="184"/>
      <c r="L161" s="190"/>
      <c r="M161" s="191"/>
      <c r="N161" s="192"/>
      <c r="O161" s="192"/>
      <c r="P161" s="192"/>
      <c r="Q161" s="192"/>
      <c r="R161" s="192"/>
      <c r="S161" s="192"/>
      <c r="T161" s="193"/>
      <c r="AT161" s="194" t="s">
        <v>130</v>
      </c>
      <c r="AU161" s="194" t="s">
        <v>84</v>
      </c>
      <c r="AV161" s="13" t="s">
        <v>84</v>
      </c>
      <c r="AW161" s="13" t="s">
        <v>36</v>
      </c>
      <c r="AX161" s="13" t="s">
        <v>74</v>
      </c>
      <c r="AY161" s="194" t="s">
        <v>122</v>
      </c>
    </row>
    <row r="162" spans="2:51" s="14" customFormat="1" ht="11.25">
      <c r="B162" s="195"/>
      <c r="C162" s="196"/>
      <c r="D162" s="185" t="s">
        <v>130</v>
      </c>
      <c r="E162" s="197" t="s">
        <v>19</v>
      </c>
      <c r="F162" s="198" t="s">
        <v>132</v>
      </c>
      <c r="G162" s="196"/>
      <c r="H162" s="199">
        <v>162.5</v>
      </c>
      <c r="I162" s="200"/>
      <c r="J162" s="196"/>
      <c r="K162" s="196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130</v>
      </c>
      <c r="AU162" s="205" t="s">
        <v>84</v>
      </c>
      <c r="AV162" s="14" t="s">
        <v>129</v>
      </c>
      <c r="AW162" s="14" t="s">
        <v>36</v>
      </c>
      <c r="AX162" s="14" t="s">
        <v>82</v>
      </c>
      <c r="AY162" s="205" t="s">
        <v>122</v>
      </c>
    </row>
    <row r="163" spans="1:65" s="2" customFormat="1" ht="24.2" customHeight="1">
      <c r="A163" s="35"/>
      <c r="B163" s="36"/>
      <c r="C163" s="170" t="s">
        <v>161</v>
      </c>
      <c r="D163" s="170" t="s">
        <v>124</v>
      </c>
      <c r="E163" s="171" t="s">
        <v>219</v>
      </c>
      <c r="F163" s="172" t="s">
        <v>220</v>
      </c>
      <c r="G163" s="173" t="s">
        <v>221</v>
      </c>
      <c r="H163" s="174">
        <v>82</v>
      </c>
      <c r="I163" s="175"/>
      <c r="J163" s="176">
        <f>ROUND(I163*H163,2)</f>
        <v>0</v>
      </c>
      <c r="K163" s="172" t="s">
        <v>128</v>
      </c>
      <c r="L163" s="40"/>
      <c r="M163" s="177" t="s">
        <v>19</v>
      </c>
      <c r="N163" s="178" t="s">
        <v>45</v>
      </c>
      <c r="O163" s="65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1" t="s">
        <v>129</v>
      </c>
      <c r="AT163" s="181" t="s">
        <v>124</v>
      </c>
      <c r="AU163" s="181" t="s">
        <v>84</v>
      </c>
      <c r="AY163" s="18" t="s">
        <v>122</v>
      </c>
      <c r="BE163" s="182">
        <f>IF(N163="základní",J163,0)</f>
        <v>0</v>
      </c>
      <c r="BF163" s="182">
        <f>IF(N163="snížená",J163,0)</f>
        <v>0</v>
      </c>
      <c r="BG163" s="182">
        <f>IF(N163="zákl. přenesená",J163,0)</f>
        <v>0</v>
      </c>
      <c r="BH163" s="182">
        <f>IF(N163="sníž. přenesená",J163,0)</f>
        <v>0</v>
      </c>
      <c r="BI163" s="182">
        <f>IF(N163="nulová",J163,0)</f>
        <v>0</v>
      </c>
      <c r="BJ163" s="18" t="s">
        <v>82</v>
      </c>
      <c r="BK163" s="182">
        <f>ROUND(I163*H163,2)</f>
        <v>0</v>
      </c>
      <c r="BL163" s="18" t="s">
        <v>129</v>
      </c>
      <c r="BM163" s="181" t="s">
        <v>222</v>
      </c>
    </row>
    <row r="164" spans="1:65" s="2" customFormat="1" ht="24.2" customHeight="1">
      <c r="A164" s="35"/>
      <c r="B164" s="36"/>
      <c r="C164" s="170" t="s">
        <v>223</v>
      </c>
      <c r="D164" s="170" t="s">
        <v>124</v>
      </c>
      <c r="E164" s="171" t="s">
        <v>224</v>
      </c>
      <c r="F164" s="172" t="s">
        <v>225</v>
      </c>
      <c r="G164" s="173" t="s">
        <v>221</v>
      </c>
      <c r="H164" s="174">
        <v>82</v>
      </c>
      <c r="I164" s="175"/>
      <c r="J164" s="176">
        <f>ROUND(I164*H164,2)</f>
        <v>0</v>
      </c>
      <c r="K164" s="172" t="s">
        <v>128</v>
      </c>
      <c r="L164" s="40"/>
      <c r="M164" s="177" t="s">
        <v>19</v>
      </c>
      <c r="N164" s="178" t="s">
        <v>45</v>
      </c>
      <c r="O164" s="65"/>
      <c r="P164" s="179">
        <f>O164*H164</f>
        <v>0</v>
      </c>
      <c r="Q164" s="179">
        <v>0</v>
      </c>
      <c r="R164" s="179">
        <f>Q164*H164</f>
        <v>0</v>
      </c>
      <c r="S164" s="179">
        <v>0</v>
      </c>
      <c r="T164" s="180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1" t="s">
        <v>129</v>
      </c>
      <c r="AT164" s="181" t="s">
        <v>124</v>
      </c>
      <c r="AU164" s="181" t="s">
        <v>84</v>
      </c>
      <c r="AY164" s="18" t="s">
        <v>122</v>
      </c>
      <c r="BE164" s="182">
        <f>IF(N164="základní",J164,0)</f>
        <v>0</v>
      </c>
      <c r="BF164" s="182">
        <f>IF(N164="snížená",J164,0)</f>
        <v>0</v>
      </c>
      <c r="BG164" s="182">
        <f>IF(N164="zákl. přenesená",J164,0)</f>
        <v>0</v>
      </c>
      <c r="BH164" s="182">
        <f>IF(N164="sníž. přenesená",J164,0)</f>
        <v>0</v>
      </c>
      <c r="BI164" s="182">
        <f>IF(N164="nulová",J164,0)</f>
        <v>0</v>
      </c>
      <c r="BJ164" s="18" t="s">
        <v>82</v>
      </c>
      <c r="BK164" s="182">
        <f>ROUND(I164*H164,2)</f>
        <v>0</v>
      </c>
      <c r="BL164" s="18" t="s">
        <v>129</v>
      </c>
      <c r="BM164" s="181" t="s">
        <v>226</v>
      </c>
    </row>
    <row r="165" spans="1:65" s="2" customFormat="1" ht="14.45" customHeight="1">
      <c r="A165" s="35"/>
      <c r="B165" s="36"/>
      <c r="C165" s="206" t="s">
        <v>227</v>
      </c>
      <c r="D165" s="206" t="s">
        <v>164</v>
      </c>
      <c r="E165" s="207" t="s">
        <v>228</v>
      </c>
      <c r="F165" s="208" t="s">
        <v>229</v>
      </c>
      <c r="G165" s="209" t="s">
        <v>151</v>
      </c>
      <c r="H165" s="210">
        <v>10.25</v>
      </c>
      <c r="I165" s="211"/>
      <c r="J165" s="212">
        <f>ROUND(I165*H165,2)</f>
        <v>0</v>
      </c>
      <c r="K165" s="208" t="s">
        <v>128</v>
      </c>
      <c r="L165" s="213"/>
      <c r="M165" s="214" t="s">
        <v>19</v>
      </c>
      <c r="N165" s="215" t="s">
        <v>45</v>
      </c>
      <c r="O165" s="65"/>
      <c r="P165" s="179">
        <f>O165*H165</f>
        <v>0</v>
      </c>
      <c r="Q165" s="179">
        <v>0.22</v>
      </c>
      <c r="R165" s="179">
        <f>Q165*H165</f>
        <v>2.255</v>
      </c>
      <c r="S165" s="179">
        <v>0</v>
      </c>
      <c r="T165" s="180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1" t="s">
        <v>143</v>
      </c>
      <c r="AT165" s="181" t="s">
        <v>164</v>
      </c>
      <c r="AU165" s="181" t="s">
        <v>84</v>
      </c>
      <c r="AY165" s="18" t="s">
        <v>122</v>
      </c>
      <c r="BE165" s="182">
        <f>IF(N165="základní",J165,0)</f>
        <v>0</v>
      </c>
      <c r="BF165" s="182">
        <f>IF(N165="snížená",J165,0)</f>
        <v>0</v>
      </c>
      <c r="BG165" s="182">
        <f>IF(N165="zákl. přenesená",J165,0)</f>
        <v>0</v>
      </c>
      <c r="BH165" s="182">
        <f>IF(N165="sníž. přenesená",J165,0)</f>
        <v>0</v>
      </c>
      <c r="BI165" s="182">
        <f>IF(N165="nulová",J165,0)</f>
        <v>0</v>
      </c>
      <c r="BJ165" s="18" t="s">
        <v>82</v>
      </c>
      <c r="BK165" s="182">
        <f>ROUND(I165*H165,2)</f>
        <v>0</v>
      </c>
      <c r="BL165" s="18" t="s">
        <v>129</v>
      </c>
      <c r="BM165" s="181" t="s">
        <v>230</v>
      </c>
    </row>
    <row r="166" spans="2:51" s="13" customFormat="1" ht="11.25">
      <c r="B166" s="183"/>
      <c r="C166" s="184"/>
      <c r="D166" s="185" t="s">
        <v>130</v>
      </c>
      <c r="E166" s="186" t="s">
        <v>19</v>
      </c>
      <c r="F166" s="187" t="s">
        <v>231</v>
      </c>
      <c r="G166" s="184"/>
      <c r="H166" s="188">
        <v>10.25</v>
      </c>
      <c r="I166" s="189"/>
      <c r="J166" s="184"/>
      <c r="K166" s="184"/>
      <c r="L166" s="190"/>
      <c r="M166" s="191"/>
      <c r="N166" s="192"/>
      <c r="O166" s="192"/>
      <c r="P166" s="192"/>
      <c r="Q166" s="192"/>
      <c r="R166" s="192"/>
      <c r="S166" s="192"/>
      <c r="T166" s="193"/>
      <c r="AT166" s="194" t="s">
        <v>130</v>
      </c>
      <c r="AU166" s="194" t="s">
        <v>84</v>
      </c>
      <c r="AV166" s="13" t="s">
        <v>84</v>
      </c>
      <c r="AW166" s="13" t="s">
        <v>36</v>
      </c>
      <c r="AX166" s="13" t="s">
        <v>82</v>
      </c>
      <c r="AY166" s="194" t="s">
        <v>122</v>
      </c>
    </row>
    <row r="167" spans="1:65" s="2" customFormat="1" ht="14.45" customHeight="1">
      <c r="A167" s="35"/>
      <c r="B167" s="36"/>
      <c r="C167" s="206" t="s">
        <v>232</v>
      </c>
      <c r="D167" s="206" t="s">
        <v>164</v>
      </c>
      <c r="E167" s="207" t="s">
        <v>233</v>
      </c>
      <c r="F167" s="208" t="s">
        <v>234</v>
      </c>
      <c r="G167" s="209" t="s">
        <v>221</v>
      </c>
      <c r="H167" s="210">
        <v>82</v>
      </c>
      <c r="I167" s="211"/>
      <c r="J167" s="212">
        <f>ROUND(I167*H167,2)</f>
        <v>0</v>
      </c>
      <c r="K167" s="208" t="s">
        <v>19</v>
      </c>
      <c r="L167" s="213"/>
      <c r="M167" s="214" t="s">
        <v>19</v>
      </c>
      <c r="N167" s="215" t="s">
        <v>45</v>
      </c>
      <c r="O167" s="65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1" t="s">
        <v>143</v>
      </c>
      <c r="AT167" s="181" t="s">
        <v>164</v>
      </c>
      <c r="AU167" s="181" t="s">
        <v>84</v>
      </c>
      <c r="AY167" s="18" t="s">
        <v>122</v>
      </c>
      <c r="BE167" s="182">
        <f>IF(N167="základní",J167,0)</f>
        <v>0</v>
      </c>
      <c r="BF167" s="182">
        <f>IF(N167="snížená",J167,0)</f>
        <v>0</v>
      </c>
      <c r="BG167" s="182">
        <f>IF(N167="zákl. přenesená",J167,0)</f>
        <v>0</v>
      </c>
      <c r="BH167" s="182">
        <f>IF(N167="sníž. přenesená",J167,0)</f>
        <v>0</v>
      </c>
      <c r="BI167" s="182">
        <f>IF(N167="nulová",J167,0)</f>
        <v>0</v>
      </c>
      <c r="BJ167" s="18" t="s">
        <v>82</v>
      </c>
      <c r="BK167" s="182">
        <f>ROUND(I167*H167,2)</f>
        <v>0</v>
      </c>
      <c r="BL167" s="18" t="s">
        <v>129</v>
      </c>
      <c r="BM167" s="181" t="s">
        <v>235</v>
      </c>
    </row>
    <row r="168" spans="2:63" s="12" customFormat="1" ht="22.9" customHeight="1">
      <c r="B168" s="154"/>
      <c r="C168" s="155"/>
      <c r="D168" s="156" t="s">
        <v>73</v>
      </c>
      <c r="E168" s="168" t="s">
        <v>84</v>
      </c>
      <c r="F168" s="168" t="s">
        <v>236</v>
      </c>
      <c r="G168" s="155"/>
      <c r="H168" s="155"/>
      <c r="I168" s="158"/>
      <c r="J168" s="169">
        <f>BK168</f>
        <v>0</v>
      </c>
      <c r="K168" s="155"/>
      <c r="L168" s="160"/>
      <c r="M168" s="161"/>
      <c r="N168" s="162"/>
      <c r="O168" s="162"/>
      <c r="P168" s="163">
        <f>SUM(P169:P191)</f>
        <v>0</v>
      </c>
      <c r="Q168" s="162"/>
      <c r="R168" s="163">
        <f>SUM(R169:R191)</f>
        <v>22.01629137</v>
      </c>
      <c r="S168" s="162"/>
      <c r="T168" s="164">
        <f>SUM(T169:T191)</f>
        <v>0</v>
      </c>
      <c r="AR168" s="165" t="s">
        <v>82</v>
      </c>
      <c r="AT168" s="166" t="s">
        <v>73</v>
      </c>
      <c r="AU168" s="166" t="s">
        <v>82</v>
      </c>
      <c r="AY168" s="165" t="s">
        <v>122</v>
      </c>
      <c r="BK168" s="167">
        <f>SUM(BK169:BK191)</f>
        <v>0</v>
      </c>
    </row>
    <row r="169" spans="1:65" s="2" customFormat="1" ht="24.2" customHeight="1">
      <c r="A169" s="35"/>
      <c r="B169" s="36"/>
      <c r="C169" s="170" t="s">
        <v>237</v>
      </c>
      <c r="D169" s="170" t="s">
        <v>124</v>
      </c>
      <c r="E169" s="171" t="s">
        <v>238</v>
      </c>
      <c r="F169" s="172" t="s">
        <v>239</v>
      </c>
      <c r="G169" s="173" t="s">
        <v>151</v>
      </c>
      <c r="H169" s="174">
        <v>8.531</v>
      </c>
      <c r="I169" s="175"/>
      <c r="J169" s="176">
        <f>ROUND(I169*H169,2)</f>
        <v>0</v>
      </c>
      <c r="K169" s="172" t="s">
        <v>128</v>
      </c>
      <c r="L169" s="40"/>
      <c r="M169" s="177" t="s">
        <v>19</v>
      </c>
      <c r="N169" s="178" t="s">
        <v>45</v>
      </c>
      <c r="O169" s="65"/>
      <c r="P169" s="179">
        <f>O169*H169</f>
        <v>0</v>
      </c>
      <c r="Q169" s="179">
        <v>1.665</v>
      </c>
      <c r="R169" s="179">
        <f>Q169*H169</f>
        <v>14.204115000000002</v>
      </c>
      <c r="S169" s="179">
        <v>0</v>
      </c>
      <c r="T169" s="18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1" t="s">
        <v>129</v>
      </c>
      <c r="AT169" s="181" t="s">
        <v>124</v>
      </c>
      <c r="AU169" s="181" t="s">
        <v>84</v>
      </c>
      <c r="AY169" s="18" t="s">
        <v>122</v>
      </c>
      <c r="BE169" s="182">
        <f>IF(N169="základní",J169,0)</f>
        <v>0</v>
      </c>
      <c r="BF169" s="182">
        <f>IF(N169="snížená",J169,0)</f>
        <v>0</v>
      </c>
      <c r="BG169" s="182">
        <f>IF(N169="zákl. přenesená",J169,0)</f>
        <v>0</v>
      </c>
      <c r="BH169" s="182">
        <f>IF(N169="sníž. přenesená",J169,0)</f>
        <v>0</v>
      </c>
      <c r="BI169" s="182">
        <f>IF(N169="nulová",J169,0)</f>
        <v>0</v>
      </c>
      <c r="BJ169" s="18" t="s">
        <v>82</v>
      </c>
      <c r="BK169" s="182">
        <f>ROUND(I169*H169,2)</f>
        <v>0</v>
      </c>
      <c r="BL169" s="18" t="s">
        <v>129</v>
      </c>
      <c r="BM169" s="181" t="s">
        <v>240</v>
      </c>
    </row>
    <row r="170" spans="2:51" s="13" customFormat="1" ht="11.25">
      <c r="B170" s="183"/>
      <c r="C170" s="184"/>
      <c r="D170" s="185" t="s">
        <v>130</v>
      </c>
      <c r="E170" s="186" t="s">
        <v>19</v>
      </c>
      <c r="F170" s="187" t="s">
        <v>241</v>
      </c>
      <c r="G170" s="184"/>
      <c r="H170" s="188">
        <v>8.531</v>
      </c>
      <c r="I170" s="189"/>
      <c r="J170" s="184"/>
      <c r="K170" s="184"/>
      <c r="L170" s="190"/>
      <c r="M170" s="191"/>
      <c r="N170" s="192"/>
      <c r="O170" s="192"/>
      <c r="P170" s="192"/>
      <c r="Q170" s="192"/>
      <c r="R170" s="192"/>
      <c r="S170" s="192"/>
      <c r="T170" s="193"/>
      <c r="AT170" s="194" t="s">
        <v>130</v>
      </c>
      <c r="AU170" s="194" t="s">
        <v>84</v>
      </c>
      <c r="AV170" s="13" t="s">
        <v>84</v>
      </c>
      <c r="AW170" s="13" t="s">
        <v>36</v>
      </c>
      <c r="AX170" s="13" t="s">
        <v>74</v>
      </c>
      <c r="AY170" s="194" t="s">
        <v>122</v>
      </c>
    </row>
    <row r="171" spans="2:51" s="14" customFormat="1" ht="11.25">
      <c r="B171" s="195"/>
      <c r="C171" s="196"/>
      <c r="D171" s="185" t="s">
        <v>130</v>
      </c>
      <c r="E171" s="197" t="s">
        <v>19</v>
      </c>
      <c r="F171" s="198" t="s">
        <v>132</v>
      </c>
      <c r="G171" s="196"/>
      <c r="H171" s="199">
        <v>8.531</v>
      </c>
      <c r="I171" s="200"/>
      <c r="J171" s="196"/>
      <c r="K171" s="196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130</v>
      </c>
      <c r="AU171" s="205" t="s">
        <v>84</v>
      </c>
      <c r="AV171" s="14" t="s">
        <v>129</v>
      </c>
      <c r="AW171" s="14" t="s">
        <v>36</v>
      </c>
      <c r="AX171" s="14" t="s">
        <v>82</v>
      </c>
      <c r="AY171" s="205" t="s">
        <v>122</v>
      </c>
    </row>
    <row r="172" spans="1:65" s="2" customFormat="1" ht="24.2" customHeight="1">
      <c r="A172" s="35"/>
      <c r="B172" s="36"/>
      <c r="C172" s="170" t="s">
        <v>242</v>
      </c>
      <c r="D172" s="170" t="s">
        <v>124</v>
      </c>
      <c r="E172" s="171" t="s">
        <v>243</v>
      </c>
      <c r="F172" s="172" t="s">
        <v>244</v>
      </c>
      <c r="G172" s="173" t="s">
        <v>127</v>
      </c>
      <c r="H172" s="174">
        <v>85.5</v>
      </c>
      <c r="I172" s="175"/>
      <c r="J172" s="176">
        <f>ROUND(I172*H172,2)</f>
        <v>0</v>
      </c>
      <c r="K172" s="172" t="s">
        <v>128</v>
      </c>
      <c r="L172" s="40"/>
      <c r="M172" s="177" t="s">
        <v>19</v>
      </c>
      <c r="N172" s="178" t="s">
        <v>45</v>
      </c>
      <c r="O172" s="65"/>
      <c r="P172" s="179">
        <f>O172*H172</f>
        <v>0</v>
      </c>
      <c r="Q172" s="179">
        <v>0.00016694</v>
      </c>
      <c r="R172" s="179">
        <f>Q172*H172</f>
        <v>0.01427337</v>
      </c>
      <c r="S172" s="179">
        <v>0</v>
      </c>
      <c r="T172" s="180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1" t="s">
        <v>129</v>
      </c>
      <c r="AT172" s="181" t="s">
        <v>124</v>
      </c>
      <c r="AU172" s="181" t="s">
        <v>84</v>
      </c>
      <c r="AY172" s="18" t="s">
        <v>122</v>
      </c>
      <c r="BE172" s="182">
        <f>IF(N172="základní",J172,0)</f>
        <v>0</v>
      </c>
      <c r="BF172" s="182">
        <f>IF(N172="snížená",J172,0)</f>
        <v>0</v>
      </c>
      <c r="BG172" s="182">
        <f>IF(N172="zákl. přenesená",J172,0)</f>
        <v>0</v>
      </c>
      <c r="BH172" s="182">
        <f>IF(N172="sníž. přenesená",J172,0)</f>
        <v>0</v>
      </c>
      <c r="BI172" s="182">
        <f>IF(N172="nulová",J172,0)</f>
        <v>0</v>
      </c>
      <c r="BJ172" s="18" t="s">
        <v>82</v>
      </c>
      <c r="BK172" s="182">
        <f>ROUND(I172*H172,2)</f>
        <v>0</v>
      </c>
      <c r="BL172" s="18" t="s">
        <v>129</v>
      </c>
      <c r="BM172" s="181" t="s">
        <v>245</v>
      </c>
    </row>
    <row r="173" spans="2:51" s="13" customFormat="1" ht="11.25">
      <c r="B173" s="183"/>
      <c r="C173" s="184"/>
      <c r="D173" s="185" t="s">
        <v>130</v>
      </c>
      <c r="E173" s="186" t="s">
        <v>19</v>
      </c>
      <c r="F173" s="187" t="s">
        <v>246</v>
      </c>
      <c r="G173" s="184"/>
      <c r="H173" s="188">
        <v>85.5</v>
      </c>
      <c r="I173" s="189"/>
      <c r="J173" s="184"/>
      <c r="K173" s="184"/>
      <c r="L173" s="190"/>
      <c r="M173" s="191"/>
      <c r="N173" s="192"/>
      <c r="O173" s="192"/>
      <c r="P173" s="192"/>
      <c r="Q173" s="192"/>
      <c r="R173" s="192"/>
      <c r="S173" s="192"/>
      <c r="T173" s="193"/>
      <c r="AT173" s="194" t="s">
        <v>130</v>
      </c>
      <c r="AU173" s="194" t="s">
        <v>84</v>
      </c>
      <c r="AV173" s="13" t="s">
        <v>84</v>
      </c>
      <c r="AW173" s="13" t="s">
        <v>36</v>
      </c>
      <c r="AX173" s="13" t="s">
        <v>74</v>
      </c>
      <c r="AY173" s="194" t="s">
        <v>122</v>
      </c>
    </row>
    <row r="174" spans="2:51" s="14" customFormat="1" ht="11.25">
      <c r="B174" s="195"/>
      <c r="C174" s="196"/>
      <c r="D174" s="185" t="s">
        <v>130</v>
      </c>
      <c r="E174" s="197" t="s">
        <v>19</v>
      </c>
      <c r="F174" s="198" t="s">
        <v>132</v>
      </c>
      <c r="G174" s="196"/>
      <c r="H174" s="199">
        <v>85.5</v>
      </c>
      <c r="I174" s="200"/>
      <c r="J174" s="196"/>
      <c r="K174" s="196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130</v>
      </c>
      <c r="AU174" s="205" t="s">
        <v>84</v>
      </c>
      <c r="AV174" s="14" t="s">
        <v>129</v>
      </c>
      <c r="AW174" s="14" t="s">
        <v>36</v>
      </c>
      <c r="AX174" s="14" t="s">
        <v>82</v>
      </c>
      <c r="AY174" s="205" t="s">
        <v>122</v>
      </c>
    </row>
    <row r="175" spans="1:65" s="2" customFormat="1" ht="14.45" customHeight="1">
      <c r="A175" s="35"/>
      <c r="B175" s="36"/>
      <c r="C175" s="206" t="s">
        <v>247</v>
      </c>
      <c r="D175" s="206" t="s">
        <v>164</v>
      </c>
      <c r="E175" s="207" t="s">
        <v>248</v>
      </c>
      <c r="F175" s="208" t="s">
        <v>249</v>
      </c>
      <c r="G175" s="209" t="s">
        <v>127</v>
      </c>
      <c r="H175" s="210">
        <v>85.5</v>
      </c>
      <c r="I175" s="211"/>
      <c r="J175" s="212">
        <f>ROUND(I175*H175,2)</f>
        <v>0</v>
      </c>
      <c r="K175" s="208" t="s">
        <v>128</v>
      </c>
      <c r="L175" s="213"/>
      <c r="M175" s="214" t="s">
        <v>19</v>
      </c>
      <c r="N175" s="215" t="s">
        <v>45</v>
      </c>
      <c r="O175" s="65"/>
      <c r="P175" s="179">
        <f>O175*H175</f>
        <v>0</v>
      </c>
      <c r="Q175" s="179">
        <v>0.00021</v>
      </c>
      <c r="R175" s="179">
        <f>Q175*H175</f>
        <v>0.017955000000000002</v>
      </c>
      <c r="S175" s="179">
        <v>0</v>
      </c>
      <c r="T175" s="18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1" t="s">
        <v>143</v>
      </c>
      <c r="AT175" s="181" t="s">
        <v>164</v>
      </c>
      <c r="AU175" s="181" t="s">
        <v>84</v>
      </c>
      <c r="AY175" s="18" t="s">
        <v>122</v>
      </c>
      <c r="BE175" s="182">
        <f>IF(N175="základní",J175,0)</f>
        <v>0</v>
      </c>
      <c r="BF175" s="182">
        <f>IF(N175="snížená",J175,0)</f>
        <v>0</v>
      </c>
      <c r="BG175" s="182">
        <f>IF(N175="zákl. přenesená",J175,0)</f>
        <v>0</v>
      </c>
      <c r="BH175" s="182">
        <f>IF(N175="sníž. přenesená",J175,0)</f>
        <v>0</v>
      </c>
      <c r="BI175" s="182">
        <f>IF(N175="nulová",J175,0)</f>
        <v>0</v>
      </c>
      <c r="BJ175" s="18" t="s">
        <v>82</v>
      </c>
      <c r="BK175" s="182">
        <f>ROUND(I175*H175,2)</f>
        <v>0</v>
      </c>
      <c r="BL175" s="18" t="s">
        <v>129</v>
      </c>
      <c r="BM175" s="181" t="s">
        <v>250</v>
      </c>
    </row>
    <row r="176" spans="2:51" s="13" customFormat="1" ht="11.25">
      <c r="B176" s="183"/>
      <c r="C176" s="184"/>
      <c r="D176" s="185" t="s">
        <v>130</v>
      </c>
      <c r="E176" s="186" t="s">
        <v>19</v>
      </c>
      <c r="F176" s="187" t="s">
        <v>246</v>
      </c>
      <c r="G176" s="184"/>
      <c r="H176" s="188">
        <v>85.5</v>
      </c>
      <c r="I176" s="189"/>
      <c r="J176" s="184"/>
      <c r="K176" s="184"/>
      <c r="L176" s="190"/>
      <c r="M176" s="191"/>
      <c r="N176" s="192"/>
      <c r="O176" s="192"/>
      <c r="P176" s="192"/>
      <c r="Q176" s="192"/>
      <c r="R176" s="192"/>
      <c r="S176" s="192"/>
      <c r="T176" s="193"/>
      <c r="AT176" s="194" t="s">
        <v>130</v>
      </c>
      <c r="AU176" s="194" t="s">
        <v>84</v>
      </c>
      <c r="AV176" s="13" t="s">
        <v>84</v>
      </c>
      <c r="AW176" s="13" t="s">
        <v>36</v>
      </c>
      <c r="AX176" s="13" t="s">
        <v>74</v>
      </c>
      <c r="AY176" s="194" t="s">
        <v>122</v>
      </c>
    </row>
    <row r="177" spans="2:51" s="14" customFormat="1" ht="11.25">
      <c r="B177" s="195"/>
      <c r="C177" s="196"/>
      <c r="D177" s="185" t="s">
        <v>130</v>
      </c>
      <c r="E177" s="197" t="s">
        <v>19</v>
      </c>
      <c r="F177" s="198" t="s">
        <v>132</v>
      </c>
      <c r="G177" s="196"/>
      <c r="H177" s="199">
        <v>85.5</v>
      </c>
      <c r="I177" s="200"/>
      <c r="J177" s="196"/>
      <c r="K177" s="196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130</v>
      </c>
      <c r="AU177" s="205" t="s">
        <v>84</v>
      </c>
      <c r="AV177" s="14" t="s">
        <v>129</v>
      </c>
      <c r="AW177" s="14" t="s">
        <v>36</v>
      </c>
      <c r="AX177" s="14" t="s">
        <v>82</v>
      </c>
      <c r="AY177" s="205" t="s">
        <v>122</v>
      </c>
    </row>
    <row r="178" spans="1:65" s="2" customFormat="1" ht="14.45" customHeight="1">
      <c r="A178" s="35"/>
      <c r="B178" s="36"/>
      <c r="C178" s="170" t="s">
        <v>251</v>
      </c>
      <c r="D178" s="170" t="s">
        <v>124</v>
      </c>
      <c r="E178" s="171" t="s">
        <v>252</v>
      </c>
      <c r="F178" s="172" t="s">
        <v>253</v>
      </c>
      <c r="G178" s="173" t="s">
        <v>254</v>
      </c>
      <c r="H178" s="174">
        <v>90</v>
      </c>
      <c r="I178" s="175"/>
      <c r="J178" s="176">
        <f>ROUND(I178*H178,2)</f>
        <v>0</v>
      </c>
      <c r="K178" s="172" t="s">
        <v>128</v>
      </c>
      <c r="L178" s="40"/>
      <c r="M178" s="177" t="s">
        <v>19</v>
      </c>
      <c r="N178" s="178" t="s">
        <v>45</v>
      </c>
      <c r="O178" s="65"/>
      <c r="P178" s="179">
        <f>O178*H178</f>
        <v>0</v>
      </c>
      <c r="Q178" s="179">
        <v>0.0004896</v>
      </c>
      <c r="R178" s="179">
        <f>Q178*H178</f>
        <v>0.044064</v>
      </c>
      <c r="S178" s="179">
        <v>0</v>
      </c>
      <c r="T178" s="180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1" t="s">
        <v>129</v>
      </c>
      <c r="AT178" s="181" t="s">
        <v>124</v>
      </c>
      <c r="AU178" s="181" t="s">
        <v>84</v>
      </c>
      <c r="AY178" s="18" t="s">
        <v>122</v>
      </c>
      <c r="BE178" s="182">
        <f>IF(N178="základní",J178,0)</f>
        <v>0</v>
      </c>
      <c r="BF178" s="182">
        <f>IF(N178="snížená",J178,0)</f>
        <v>0</v>
      </c>
      <c r="BG178" s="182">
        <f>IF(N178="zákl. přenesená",J178,0)</f>
        <v>0</v>
      </c>
      <c r="BH178" s="182">
        <f>IF(N178="sníž. přenesená",J178,0)</f>
        <v>0</v>
      </c>
      <c r="BI178" s="182">
        <f>IF(N178="nulová",J178,0)</f>
        <v>0</v>
      </c>
      <c r="BJ178" s="18" t="s">
        <v>82</v>
      </c>
      <c r="BK178" s="182">
        <f>ROUND(I178*H178,2)</f>
        <v>0</v>
      </c>
      <c r="BL178" s="18" t="s">
        <v>129</v>
      </c>
      <c r="BM178" s="181" t="s">
        <v>255</v>
      </c>
    </row>
    <row r="179" spans="2:51" s="13" customFormat="1" ht="11.25">
      <c r="B179" s="183"/>
      <c r="C179" s="184"/>
      <c r="D179" s="185" t="s">
        <v>130</v>
      </c>
      <c r="E179" s="186" t="s">
        <v>19</v>
      </c>
      <c r="F179" s="187" t="s">
        <v>256</v>
      </c>
      <c r="G179" s="184"/>
      <c r="H179" s="188">
        <v>90</v>
      </c>
      <c r="I179" s="189"/>
      <c r="J179" s="184"/>
      <c r="K179" s="184"/>
      <c r="L179" s="190"/>
      <c r="M179" s="191"/>
      <c r="N179" s="192"/>
      <c r="O179" s="192"/>
      <c r="P179" s="192"/>
      <c r="Q179" s="192"/>
      <c r="R179" s="192"/>
      <c r="S179" s="192"/>
      <c r="T179" s="193"/>
      <c r="AT179" s="194" t="s">
        <v>130</v>
      </c>
      <c r="AU179" s="194" t="s">
        <v>84</v>
      </c>
      <c r="AV179" s="13" t="s">
        <v>84</v>
      </c>
      <c r="AW179" s="13" t="s">
        <v>36</v>
      </c>
      <c r="AX179" s="13" t="s">
        <v>74</v>
      </c>
      <c r="AY179" s="194" t="s">
        <v>122</v>
      </c>
    </row>
    <row r="180" spans="2:51" s="14" customFormat="1" ht="11.25">
      <c r="B180" s="195"/>
      <c r="C180" s="196"/>
      <c r="D180" s="185" t="s">
        <v>130</v>
      </c>
      <c r="E180" s="197" t="s">
        <v>19</v>
      </c>
      <c r="F180" s="198" t="s">
        <v>132</v>
      </c>
      <c r="G180" s="196"/>
      <c r="H180" s="199">
        <v>90</v>
      </c>
      <c r="I180" s="200"/>
      <c r="J180" s="196"/>
      <c r="K180" s="196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130</v>
      </c>
      <c r="AU180" s="205" t="s">
        <v>84</v>
      </c>
      <c r="AV180" s="14" t="s">
        <v>129</v>
      </c>
      <c r="AW180" s="14" t="s">
        <v>36</v>
      </c>
      <c r="AX180" s="14" t="s">
        <v>82</v>
      </c>
      <c r="AY180" s="205" t="s">
        <v>122</v>
      </c>
    </row>
    <row r="181" spans="1:65" s="2" customFormat="1" ht="24.2" customHeight="1">
      <c r="A181" s="35"/>
      <c r="B181" s="36"/>
      <c r="C181" s="170" t="s">
        <v>257</v>
      </c>
      <c r="D181" s="170" t="s">
        <v>124</v>
      </c>
      <c r="E181" s="171" t="s">
        <v>258</v>
      </c>
      <c r="F181" s="172" t="s">
        <v>259</v>
      </c>
      <c r="G181" s="173" t="s">
        <v>254</v>
      </c>
      <c r="H181" s="174">
        <v>136</v>
      </c>
      <c r="I181" s="175"/>
      <c r="J181" s="176">
        <f>ROUND(I181*H181,2)</f>
        <v>0</v>
      </c>
      <c r="K181" s="172" t="s">
        <v>128</v>
      </c>
      <c r="L181" s="40"/>
      <c r="M181" s="177" t="s">
        <v>19</v>
      </c>
      <c r="N181" s="178" t="s">
        <v>45</v>
      </c>
      <c r="O181" s="65"/>
      <c r="P181" s="179">
        <f>O181*H181</f>
        <v>0</v>
      </c>
      <c r="Q181" s="179">
        <v>0.00024</v>
      </c>
      <c r="R181" s="179">
        <f>Q181*H181</f>
        <v>0.03264</v>
      </c>
      <c r="S181" s="179">
        <v>0</v>
      </c>
      <c r="T181" s="180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1" t="s">
        <v>129</v>
      </c>
      <c r="AT181" s="181" t="s">
        <v>124</v>
      </c>
      <c r="AU181" s="181" t="s">
        <v>84</v>
      </c>
      <c r="AY181" s="18" t="s">
        <v>122</v>
      </c>
      <c r="BE181" s="182">
        <f>IF(N181="základní",J181,0)</f>
        <v>0</v>
      </c>
      <c r="BF181" s="182">
        <f>IF(N181="snížená",J181,0)</f>
        <v>0</v>
      </c>
      <c r="BG181" s="182">
        <f>IF(N181="zákl. přenesená",J181,0)</f>
        <v>0</v>
      </c>
      <c r="BH181" s="182">
        <f>IF(N181="sníž. přenesená",J181,0)</f>
        <v>0</v>
      </c>
      <c r="BI181" s="182">
        <f>IF(N181="nulová",J181,0)</f>
        <v>0</v>
      </c>
      <c r="BJ181" s="18" t="s">
        <v>82</v>
      </c>
      <c r="BK181" s="182">
        <f>ROUND(I181*H181,2)</f>
        <v>0</v>
      </c>
      <c r="BL181" s="18" t="s">
        <v>129</v>
      </c>
      <c r="BM181" s="181" t="s">
        <v>260</v>
      </c>
    </row>
    <row r="182" spans="2:51" s="13" customFormat="1" ht="11.25">
      <c r="B182" s="183"/>
      <c r="C182" s="184"/>
      <c r="D182" s="185" t="s">
        <v>130</v>
      </c>
      <c r="E182" s="186" t="s">
        <v>19</v>
      </c>
      <c r="F182" s="187" t="s">
        <v>261</v>
      </c>
      <c r="G182" s="184"/>
      <c r="H182" s="188">
        <v>136</v>
      </c>
      <c r="I182" s="189"/>
      <c r="J182" s="184"/>
      <c r="K182" s="184"/>
      <c r="L182" s="190"/>
      <c r="M182" s="191"/>
      <c r="N182" s="192"/>
      <c r="O182" s="192"/>
      <c r="P182" s="192"/>
      <c r="Q182" s="192"/>
      <c r="R182" s="192"/>
      <c r="S182" s="192"/>
      <c r="T182" s="193"/>
      <c r="AT182" s="194" t="s">
        <v>130</v>
      </c>
      <c r="AU182" s="194" t="s">
        <v>84</v>
      </c>
      <c r="AV182" s="13" t="s">
        <v>84</v>
      </c>
      <c r="AW182" s="13" t="s">
        <v>36</v>
      </c>
      <c r="AX182" s="13" t="s">
        <v>74</v>
      </c>
      <c r="AY182" s="194" t="s">
        <v>122</v>
      </c>
    </row>
    <row r="183" spans="2:51" s="14" customFormat="1" ht="11.25">
      <c r="B183" s="195"/>
      <c r="C183" s="196"/>
      <c r="D183" s="185" t="s">
        <v>130</v>
      </c>
      <c r="E183" s="197" t="s">
        <v>19</v>
      </c>
      <c r="F183" s="198" t="s">
        <v>132</v>
      </c>
      <c r="G183" s="196"/>
      <c r="H183" s="199">
        <v>136</v>
      </c>
      <c r="I183" s="200"/>
      <c r="J183" s="196"/>
      <c r="K183" s="196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130</v>
      </c>
      <c r="AU183" s="205" t="s">
        <v>84</v>
      </c>
      <c r="AV183" s="14" t="s">
        <v>129</v>
      </c>
      <c r="AW183" s="14" t="s">
        <v>36</v>
      </c>
      <c r="AX183" s="14" t="s">
        <v>82</v>
      </c>
      <c r="AY183" s="205" t="s">
        <v>122</v>
      </c>
    </row>
    <row r="184" spans="1:65" s="2" customFormat="1" ht="24.2" customHeight="1">
      <c r="A184" s="35"/>
      <c r="B184" s="36"/>
      <c r="C184" s="170" t="s">
        <v>262</v>
      </c>
      <c r="D184" s="170" t="s">
        <v>124</v>
      </c>
      <c r="E184" s="171" t="s">
        <v>263</v>
      </c>
      <c r="F184" s="172" t="s">
        <v>264</v>
      </c>
      <c r="G184" s="173" t="s">
        <v>254</v>
      </c>
      <c r="H184" s="174">
        <v>136</v>
      </c>
      <c r="I184" s="175"/>
      <c r="J184" s="176">
        <f>ROUND(I184*H184,2)</f>
        <v>0</v>
      </c>
      <c r="K184" s="172" t="s">
        <v>128</v>
      </c>
      <c r="L184" s="40"/>
      <c r="M184" s="177" t="s">
        <v>19</v>
      </c>
      <c r="N184" s="178" t="s">
        <v>45</v>
      </c>
      <c r="O184" s="65"/>
      <c r="P184" s="179">
        <f>O184*H184</f>
        <v>0</v>
      </c>
      <c r="Q184" s="179">
        <v>0.03701</v>
      </c>
      <c r="R184" s="179">
        <f>Q184*H184</f>
        <v>5.03336</v>
      </c>
      <c r="S184" s="179">
        <v>0</v>
      </c>
      <c r="T184" s="180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1" t="s">
        <v>129</v>
      </c>
      <c r="AT184" s="181" t="s">
        <v>124</v>
      </c>
      <c r="AU184" s="181" t="s">
        <v>84</v>
      </c>
      <c r="AY184" s="18" t="s">
        <v>122</v>
      </c>
      <c r="BE184" s="182">
        <f>IF(N184="základní",J184,0)</f>
        <v>0</v>
      </c>
      <c r="BF184" s="182">
        <f>IF(N184="snížená",J184,0)</f>
        <v>0</v>
      </c>
      <c r="BG184" s="182">
        <f>IF(N184="zákl. přenesená",J184,0)</f>
        <v>0</v>
      </c>
      <c r="BH184" s="182">
        <f>IF(N184="sníž. přenesená",J184,0)</f>
        <v>0</v>
      </c>
      <c r="BI184" s="182">
        <f>IF(N184="nulová",J184,0)</f>
        <v>0</v>
      </c>
      <c r="BJ184" s="18" t="s">
        <v>82</v>
      </c>
      <c r="BK184" s="182">
        <f>ROUND(I184*H184,2)</f>
        <v>0</v>
      </c>
      <c r="BL184" s="18" t="s">
        <v>129</v>
      </c>
      <c r="BM184" s="181" t="s">
        <v>173</v>
      </c>
    </row>
    <row r="185" spans="2:51" s="13" customFormat="1" ht="11.25">
      <c r="B185" s="183"/>
      <c r="C185" s="184"/>
      <c r="D185" s="185" t="s">
        <v>130</v>
      </c>
      <c r="E185" s="186" t="s">
        <v>19</v>
      </c>
      <c r="F185" s="187" t="s">
        <v>261</v>
      </c>
      <c r="G185" s="184"/>
      <c r="H185" s="188">
        <v>136</v>
      </c>
      <c r="I185" s="189"/>
      <c r="J185" s="184"/>
      <c r="K185" s="184"/>
      <c r="L185" s="190"/>
      <c r="M185" s="191"/>
      <c r="N185" s="192"/>
      <c r="O185" s="192"/>
      <c r="P185" s="192"/>
      <c r="Q185" s="192"/>
      <c r="R185" s="192"/>
      <c r="S185" s="192"/>
      <c r="T185" s="193"/>
      <c r="AT185" s="194" t="s">
        <v>130</v>
      </c>
      <c r="AU185" s="194" t="s">
        <v>84</v>
      </c>
      <c r="AV185" s="13" t="s">
        <v>84</v>
      </c>
      <c r="AW185" s="13" t="s">
        <v>36</v>
      </c>
      <c r="AX185" s="13" t="s">
        <v>74</v>
      </c>
      <c r="AY185" s="194" t="s">
        <v>122</v>
      </c>
    </row>
    <row r="186" spans="2:51" s="14" customFormat="1" ht="11.25">
      <c r="B186" s="195"/>
      <c r="C186" s="196"/>
      <c r="D186" s="185" t="s">
        <v>130</v>
      </c>
      <c r="E186" s="197" t="s">
        <v>19</v>
      </c>
      <c r="F186" s="198" t="s">
        <v>132</v>
      </c>
      <c r="G186" s="196"/>
      <c r="H186" s="199">
        <v>136</v>
      </c>
      <c r="I186" s="200"/>
      <c r="J186" s="196"/>
      <c r="K186" s="196"/>
      <c r="L186" s="201"/>
      <c r="M186" s="202"/>
      <c r="N186" s="203"/>
      <c r="O186" s="203"/>
      <c r="P186" s="203"/>
      <c r="Q186" s="203"/>
      <c r="R186" s="203"/>
      <c r="S186" s="203"/>
      <c r="T186" s="204"/>
      <c r="AT186" s="205" t="s">
        <v>130</v>
      </c>
      <c r="AU186" s="205" t="s">
        <v>84</v>
      </c>
      <c r="AV186" s="14" t="s">
        <v>129</v>
      </c>
      <c r="AW186" s="14" t="s">
        <v>36</v>
      </c>
      <c r="AX186" s="14" t="s">
        <v>82</v>
      </c>
      <c r="AY186" s="205" t="s">
        <v>122</v>
      </c>
    </row>
    <row r="187" spans="1:65" s="2" customFormat="1" ht="14.45" customHeight="1">
      <c r="A187" s="35"/>
      <c r="B187" s="36"/>
      <c r="C187" s="206" t="s">
        <v>190</v>
      </c>
      <c r="D187" s="206" t="s">
        <v>164</v>
      </c>
      <c r="E187" s="207" t="s">
        <v>265</v>
      </c>
      <c r="F187" s="208" t="s">
        <v>266</v>
      </c>
      <c r="G187" s="209" t="s">
        <v>254</v>
      </c>
      <c r="H187" s="210">
        <v>136</v>
      </c>
      <c r="I187" s="211"/>
      <c r="J187" s="212">
        <f>ROUND(I187*H187,2)</f>
        <v>0</v>
      </c>
      <c r="K187" s="208" t="s">
        <v>128</v>
      </c>
      <c r="L187" s="213"/>
      <c r="M187" s="214" t="s">
        <v>19</v>
      </c>
      <c r="N187" s="215" t="s">
        <v>45</v>
      </c>
      <c r="O187" s="65"/>
      <c r="P187" s="179">
        <f>O187*H187</f>
        <v>0</v>
      </c>
      <c r="Q187" s="179">
        <v>0.01948</v>
      </c>
      <c r="R187" s="179">
        <f>Q187*H187</f>
        <v>2.64928</v>
      </c>
      <c r="S187" s="179">
        <v>0</v>
      </c>
      <c r="T187" s="180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1" t="s">
        <v>143</v>
      </c>
      <c r="AT187" s="181" t="s">
        <v>164</v>
      </c>
      <c r="AU187" s="181" t="s">
        <v>84</v>
      </c>
      <c r="AY187" s="18" t="s">
        <v>122</v>
      </c>
      <c r="BE187" s="182">
        <f>IF(N187="základní",J187,0)</f>
        <v>0</v>
      </c>
      <c r="BF187" s="182">
        <f>IF(N187="snížená",J187,0)</f>
        <v>0</v>
      </c>
      <c r="BG187" s="182">
        <f>IF(N187="zákl. přenesená",J187,0)</f>
        <v>0</v>
      </c>
      <c r="BH187" s="182">
        <f>IF(N187="sníž. přenesená",J187,0)</f>
        <v>0</v>
      </c>
      <c r="BI187" s="182">
        <f>IF(N187="nulová",J187,0)</f>
        <v>0</v>
      </c>
      <c r="BJ187" s="18" t="s">
        <v>82</v>
      </c>
      <c r="BK187" s="182">
        <f>ROUND(I187*H187,2)</f>
        <v>0</v>
      </c>
      <c r="BL187" s="18" t="s">
        <v>129</v>
      </c>
      <c r="BM187" s="181" t="s">
        <v>267</v>
      </c>
    </row>
    <row r="188" spans="2:51" s="13" customFormat="1" ht="11.25">
      <c r="B188" s="183"/>
      <c r="C188" s="184"/>
      <c r="D188" s="185" t="s">
        <v>130</v>
      </c>
      <c r="E188" s="186" t="s">
        <v>19</v>
      </c>
      <c r="F188" s="187" t="s">
        <v>261</v>
      </c>
      <c r="G188" s="184"/>
      <c r="H188" s="188">
        <v>136</v>
      </c>
      <c r="I188" s="189"/>
      <c r="J188" s="184"/>
      <c r="K188" s="184"/>
      <c r="L188" s="190"/>
      <c r="M188" s="191"/>
      <c r="N188" s="192"/>
      <c r="O188" s="192"/>
      <c r="P188" s="192"/>
      <c r="Q188" s="192"/>
      <c r="R188" s="192"/>
      <c r="S188" s="192"/>
      <c r="T188" s="193"/>
      <c r="AT188" s="194" t="s">
        <v>130</v>
      </c>
      <c r="AU188" s="194" t="s">
        <v>84</v>
      </c>
      <c r="AV188" s="13" t="s">
        <v>84</v>
      </c>
      <c r="AW188" s="13" t="s">
        <v>36</v>
      </c>
      <c r="AX188" s="13" t="s">
        <v>74</v>
      </c>
      <c r="AY188" s="194" t="s">
        <v>122</v>
      </c>
    </row>
    <row r="189" spans="2:51" s="14" customFormat="1" ht="11.25">
      <c r="B189" s="195"/>
      <c r="C189" s="196"/>
      <c r="D189" s="185" t="s">
        <v>130</v>
      </c>
      <c r="E189" s="197" t="s">
        <v>19</v>
      </c>
      <c r="F189" s="198" t="s">
        <v>132</v>
      </c>
      <c r="G189" s="196"/>
      <c r="H189" s="199">
        <v>136</v>
      </c>
      <c r="I189" s="200"/>
      <c r="J189" s="196"/>
      <c r="K189" s="196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130</v>
      </c>
      <c r="AU189" s="205" t="s">
        <v>84</v>
      </c>
      <c r="AV189" s="14" t="s">
        <v>129</v>
      </c>
      <c r="AW189" s="14" t="s">
        <v>36</v>
      </c>
      <c r="AX189" s="14" t="s">
        <v>82</v>
      </c>
      <c r="AY189" s="205" t="s">
        <v>122</v>
      </c>
    </row>
    <row r="190" spans="1:65" s="2" customFormat="1" ht="14.45" customHeight="1">
      <c r="A190" s="35"/>
      <c r="B190" s="36"/>
      <c r="C190" s="170" t="s">
        <v>268</v>
      </c>
      <c r="D190" s="170" t="s">
        <v>124</v>
      </c>
      <c r="E190" s="171" t="s">
        <v>269</v>
      </c>
      <c r="F190" s="172" t="s">
        <v>270</v>
      </c>
      <c r="G190" s="173" t="s">
        <v>221</v>
      </c>
      <c r="H190" s="174">
        <v>34</v>
      </c>
      <c r="I190" s="175"/>
      <c r="J190" s="176">
        <f>ROUND(I190*H190,2)</f>
        <v>0</v>
      </c>
      <c r="K190" s="172" t="s">
        <v>128</v>
      </c>
      <c r="L190" s="40"/>
      <c r="M190" s="177" t="s">
        <v>19</v>
      </c>
      <c r="N190" s="178" t="s">
        <v>45</v>
      </c>
      <c r="O190" s="65"/>
      <c r="P190" s="179">
        <f>O190*H190</f>
        <v>0</v>
      </c>
      <c r="Q190" s="179">
        <v>0.000606</v>
      </c>
      <c r="R190" s="179">
        <f>Q190*H190</f>
        <v>0.020604</v>
      </c>
      <c r="S190" s="179">
        <v>0</v>
      </c>
      <c r="T190" s="180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1" t="s">
        <v>129</v>
      </c>
      <c r="AT190" s="181" t="s">
        <v>124</v>
      </c>
      <c r="AU190" s="181" t="s">
        <v>84</v>
      </c>
      <c r="AY190" s="18" t="s">
        <v>122</v>
      </c>
      <c r="BE190" s="182">
        <f>IF(N190="základní",J190,0)</f>
        <v>0</v>
      </c>
      <c r="BF190" s="182">
        <f>IF(N190="snížená",J190,0)</f>
        <v>0</v>
      </c>
      <c r="BG190" s="182">
        <f>IF(N190="zákl. přenesená",J190,0)</f>
        <v>0</v>
      </c>
      <c r="BH190" s="182">
        <f>IF(N190="sníž. přenesená",J190,0)</f>
        <v>0</v>
      </c>
      <c r="BI190" s="182">
        <f>IF(N190="nulová",J190,0)</f>
        <v>0</v>
      </c>
      <c r="BJ190" s="18" t="s">
        <v>82</v>
      </c>
      <c r="BK190" s="182">
        <f>ROUND(I190*H190,2)</f>
        <v>0</v>
      </c>
      <c r="BL190" s="18" t="s">
        <v>129</v>
      </c>
      <c r="BM190" s="181" t="s">
        <v>271</v>
      </c>
    </row>
    <row r="191" spans="1:65" s="2" customFormat="1" ht="14.45" customHeight="1">
      <c r="A191" s="35"/>
      <c r="B191" s="36"/>
      <c r="C191" s="206" t="s">
        <v>272</v>
      </c>
      <c r="D191" s="206" t="s">
        <v>164</v>
      </c>
      <c r="E191" s="207" t="s">
        <v>273</v>
      </c>
      <c r="F191" s="208" t="s">
        <v>274</v>
      </c>
      <c r="G191" s="209" t="s">
        <v>221</v>
      </c>
      <c r="H191" s="210">
        <v>34</v>
      </c>
      <c r="I191" s="211"/>
      <c r="J191" s="212">
        <f>ROUND(I191*H191,2)</f>
        <v>0</v>
      </c>
      <c r="K191" s="208" t="s">
        <v>19</v>
      </c>
      <c r="L191" s="213"/>
      <c r="M191" s="214" t="s">
        <v>19</v>
      </c>
      <c r="N191" s="215" t="s">
        <v>45</v>
      </c>
      <c r="O191" s="65"/>
      <c r="P191" s="179">
        <f>O191*H191</f>
        <v>0</v>
      </c>
      <c r="Q191" s="179">
        <v>0</v>
      </c>
      <c r="R191" s="179">
        <f>Q191*H191</f>
        <v>0</v>
      </c>
      <c r="S191" s="179">
        <v>0</v>
      </c>
      <c r="T191" s="180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1" t="s">
        <v>143</v>
      </c>
      <c r="AT191" s="181" t="s">
        <v>164</v>
      </c>
      <c r="AU191" s="181" t="s">
        <v>84</v>
      </c>
      <c r="AY191" s="18" t="s">
        <v>122</v>
      </c>
      <c r="BE191" s="182">
        <f>IF(N191="základní",J191,0)</f>
        <v>0</v>
      </c>
      <c r="BF191" s="182">
        <f>IF(N191="snížená",J191,0)</f>
        <v>0</v>
      </c>
      <c r="BG191" s="182">
        <f>IF(N191="zákl. přenesená",J191,0)</f>
        <v>0</v>
      </c>
      <c r="BH191" s="182">
        <f>IF(N191="sníž. přenesená",J191,0)</f>
        <v>0</v>
      </c>
      <c r="BI191" s="182">
        <f>IF(N191="nulová",J191,0)</f>
        <v>0</v>
      </c>
      <c r="BJ191" s="18" t="s">
        <v>82</v>
      </c>
      <c r="BK191" s="182">
        <f>ROUND(I191*H191,2)</f>
        <v>0</v>
      </c>
      <c r="BL191" s="18" t="s">
        <v>129</v>
      </c>
      <c r="BM191" s="181" t="s">
        <v>275</v>
      </c>
    </row>
    <row r="192" spans="2:63" s="12" customFormat="1" ht="22.9" customHeight="1">
      <c r="B192" s="154"/>
      <c r="C192" s="155"/>
      <c r="D192" s="156" t="s">
        <v>73</v>
      </c>
      <c r="E192" s="168" t="s">
        <v>136</v>
      </c>
      <c r="F192" s="168" t="s">
        <v>276</v>
      </c>
      <c r="G192" s="155"/>
      <c r="H192" s="155"/>
      <c r="I192" s="158"/>
      <c r="J192" s="169">
        <f>BK192</f>
        <v>0</v>
      </c>
      <c r="K192" s="155"/>
      <c r="L192" s="160"/>
      <c r="M192" s="161"/>
      <c r="N192" s="162"/>
      <c r="O192" s="162"/>
      <c r="P192" s="163">
        <f>SUM(P193:P208)</f>
        <v>0</v>
      </c>
      <c r="Q192" s="162"/>
      <c r="R192" s="163">
        <f>SUM(R193:R208)</f>
        <v>579.10889433876</v>
      </c>
      <c r="S192" s="162"/>
      <c r="T192" s="164">
        <f>SUM(T193:T208)</f>
        <v>0</v>
      </c>
      <c r="AR192" s="165" t="s">
        <v>82</v>
      </c>
      <c r="AT192" s="166" t="s">
        <v>73</v>
      </c>
      <c r="AU192" s="166" t="s">
        <v>82</v>
      </c>
      <c r="AY192" s="165" t="s">
        <v>122</v>
      </c>
      <c r="BK192" s="167">
        <f>SUM(BK193:BK208)</f>
        <v>0</v>
      </c>
    </row>
    <row r="193" spans="1:65" s="2" customFormat="1" ht="14.45" customHeight="1">
      <c r="A193" s="35"/>
      <c r="B193" s="36"/>
      <c r="C193" s="170" t="s">
        <v>277</v>
      </c>
      <c r="D193" s="170" t="s">
        <v>124</v>
      </c>
      <c r="E193" s="171" t="s">
        <v>278</v>
      </c>
      <c r="F193" s="172" t="s">
        <v>279</v>
      </c>
      <c r="G193" s="173" t="s">
        <v>151</v>
      </c>
      <c r="H193" s="174">
        <v>75.644</v>
      </c>
      <c r="I193" s="175"/>
      <c r="J193" s="176">
        <f>ROUND(I193*H193,2)</f>
        <v>0</v>
      </c>
      <c r="K193" s="172" t="s">
        <v>128</v>
      </c>
      <c r="L193" s="40"/>
      <c r="M193" s="177" t="s">
        <v>19</v>
      </c>
      <c r="N193" s="178" t="s">
        <v>45</v>
      </c>
      <c r="O193" s="65"/>
      <c r="P193" s="179">
        <f>O193*H193</f>
        <v>0</v>
      </c>
      <c r="Q193" s="179">
        <v>2.45329</v>
      </c>
      <c r="R193" s="179">
        <f>Q193*H193</f>
        <v>185.57666876000002</v>
      </c>
      <c r="S193" s="179">
        <v>0</v>
      </c>
      <c r="T193" s="180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1" t="s">
        <v>129</v>
      </c>
      <c r="AT193" s="181" t="s">
        <v>124</v>
      </c>
      <c r="AU193" s="181" t="s">
        <v>84</v>
      </c>
      <c r="AY193" s="18" t="s">
        <v>122</v>
      </c>
      <c r="BE193" s="182">
        <f>IF(N193="základní",J193,0)</f>
        <v>0</v>
      </c>
      <c r="BF193" s="182">
        <f>IF(N193="snížená",J193,0)</f>
        <v>0</v>
      </c>
      <c r="BG193" s="182">
        <f>IF(N193="zákl. přenesená",J193,0)</f>
        <v>0</v>
      </c>
      <c r="BH193" s="182">
        <f>IF(N193="sníž. přenesená",J193,0)</f>
        <v>0</v>
      </c>
      <c r="BI193" s="182">
        <f>IF(N193="nulová",J193,0)</f>
        <v>0</v>
      </c>
      <c r="BJ193" s="18" t="s">
        <v>82</v>
      </c>
      <c r="BK193" s="182">
        <f>ROUND(I193*H193,2)</f>
        <v>0</v>
      </c>
      <c r="BL193" s="18" t="s">
        <v>129</v>
      </c>
      <c r="BM193" s="181" t="s">
        <v>280</v>
      </c>
    </row>
    <row r="194" spans="2:51" s="13" customFormat="1" ht="11.25">
      <c r="B194" s="183"/>
      <c r="C194" s="184"/>
      <c r="D194" s="185" t="s">
        <v>130</v>
      </c>
      <c r="E194" s="186" t="s">
        <v>19</v>
      </c>
      <c r="F194" s="187" t="s">
        <v>281</v>
      </c>
      <c r="G194" s="184"/>
      <c r="H194" s="188">
        <v>75.644</v>
      </c>
      <c r="I194" s="189"/>
      <c r="J194" s="184"/>
      <c r="K194" s="184"/>
      <c r="L194" s="190"/>
      <c r="M194" s="191"/>
      <c r="N194" s="192"/>
      <c r="O194" s="192"/>
      <c r="P194" s="192"/>
      <c r="Q194" s="192"/>
      <c r="R194" s="192"/>
      <c r="S194" s="192"/>
      <c r="T194" s="193"/>
      <c r="AT194" s="194" t="s">
        <v>130</v>
      </c>
      <c r="AU194" s="194" t="s">
        <v>84</v>
      </c>
      <c r="AV194" s="13" t="s">
        <v>84</v>
      </c>
      <c r="AW194" s="13" t="s">
        <v>36</v>
      </c>
      <c r="AX194" s="13" t="s">
        <v>74</v>
      </c>
      <c r="AY194" s="194" t="s">
        <v>122</v>
      </c>
    </row>
    <row r="195" spans="2:51" s="14" customFormat="1" ht="11.25">
      <c r="B195" s="195"/>
      <c r="C195" s="196"/>
      <c r="D195" s="185" t="s">
        <v>130</v>
      </c>
      <c r="E195" s="197" t="s">
        <v>19</v>
      </c>
      <c r="F195" s="198" t="s">
        <v>132</v>
      </c>
      <c r="G195" s="196"/>
      <c r="H195" s="199">
        <v>75.644</v>
      </c>
      <c r="I195" s="200"/>
      <c r="J195" s="196"/>
      <c r="K195" s="196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130</v>
      </c>
      <c r="AU195" s="205" t="s">
        <v>84</v>
      </c>
      <c r="AV195" s="14" t="s">
        <v>129</v>
      </c>
      <c r="AW195" s="14" t="s">
        <v>36</v>
      </c>
      <c r="AX195" s="14" t="s">
        <v>82</v>
      </c>
      <c r="AY195" s="205" t="s">
        <v>122</v>
      </c>
    </row>
    <row r="196" spans="1:65" s="2" customFormat="1" ht="14.45" customHeight="1">
      <c r="A196" s="35"/>
      <c r="B196" s="36"/>
      <c r="C196" s="170" t="s">
        <v>201</v>
      </c>
      <c r="D196" s="170" t="s">
        <v>124</v>
      </c>
      <c r="E196" s="171" t="s">
        <v>282</v>
      </c>
      <c r="F196" s="172" t="s">
        <v>283</v>
      </c>
      <c r="G196" s="173" t="s">
        <v>127</v>
      </c>
      <c r="H196" s="174">
        <v>163.313</v>
      </c>
      <c r="I196" s="175"/>
      <c r="J196" s="176">
        <f>ROUND(I196*H196,2)</f>
        <v>0</v>
      </c>
      <c r="K196" s="172" t="s">
        <v>128</v>
      </c>
      <c r="L196" s="40"/>
      <c r="M196" s="177" t="s">
        <v>19</v>
      </c>
      <c r="N196" s="178" t="s">
        <v>45</v>
      </c>
      <c r="O196" s="65"/>
      <c r="P196" s="179">
        <f>O196*H196</f>
        <v>0</v>
      </c>
      <c r="Q196" s="179">
        <v>0.00237492</v>
      </c>
      <c r="R196" s="179">
        <f>Q196*H196</f>
        <v>0.38785530995999995</v>
      </c>
      <c r="S196" s="179">
        <v>0</v>
      </c>
      <c r="T196" s="180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1" t="s">
        <v>129</v>
      </c>
      <c r="AT196" s="181" t="s">
        <v>124</v>
      </c>
      <c r="AU196" s="181" t="s">
        <v>84</v>
      </c>
      <c r="AY196" s="18" t="s">
        <v>122</v>
      </c>
      <c r="BE196" s="182">
        <f>IF(N196="základní",J196,0)</f>
        <v>0</v>
      </c>
      <c r="BF196" s="182">
        <f>IF(N196="snížená",J196,0)</f>
        <v>0</v>
      </c>
      <c r="BG196" s="182">
        <f>IF(N196="zákl. přenesená",J196,0)</f>
        <v>0</v>
      </c>
      <c r="BH196" s="182">
        <f>IF(N196="sníž. přenesená",J196,0)</f>
        <v>0</v>
      </c>
      <c r="BI196" s="182">
        <f>IF(N196="nulová",J196,0)</f>
        <v>0</v>
      </c>
      <c r="BJ196" s="18" t="s">
        <v>82</v>
      </c>
      <c r="BK196" s="182">
        <f>ROUND(I196*H196,2)</f>
        <v>0</v>
      </c>
      <c r="BL196" s="18" t="s">
        <v>129</v>
      </c>
      <c r="BM196" s="181" t="s">
        <v>284</v>
      </c>
    </row>
    <row r="197" spans="2:51" s="13" customFormat="1" ht="11.25">
      <c r="B197" s="183"/>
      <c r="C197" s="184"/>
      <c r="D197" s="185" t="s">
        <v>130</v>
      </c>
      <c r="E197" s="186" t="s">
        <v>19</v>
      </c>
      <c r="F197" s="187" t="s">
        <v>285</v>
      </c>
      <c r="G197" s="184"/>
      <c r="H197" s="188">
        <v>163.313</v>
      </c>
      <c r="I197" s="189"/>
      <c r="J197" s="184"/>
      <c r="K197" s="184"/>
      <c r="L197" s="190"/>
      <c r="M197" s="191"/>
      <c r="N197" s="192"/>
      <c r="O197" s="192"/>
      <c r="P197" s="192"/>
      <c r="Q197" s="192"/>
      <c r="R197" s="192"/>
      <c r="S197" s="192"/>
      <c r="T197" s="193"/>
      <c r="AT197" s="194" t="s">
        <v>130</v>
      </c>
      <c r="AU197" s="194" t="s">
        <v>84</v>
      </c>
      <c r="AV197" s="13" t="s">
        <v>84</v>
      </c>
      <c r="AW197" s="13" t="s">
        <v>36</v>
      </c>
      <c r="AX197" s="13" t="s">
        <v>74</v>
      </c>
      <c r="AY197" s="194" t="s">
        <v>122</v>
      </c>
    </row>
    <row r="198" spans="2:51" s="14" customFormat="1" ht="11.25">
      <c r="B198" s="195"/>
      <c r="C198" s="196"/>
      <c r="D198" s="185" t="s">
        <v>130</v>
      </c>
      <c r="E198" s="197" t="s">
        <v>19</v>
      </c>
      <c r="F198" s="198" t="s">
        <v>132</v>
      </c>
      <c r="G198" s="196"/>
      <c r="H198" s="199">
        <v>163.313</v>
      </c>
      <c r="I198" s="200"/>
      <c r="J198" s="196"/>
      <c r="K198" s="196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130</v>
      </c>
      <c r="AU198" s="205" t="s">
        <v>84</v>
      </c>
      <c r="AV198" s="14" t="s">
        <v>129</v>
      </c>
      <c r="AW198" s="14" t="s">
        <v>36</v>
      </c>
      <c r="AX198" s="14" t="s">
        <v>82</v>
      </c>
      <c r="AY198" s="205" t="s">
        <v>122</v>
      </c>
    </row>
    <row r="199" spans="1:65" s="2" customFormat="1" ht="14.45" customHeight="1">
      <c r="A199" s="35"/>
      <c r="B199" s="36"/>
      <c r="C199" s="170" t="s">
        <v>286</v>
      </c>
      <c r="D199" s="170" t="s">
        <v>124</v>
      </c>
      <c r="E199" s="171" t="s">
        <v>287</v>
      </c>
      <c r="F199" s="172" t="s">
        <v>288</v>
      </c>
      <c r="G199" s="173" t="s">
        <v>127</v>
      </c>
      <c r="H199" s="174">
        <v>163.313</v>
      </c>
      <c r="I199" s="175"/>
      <c r="J199" s="176">
        <f>ROUND(I199*H199,2)</f>
        <v>0</v>
      </c>
      <c r="K199" s="172" t="s">
        <v>128</v>
      </c>
      <c r="L199" s="40"/>
      <c r="M199" s="177" t="s">
        <v>19</v>
      </c>
      <c r="N199" s="178" t="s">
        <v>45</v>
      </c>
      <c r="O199" s="65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1" t="s">
        <v>129</v>
      </c>
      <c r="AT199" s="181" t="s">
        <v>124</v>
      </c>
      <c r="AU199" s="181" t="s">
        <v>84</v>
      </c>
      <c r="AY199" s="18" t="s">
        <v>122</v>
      </c>
      <c r="BE199" s="182">
        <f>IF(N199="základní",J199,0)</f>
        <v>0</v>
      </c>
      <c r="BF199" s="182">
        <f>IF(N199="snížená",J199,0)</f>
        <v>0</v>
      </c>
      <c r="BG199" s="182">
        <f>IF(N199="zákl. přenesená",J199,0)</f>
        <v>0</v>
      </c>
      <c r="BH199" s="182">
        <f>IF(N199="sníž. přenesená",J199,0)</f>
        <v>0</v>
      </c>
      <c r="BI199" s="182">
        <f>IF(N199="nulová",J199,0)</f>
        <v>0</v>
      </c>
      <c r="BJ199" s="18" t="s">
        <v>82</v>
      </c>
      <c r="BK199" s="182">
        <f>ROUND(I199*H199,2)</f>
        <v>0</v>
      </c>
      <c r="BL199" s="18" t="s">
        <v>129</v>
      </c>
      <c r="BM199" s="181" t="s">
        <v>289</v>
      </c>
    </row>
    <row r="200" spans="2:51" s="13" customFormat="1" ht="11.25">
      <c r="B200" s="183"/>
      <c r="C200" s="184"/>
      <c r="D200" s="185" t="s">
        <v>130</v>
      </c>
      <c r="E200" s="186" t="s">
        <v>19</v>
      </c>
      <c r="F200" s="187" t="s">
        <v>285</v>
      </c>
      <c r="G200" s="184"/>
      <c r="H200" s="188">
        <v>163.313</v>
      </c>
      <c r="I200" s="189"/>
      <c r="J200" s="184"/>
      <c r="K200" s="184"/>
      <c r="L200" s="190"/>
      <c r="M200" s="191"/>
      <c r="N200" s="192"/>
      <c r="O200" s="192"/>
      <c r="P200" s="192"/>
      <c r="Q200" s="192"/>
      <c r="R200" s="192"/>
      <c r="S200" s="192"/>
      <c r="T200" s="193"/>
      <c r="AT200" s="194" t="s">
        <v>130</v>
      </c>
      <c r="AU200" s="194" t="s">
        <v>84</v>
      </c>
      <c r="AV200" s="13" t="s">
        <v>84</v>
      </c>
      <c r="AW200" s="13" t="s">
        <v>36</v>
      </c>
      <c r="AX200" s="13" t="s">
        <v>74</v>
      </c>
      <c r="AY200" s="194" t="s">
        <v>122</v>
      </c>
    </row>
    <row r="201" spans="2:51" s="14" customFormat="1" ht="11.25">
      <c r="B201" s="195"/>
      <c r="C201" s="196"/>
      <c r="D201" s="185" t="s">
        <v>130</v>
      </c>
      <c r="E201" s="197" t="s">
        <v>19</v>
      </c>
      <c r="F201" s="198" t="s">
        <v>132</v>
      </c>
      <c r="G201" s="196"/>
      <c r="H201" s="199">
        <v>163.313</v>
      </c>
      <c r="I201" s="200"/>
      <c r="J201" s="196"/>
      <c r="K201" s="196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130</v>
      </c>
      <c r="AU201" s="205" t="s">
        <v>84</v>
      </c>
      <c r="AV201" s="14" t="s">
        <v>129</v>
      </c>
      <c r="AW201" s="14" t="s">
        <v>36</v>
      </c>
      <c r="AX201" s="14" t="s">
        <v>82</v>
      </c>
      <c r="AY201" s="205" t="s">
        <v>122</v>
      </c>
    </row>
    <row r="202" spans="1:65" s="2" customFormat="1" ht="14.45" customHeight="1">
      <c r="A202" s="35"/>
      <c r="B202" s="36"/>
      <c r="C202" s="170" t="s">
        <v>206</v>
      </c>
      <c r="D202" s="170" t="s">
        <v>124</v>
      </c>
      <c r="E202" s="171" t="s">
        <v>290</v>
      </c>
      <c r="F202" s="172" t="s">
        <v>291</v>
      </c>
      <c r="G202" s="173" t="s">
        <v>196</v>
      </c>
      <c r="H202" s="174">
        <v>11.347</v>
      </c>
      <c r="I202" s="175"/>
      <c r="J202" s="176">
        <f>ROUND(I202*H202,2)</f>
        <v>0</v>
      </c>
      <c r="K202" s="172" t="s">
        <v>128</v>
      </c>
      <c r="L202" s="40"/>
      <c r="M202" s="177" t="s">
        <v>19</v>
      </c>
      <c r="N202" s="178" t="s">
        <v>45</v>
      </c>
      <c r="O202" s="65"/>
      <c r="P202" s="179">
        <f>O202*H202</f>
        <v>0</v>
      </c>
      <c r="Q202" s="179">
        <v>1.0435904</v>
      </c>
      <c r="R202" s="179">
        <f>Q202*H202</f>
        <v>11.8416202688</v>
      </c>
      <c r="S202" s="179">
        <v>0</v>
      </c>
      <c r="T202" s="18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1" t="s">
        <v>129</v>
      </c>
      <c r="AT202" s="181" t="s">
        <v>124</v>
      </c>
      <c r="AU202" s="181" t="s">
        <v>84</v>
      </c>
      <c r="AY202" s="18" t="s">
        <v>122</v>
      </c>
      <c r="BE202" s="182">
        <f>IF(N202="základní",J202,0)</f>
        <v>0</v>
      </c>
      <c r="BF202" s="182">
        <f>IF(N202="snížená",J202,0)</f>
        <v>0</v>
      </c>
      <c r="BG202" s="182">
        <f>IF(N202="zákl. přenesená",J202,0)</f>
        <v>0</v>
      </c>
      <c r="BH202" s="182">
        <f>IF(N202="sníž. přenesená",J202,0)</f>
        <v>0</v>
      </c>
      <c r="BI202" s="182">
        <f>IF(N202="nulová",J202,0)</f>
        <v>0</v>
      </c>
      <c r="BJ202" s="18" t="s">
        <v>82</v>
      </c>
      <c r="BK202" s="182">
        <f>ROUND(I202*H202,2)</f>
        <v>0</v>
      </c>
      <c r="BL202" s="18" t="s">
        <v>129</v>
      </c>
      <c r="BM202" s="181" t="s">
        <v>292</v>
      </c>
    </row>
    <row r="203" spans="2:51" s="13" customFormat="1" ht="11.25">
      <c r="B203" s="183"/>
      <c r="C203" s="184"/>
      <c r="D203" s="185" t="s">
        <v>130</v>
      </c>
      <c r="E203" s="186" t="s">
        <v>19</v>
      </c>
      <c r="F203" s="187" t="s">
        <v>293</v>
      </c>
      <c r="G203" s="184"/>
      <c r="H203" s="188">
        <v>11.347</v>
      </c>
      <c r="I203" s="189"/>
      <c r="J203" s="184"/>
      <c r="K203" s="184"/>
      <c r="L203" s="190"/>
      <c r="M203" s="191"/>
      <c r="N203" s="192"/>
      <c r="O203" s="192"/>
      <c r="P203" s="192"/>
      <c r="Q203" s="192"/>
      <c r="R203" s="192"/>
      <c r="S203" s="192"/>
      <c r="T203" s="193"/>
      <c r="AT203" s="194" t="s">
        <v>130</v>
      </c>
      <c r="AU203" s="194" t="s">
        <v>84</v>
      </c>
      <c r="AV203" s="13" t="s">
        <v>84</v>
      </c>
      <c r="AW203" s="13" t="s">
        <v>36</v>
      </c>
      <c r="AX203" s="13" t="s">
        <v>74</v>
      </c>
      <c r="AY203" s="194" t="s">
        <v>122</v>
      </c>
    </row>
    <row r="204" spans="2:51" s="14" customFormat="1" ht="11.25">
      <c r="B204" s="195"/>
      <c r="C204" s="196"/>
      <c r="D204" s="185" t="s">
        <v>130</v>
      </c>
      <c r="E204" s="197" t="s">
        <v>19</v>
      </c>
      <c r="F204" s="198" t="s">
        <v>132</v>
      </c>
      <c r="G204" s="196"/>
      <c r="H204" s="199">
        <v>11.347</v>
      </c>
      <c r="I204" s="200"/>
      <c r="J204" s="196"/>
      <c r="K204" s="196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130</v>
      </c>
      <c r="AU204" s="205" t="s">
        <v>84</v>
      </c>
      <c r="AV204" s="14" t="s">
        <v>129</v>
      </c>
      <c r="AW204" s="14" t="s">
        <v>36</v>
      </c>
      <c r="AX204" s="14" t="s">
        <v>82</v>
      </c>
      <c r="AY204" s="205" t="s">
        <v>122</v>
      </c>
    </row>
    <row r="205" spans="1:65" s="2" customFormat="1" ht="14.45" customHeight="1">
      <c r="A205" s="35"/>
      <c r="B205" s="36"/>
      <c r="C205" s="170" t="s">
        <v>294</v>
      </c>
      <c r="D205" s="170" t="s">
        <v>124</v>
      </c>
      <c r="E205" s="171" t="s">
        <v>295</v>
      </c>
      <c r="F205" s="172" t="s">
        <v>296</v>
      </c>
      <c r="G205" s="173" t="s">
        <v>151</v>
      </c>
      <c r="H205" s="174">
        <v>182.66</v>
      </c>
      <c r="I205" s="175"/>
      <c r="J205" s="176">
        <f>ROUND(I205*H205,2)</f>
        <v>0</v>
      </c>
      <c r="K205" s="172" t="s">
        <v>128</v>
      </c>
      <c r="L205" s="40"/>
      <c r="M205" s="177" t="s">
        <v>19</v>
      </c>
      <c r="N205" s="178" t="s">
        <v>45</v>
      </c>
      <c r="O205" s="65"/>
      <c r="P205" s="179">
        <f>O205*H205</f>
        <v>0</v>
      </c>
      <c r="Q205" s="179">
        <v>2.0875</v>
      </c>
      <c r="R205" s="179">
        <f>Q205*H205</f>
        <v>381.30275</v>
      </c>
      <c r="S205" s="179">
        <v>0</v>
      </c>
      <c r="T205" s="180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1" t="s">
        <v>129</v>
      </c>
      <c r="AT205" s="181" t="s">
        <v>124</v>
      </c>
      <c r="AU205" s="181" t="s">
        <v>84</v>
      </c>
      <c r="AY205" s="18" t="s">
        <v>122</v>
      </c>
      <c r="BE205" s="182">
        <f>IF(N205="základní",J205,0)</f>
        <v>0</v>
      </c>
      <c r="BF205" s="182">
        <f>IF(N205="snížená",J205,0)</f>
        <v>0</v>
      </c>
      <c r="BG205" s="182">
        <f>IF(N205="zákl. přenesená",J205,0)</f>
        <v>0</v>
      </c>
      <c r="BH205" s="182">
        <f>IF(N205="sníž. přenesená",J205,0)</f>
        <v>0</v>
      </c>
      <c r="BI205" s="182">
        <f>IF(N205="nulová",J205,0)</f>
        <v>0</v>
      </c>
      <c r="BJ205" s="18" t="s">
        <v>82</v>
      </c>
      <c r="BK205" s="182">
        <f>ROUND(I205*H205,2)</f>
        <v>0</v>
      </c>
      <c r="BL205" s="18" t="s">
        <v>129</v>
      </c>
      <c r="BM205" s="181" t="s">
        <v>297</v>
      </c>
    </row>
    <row r="206" spans="2:51" s="13" customFormat="1" ht="11.25">
      <c r="B206" s="183"/>
      <c r="C206" s="184"/>
      <c r="D206" s="185" t="s">
        <v>130</v>
      </c>
      <c r="E206" s="186" t="s">
        <v>19</v>
      </c>
      <c r="F206" s="187" t="s">
        <v>298</v>
      </c>
      <c r="G206" s="184"/>
      <c r="H206" s="188">
        <v>140.156</v>
      </c>
      <c r="I206" s="189"/>
      <c r="J206" s="184"/>
      <c r="K206" s="184"/>
      <c r="L206" s="190"/>
      <c r="M206" s="191"/>
      <c r="N206" s="192"/>
      <c r="O206" s="192"/>
      <c r="P206" s="192"/>
      <c r="Q206" s="192"/>
      <c r="R206" s="192"/>
      <c r="S206" s="192"/>
      <c r="T206" s="193"/>
      <c r="AT206" s="194" t="s">
        <v>130</v>
      </c>
      <c r="AU206" s="194" t="s">
        <v>84</v>
      </c>
      <c r="AV206" s="13" t="s">
        <v>84</v>
      </c>
      <c r="AW206" s="13" t="s">
        <v>36</v>
      </c>
      <c r="AX206" s="13" t="s">
        <v>74</v>
      </c>
      <c r="AY206" s="194" t="s">
        <v>122</v>
      </c>
    </row>
    <row r="207" spans="2:51" s="13" customFormat="1" ht="11.25">
      <c r="B207" s="183"/>
      <c r="C207" s="184"/>
      <c r="D207" s="185" t="s">
        <v>130</v>
      </c>
      <c r="E207" s="186" t="s">
        <v>19</v>
      </c>
      <c r="F207" s="187" t="s">
        <v>299</v>
      </c>
      <c r="G207" s="184"/>
      <c r="H207" s="188">
        <v>42.504</v>
      </c>
      <c r="I207" s="189"/>
      <c r="J207" s="184"/>
      <c r="K207" s="184"/>
      <c r="L207" s="190"/>
      <c r="M207" s="191"/>
      <c r="N207" s="192"/>
      <c r="O207" s="192"/>
      <c r="P207" s="192"/>
      <c r="Q207" s="192"/>
      <c r="R207" s="192"/>
      <c r="S207" s="192"/>
      <c r="T207" s="193"/>
      <c r="AT207" s="194" t="s">
        <v>130</v>
      </c>
      <c r="AU207" s="194" t="s">
        <v>84</v>
      </c>
      <c r="AV207" s="13" t="s">
        <v>84</v>
      </c>
      <c r="AW207" s="13" t="s">
        <v>36</v>
      </c>
      <c r="AX207" s="13" t="s">
        <v>74</v>
      </c>
      <c r="AY207" s="194" t="s">
        <v>122</v>
      </c>
    </row>
    <row r="208" spans="2:51" s="14" customFormat="1" ht="11.25">
      <c r="B208" s="195"/>
      <c r="C208" s="196"/>
      <c r="D208" s="185" t="s">
        <v>130</v>
      </c>
      <c r="E208" s="197" t="s">
        <v>19</v>
      </c>
      <c r="F208" s="198" t="s">
        <v>132</v>
      </c>
      <c r="G208" s="196"/>
      <c r="H208" s="199">
        <v>182.66</v>
      </c>
      <c r="I208" s="200"/>
      <c r="J208" s="196"/>
      <c r="K208" s="196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130</v>
      </c>
      <c r="AU208" s="205" t="s">
        <v>84</v>
      </c>
      <c r="AV208" s="14" t="s">
        <v>129</v>
      </c>
      <c r="AW208" s="14" t="s">
        <v>36</v>
      </c>
      <c r="AX208" s="14" t="s">
        <v>82</v>
      </c>
      <c r="AY208" s="205" t="s">
        <v>122</v>
      </c>
    </row>
    <row r="209" spans="2:63" s="12" customFormat="1" ht="22.9" customHeight="1">
      <c r="B209" s="154"/>
      <c r="C209" s="155"/>
      <c r="D209" s="156" t="s">
        <v>73</v>
      </c>
      <c r="E209" s="168" t="s">
        <v>129</v>
      </c>
      <c r="F209" s="168" t="s">
        <v>300</v>
      </c>
      <c r="G209" s="155"/>
      <c r="H209" s="155"/>
      <c r="I209" s="158"/>
      <c r="J209" s="169">
        <f>BK209</f>
        <v>0</v>
      </c>
      <c r="K209" s="155"/>
      <c r="L209" s="160"/>
      <c r="M209" s="161"/>
      <c r="N209" s="162"/>
      <c r="O209" s="162"/>
      <c r="P209" s="163">
        <f>SUM(P210:P212)</f>
        <v>0</v>
      </c>
      <c r="Q209" s="162"/>
      <c r="R209" s="163">
        <f>SUM(R210:R212)</f>
        <v>9.197496000000001</v>
      </c>
      <c r="S209" s="162"/>
      <c r="T209" s="164">
        <f>SUM(T210:T212)</f>
        <v>0</v>
      </c>
      <c r="AR209" s="165" t="s">
        <v>82</v>
      </c>
      <c r="AT209" s="166" t="s">
        <v>73</v>
      </c>
      <c r="AU209" s="166" t="s">
        <v>82</v>
      </c>
      <c r="AY209" s="165" t="s">
        <v>122</v>
      </c>
      <c r="BK209" s="167">
        <f>SUM(BK210:BK212)</f>
        <v>0</v>
      </c>
    </row>
    <row r="210" spans="1:65" s="2" customFormat="1" ht="24.2" customHeight="1">
      <c r="A210" s="35"/>
      <c r="B210" s="36"/>
      <c r="C210" s="170" t="s">
        <v>210</v>
      </c>
      <c r="D210" s="170" t="s">
        <v>124</v>
      </c>
      <c r="E210" s="171" t="s">
        <v>301</v>
      </c>
      <c r="F210" s="172" t="s">
        <v>302</v>
      </c>
      <c r="G210" s="173" t="s">
        <v>151</v>
      </c>
      <c r="H210" s="174">
        <v>4.977</v>
      </c>
      <c r="I210" s="175"/>
      <c r="J210" s="176">
        <f>ROUND(I210*H210,2)</f>
        <v>0</v>
      </c>
      <c r="K210" s="172" t="s">
        <v>128</v>
      </c>
      <c r="L210" s="40"/>
      <c r="M210" s="177" t="s">
        <v>19</v>
      </c>
      <c r="N210" s="178" t="s">
        <v>45</v>
      </c>
      <c r="O210" s="65"/>
      <c r="P210" s="179">
        <f>O210*H210</f>
        <v>0</v>
      </c>
      <c r="Q210" s="179">
        <v>1.848</v>
      </c>
      <c r="R210" s="179">
        <f>Q210*H210</f>
        <v>9.197496000000001</v>
      </c>
      <c r="S210" s="179">
        <v>0</v>
      </c>
      <c r="T210" s="180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1" t="s">
        <v>129</v>
      </c>
      <c r="AT210" s="181" t="s">
        <v>124</v>
      </c>
      <c r="AU210" s="181" t="s">
        <v>84</v>
      </c>
      <c r="AY210" s="18" t="s">
        <v>122</v>
      </c>
      <c r="BE210" s="182">
        <f>IF(N210="základní",J210,0)</f>
        <v>0</v>
      </c>
      <c r="BF210" s="182">
        <f>IF(N210="snížená",J210,0)</f>
        <v>0</v>
      </c>
      <c r="BG210" s="182">
        <f>IF(N210="zákl. přenesená",J210,0)</f>
        <v>0</v>
      </c>
      <c r="BH210" s="182">
        <f>IF(N210="sníž. přenesená",J210,0)</f>
        <v>0</v>
      </c>
      <c r="BI210" s="182">
        <f>IF(N210="nulová",J210,0)</f>
        <v>0</v>
      </c>
      <c r="BJ210" s="18" t="s">
        <v>82</v>
      </c>
      <c r="BK210" s="182">
        <f>ROUND(I210*H210,2)</f>
        <v>0</v>
      </c>
      <c r="BL210" s="18" t="s">
        <v>129</v>
      </c>
      <c r="BM210" s="181" t="s">
        <v>303</v>
      </c>
    </row>
    <row r="211" spans="2:51" s="13" customFormat="1" ht="11.25">
      <c r="B211" s="183"/>
      <c r="C211" s="184"/>
      <c r="D211" s="185" t="s">
        <v>130</v>
      </c>
      <c r="E211" s="186" t="s">
        <v>19</v>
      </c>
      <c r="F211" s="187" t="s">
        <v>304</v>
      </c>
      <c r="G211" s="184"/>
      <c r="H211" s="188">
        <v>4.977</v>
      </c>
      <c r="I211" s="189"/>
      <c r="J211" s="184"/>
      <c r="K211" s="184"/>
      <c r="L211" s="190"/>
      <c r="M211" s="191"/>
      <c r="N211" s="192"/>
      <c r="O211" s="192"/>
      <c r="P211" s="192"/>
      <c r="Q211" s="192"/>
      <c r="R211" s="192"/>
      <c r="S211" s="192"/>
      <c r="T211" s="193"/>
      <c r="AT211" s="194" t="s">
        <v>130</v>
      </c>
      <c r="AU211" s="194" t="s">
        <v>84</v>
      </c>
      <c r="AV211" s="13" t="s">
        <v>84</v>
      </c>
      <c r="AW211" s="13" t="s">
        <v>36</v>
      </c>
      <c r="AX211" s="13" t="s">
        <v>74</v>
      </c>
      <c r="AY211" s="194" t="s">
        <v>122</v>
      </c>
    </row>
    <row r="212" spans="2:51" s="14" customFormat="1" ht="11.25">
      <c r="B212" s="195"/>
      <c r="C212" s="196"/>
      <c r="D212" s="185" t="s">
        <v>130</v>
      </c>
      <c r="E212" s="197" t="s">
        <v>19</v>
      </c>
      <c r="F212" s="198" t="s">
        <v>132</v>
      </c>
      <c r="G212" s="196"/>
      <c r="H212" s="199">
        <v>4.977</v>
      </c>
      <c r="I212" s="200"/>
      <c r="J212" s="196"/>
      <c r="K212" s="196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130</v>
      </c>
      <c r="AU212" s="205" t="s">
        <v>84</v>
      </c>
      <c r="AV212" s="14" t="s">
        <v>129</v>
      </c>
      <c r="AW212" s="14" t="s">
        <v>36</v>
      </c>
      <c r="AX212" s="14" t="s">
        <v>82</v>
      </c>
      <c r="AY212" s="205" t="s">
        <v>122</v>
      </c>
    </row>
    <row r="213" spans="2:63" s="12" customFormat="1" ht="22.9" customHeight="1">
      <c r="B213" s="154"/>
      <c r="C213" s="155"/>
      <c r="D213" s="156" t="s">
        <v>73</v>
      </c>
      <c r="E213" s="168" t="s">
        <v>144</v>
      </c>
      <c r="F213" s="168" t="s">
        <v>305</v>
      </c>
      <c r="G213" s="155"/>
      <c r="H213" s="155"/>
      <c r="I213" s="158"/>
      <c r="J213" s="169">
        <f>BK213</f>
        <v>0</v>
      </c>
      <c r="K213" s="155"/>
      <c r="L213" s="160"/>
      <c r="M213" s="161"/>
      <c r="N213" s="162"/>
      <c r="O213" s="162"/>
      <c r="P213" s="163">
        <f>SUM(P214:P238)</f>
        <v>0</v>
      </c>
      <c r="Q213" s="162"/>
      <c r="R213" s="163">
        <f>SUM(R214:R238)</f>
        <v>306.190145141</v>
      </c>
      <c r="S213" s="162"/>
      <c r="T213" s="164">
        <f>SUM(T214:T238)</f>
        <v>0</v>
      </c>
      <c r="AR213" s="165" t="s">
        <v>82</v>
      </c>
      <c r="AT213" s="166" t="s">
        <v>73</v>
      </c>
      <c r="AU213" s="166" t="s">
        <v>82</v>
      </c>
      <c r="AY213" s="165" t="s">
        <v>122</v>
      </c>
      <c r="BK213" s="167">
        <f>SUM(BK214:BK238)</f>
        <v>0</v>
      </c>
    </row>
    <row r="214" spans="1:65" s="2" customFormat="1" ht="14.45" customHeight="1">
      <c r="A214" s="35"/>
      <c r="B214" s="36"/>
      <c r="C214" s="170" t="s">
        <v>306</v>
      </c>
      <c r="D214" s="170" t="s">
        <v>124</v>
      </c>
      <c r="E214" s="171" t="s">
        <v>307</v>
      </c>
      <c r="F214" s="172" t="s">
        <v>308</v>
      </c>
      <c r="G214" s="173" t="s">
        <v>127</v>
      </c>
      <c r="H214" s="174">
        <v>172.869</v>
      </c>
      <c r="I214" s="175"/>
      <c r="J214" s="176">
        <f>ROUND(I214*H214,2)</f>
        <v>0</v>
      </c>
      <c r="K214" s="172" t="s">
        <v>128</v>
      </c>
      <c r="L214" s="40"/>
      <c r="M214" s="177" t="s">
        <v>19</v>
      </c>
      <c r="N214" s="178" t="s">
        <v>45</v>
      </c>
      <c r="O214" s="65"/>
      <c r="P214" s="179">
        <f>O214*H214</f>
        <v>0</v>
      </c>
      <c r="Q214" s="179">
        <v>0.621</v>
      </c>
      <c r="R214" s="179">
        <f>Q214*H214</f>
        <v>107.351649</v>
      </c>
      <c r="S214" s="179">
        <v>0</v>
      </c>
      <c r="T214" s="180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1" t="s">
        <v>129</v>
      </c>
      <c r="AT214" s="181" t="s">
        <v>124</v>
      </c>
      <c r="AU214" s="181" t="s">
        <v>84</v>
      </c>
      <c r="AY214" s="18" t="s">
        <v>122</v>
      </c>
      <c r="BE214" s="182">
        <f>IF(N214="základní",J214,0)</f>
        <v>0</v>
      </c>
      <c r="BF214" s="182">
        <f>IF(N214="snížená",J214,0)</f>
        <v>0</v>
      </c>
      <c r="BG214" s="182">
        <f>IF(N214="zákl. přenesená",J214,0)</f>
        <v>0</v>
      </c>
      <c r="BH214" s="182">
        <f>IF(N214="sníž. přenesená",J214,0)</f>
        <v>0</v>
      </c>
      <c r="BI214" s="182">
        <f>IF(N214="nulová",J214,0)</f>
        <v>0</v>
      </c>
      <c r="BJ214" s="18" t="s">
        <v>82</v>
      </c>
      <c r="BK214" s="182">
        <f>ROUND(I214*H214,2)</f>
        <v>0</v>
      </c>
      <c r="BL214" s="18" t="s">
        <v>129</v>
      </c>
      <c r="BM214" s="181" t="s">
        <v>309</v>
      </c>
    </row>
    <row r="215" spans="2:51" s="13" customFormat="1" ht="11.25">
      <c r="B215" s="183"/>
      <c r="C215" s="184"/>
      <c r="D215" s="185" t="s">
        <v>130</v>
      </c>
      <c r="E215" s="186" t="s">
        <v>19</v>
      </c>
      <c r="F215" s="187" t="s">
        <v>135</v>
      </c>
      <c r="G215" s="184"/>
      <c r="H215" s="188">
        <v>172.869</v>
      </c>
      <c r="I215" s="189"/>
      <c r="J215" s="184"/>
      <c r="K215" s="184"/>
      <c r="L215" s="190"/>
      <c r="M215" s="191"/>
      <c r="N215" s="192"/>
      <c r="O215" s="192"/>
      <c r="P215" s="192"/>
      <c r="Q215" s="192"/>
      <c r="R215" s="192"/>
      <c r="S215" s="192"/>
      <c r="T215" s="193"/>
      <c r="AT215" s="194" t="s">
        <v>130</v>
      </c>
      <c r="AU215" s="194" t="s">
        <v>84</v>
      </c>
      <c r="AV215" s="13" t="s">
        <v>84</v>
      </c>
      <c r="AW215" s="13" t="s">
        <v>36</v>
      </c>
      <c r="AX215" s="13" t="s">
        <v>74</v>
      </c>
      <c r="AY215" s="194" t="s">
        <v>122</v>
      </c>
    </row>
    <row r="216" spans="2:51" s="14" customFormat="1" ht="11.25">
      <c r="B216" s="195"/>
      <c r="C216" s="196"/>
      <c r="D216" s="185" t="s">
        <v>130</v>
      </c>
      <c r="E216" s="197" t="s">
        <v>19</v>
      </c>
      <c r="F216" s="198" t="s">
        <v>132</v>
      </c>
      <c r="G216" s="196"/>
      <c r="H216" s="199">
        <v>172.869</v>
      </c>
      <c r="I216" s="200"/>
      <c r="J216" s="196"/>
      <c r="K216" s="196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130</v>
      </c>
      <c r="AU216" s="205" t="s">
        <v>84</v>
      </c>
      <c r="AV216" s="14" t="s">
        <v>129</v>
      </c>
      <c r="AW216" s="14" t="s">
        <v>36</v>
      </c>
      <c r="AX216" s="14" t="s">
        <v>82</v>
      </c>
      <c r="AY216" s="205" t="s">
        <v>122</v>
      </c>
    </row>
    <row r="217" spans="1:65" s="2" customFormat="1" ht="24.2" customHeight="1">
      <c r="A217" s="35"/>
      <c r="B217" s="36"/>
      <c r="C217" s="170" t="s">
        <v>310</v>
      </c>
      <c r="D217" s="170" t="s">
        <v>124</v>
      </c>
      <c r="E217" s="171" t="s">
        <v>311</v>
      </c>
      <c r="F217" s="172" t="s">
        <v>312</v>
      </c>
      <c r="G217" s="173" t="s">
        <v>127</v>
      </c>
      <c r="H217" s="174">
        <v>253.906</v>
      </c>
      <c r="I217" s="175"/>
      <c r="J217" s="176">
        <f>ROUND(I217*H217,2)</f>
        <v>0</v>
      </c>
      <c r="K217" s="172" t="s">
        <v>128</v>
      </c>
      <c r="L217" s="40"/>
      <c r="M217" s="177" t="s">
        <v>19</v>
      </c>
      <c r="N217" s="178" t="s">
        <v>45</v>
      </c>
      <c r="O217" s="65"/>
      <c r="P217" s="179">
        <f>O217*H217</f>
        <v>0</v>
      </c>
      <c r="Q217" s="179">
        <v>0.211</v>
      </c>
      <c r="R217" s="179">
        <f>Q217*H217</f>
        <v>53.574166</v>
      </c>
      <c r="S217" s="179">
        <v>0</v>
      </c>
      <c r="T217" s="180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1" t="s">
        <v>129</v>
      </c>
      <c r="AT217" s="181" t="s">
        <v>124</v>
      </c>
      <c r="AU217" s="181" t="s">
        <v>84</v>
      </c>
      <c r="AY217" s="18" t="s">
        <v>122</v>
      </c>
      <c r="BE217" s="182">
        <f>IF(N217="základní",J217,0)</f>
        <v>0</v>
      </c>
      <c r="BF217" s="182">
        <f>IF(N217="snížená",J217,0)</f>
        <v>0</v>
      </c>
      <c r="BG217" s="182">
        <f>IF(N217="zákl. přenesená",J217,0)</f>
        <v>0</v>
      </c>
      <c r="BH217" s="182">
        <f>IF(N217="sníž. přenesená",J217,0)</f>
        <v>0</v>
      </c>
      <c r="BI217" s="182">
        <f>IF(N217="nulová",J217,0)</f>
        <v>0</v>
      </c>
      <c r="BJ217" s="18" t="s">
        <v>82</v>
      </c>
      <c r="BK217" s="182">
        <f>ROUND(I217*H217,2)</f>
        <v>0</v>
      </c>
      <c r="BL217" s="18" t="s">
        <v>129</v>
      </c>
      <c r="BM217" s="181" t="s">
        <v>313</v>
      </c>
    </row>
    <row r="218" spans="2:51" s="13" customFormat="1" ht="11.25">
      <c r="B218" s="183"/>
      <c r="C218" s="184"/>
      <c r="D218" s="185" t="s">
        <v>130</v>
      </c>
      <c r="E218" s="186" t="s">
        <v>19</v>
      </c>
      <c r="F218" s="187" t="s">
        <v>140</v>
      </c>
      <c r="G218" s="184"/>
      <c r="H218" s="188">
        <v>253.906</v>
      </c>
      <c r="I218" s="189"/>
      <c r="J218" s="184"/>
      <c r="K218" s="184"/>
      <c r="L218" s="190"/>
      <c r="M218" s="191"/>
      <c r="N218" s="192"/>
      <c r="O218" s="192"/>
      <c r="P218" s="192"/>
      <c r="Q218" s="192"/>
      <c r="R218" s="192"/>
      <c r="S218" s="192"/>
      <c r="T218" s="193"/>
      <c r="AT218" s="194" t="s">
        <v>130</v>
      </c>
      <c r="AU218" s="194" t="s">
        <v>84</v>
      </c>
      <c r="AV218" s="13" t="s">
        <v>84</v>
      </c>
      <c r="AW218" s="13" t="s">
        <v>36</v>
      </c>
      <c r="AX218" s="13" t="s">
        <v>74</v>
      </c>
      <c r="AY218" s="194" t="s">
        <v>122</v>
      </c>
    </row>
    <row r="219" spans="2:51" s="14" customFormat="1" ht="11.25">
      <c r="B219" s="195"/>
      <c r="C219" s="196"/>
      <c r="D219" s="185" t="s">
        <v>130</v>
      </c>
      <c r="E219" s="197" t="s">
        <v>19</v>
      </c>
      <c r="F219" s="198" t="s">
        <v>132</v>
      </c>
      <c r="G219" s="196"/>
      <c r="H219" s="199">
        <v>253.906</v>
      </c>
      <c r="I219" s="200"/>
      <c r="J219" s="196"/>
      <c r="K219" s="196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130</v>
      </c>
      <c r="AU219" s="205" t="s">
        <v>84</v>
      </c>
      <c r="AV219" s="14" t="s">
        <v>129</v>
      </c>
      <c r="AW219" s="14" t="s">
        <v>36</v>
      </c>
      <c r="AX219" s="14" t="s">
        <v>82</v>
      </c>
      <c r="AY219" s="205" t="s">
        <v>122</v>
      </c>
    </row>
    <row r="220" spans="1:65" s="2" customFormat="1" ht="24.2" customHeight="1">
      <c r="A220" s="35"/>
      <c r="B220" s="36"/>
      <c r="C220" s="170" t="s">
        <v>314</v>
      </c>
      <c r="D220" s="170" t="s">
        <v>124</v>
      </c>
      <c r="E220" s="171" t="s">
        <v>315</v>
      </c>
      <c r="F220" s="172" t="s">
        <v>316</v>
      </c>
      <c r="G220" s="173" t="s">
        <v>127</v>
      </c>
      <c r="H220" s="174">
        <v>193.206</v>
      </c>
      <c r="I220" s="175"/>
      <c r="J220" s="176">
        <f>ROUND(I220*H220,2)</f>
        <v>0</v>
      </c>
      <c r="K220" s="172" t="s">
        <v>128</v>
      </c>
      <c r="L220" s="40"/>
      <c r="M220" s="177" t="s">
        <v>19</v>
      </c>
      <c r="N220" s="178" t="s">
        <v>45</v>
      </c>
      <c r="O220" s="65"/>
      <c r="P220" s="179">
        <f>O220*H220</f>
        <v>0</v>
      </c>
      <c r="Q220" s="179">
        <v>0.4041735</v>
      </c>
      <c r="R220" s="179">
        <f>Q220*H220</f>
        <v>78.088745241</v>
      </c>
      <c r="S220" s="179">
        <v>0</v>
      </c>
      <c r="T220" s="180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1" t="s">
        <v>129</v>
      </c>
      <c r="AT220" s="181" t="s">
        <v>124</v>
      </c>
      <c r="AU220" s="181" t="s">
        <v>84</v>
      </c>
      <c r="AY220" s="18" t="s">
        <v>122</v>
      </c>
      <c r="BE220" s="182">
        <f>IF(N220="základní",J220,0)</f>
        <v>0</v>
      </c>
      <c r="BF220" s="182">
        <f>IF(N220="snížená",J220,0)</f>
        <v>0</v>
      </c>
      <c r="BG220" s="182">
        <f>IF(N220="zákl. přenesená",J220,0)</f>
        <v>0</v>
      </c>
      <c r="BH220" s="182">
        <f>IF(N220="sníž. přenesená",J220,0)</f>
        <v>0</v>
      </c>
      <c r="BI220" s="182">
        <f>IF(N220="nulová",J220,0)</f>
        <v>0</v>
      </c>
      <c r="BJ220" s="18" t="s">
        <v>82</v>
      </c>
      <c r="BK220" s="182">
        <f>ROUND(I220*H220,2)</f>
        <v>0</v>
      </c>
      <c r="BL220" s="18" t="s">
        <v>129</v>
      </c>
      <c r="BM220" s="181" t="s">
        <v>317</v>
      </c>
    </row>
    <row r="221" spans="2:51" s="13" customFormat="1" ht="11.25">
      <c r="B221" s="183"/>
      <c r="C221" s="184"/>
      <c r="D221" s="185" t="s">
        <v>130</v>
      </c>
      <c r="E221" s="186" t="s">
        <v>19</v>
      </c>
      <c r="F221" s="187" t="s">
        <v>131</v>
      </c>
      <c r="G221" s="184"/>
      <c r="H221" s="188">
        <v>193.206</v>
      </c>
      <c r="I221" s="189"/>
      <c r="J221" s="184"/>
      <c r="K221" s="184"/>
      <c r="L221" s="190"/>
      <c r="M221" s="191"/>
      <c r="N221" s="192"/>
      <c r="O221" s="192"/>
      <c r="P221" s="192"/>
      <c r="Q221" s="192"/>
      <c r="R221" s="192"/>
      <c r="S221" s="192"/>
      <c r="T221" s="193"/>
      <c r="AT221" s="194" t="s">
        <v>130</v>
      </c>
      <c r="AU221" s="194" t="s">
        <v>84</v>
      </c>
      <c r="AV221" s="13" t="s">
        <v>84</v>
      </c>
      <c r="AW221" s="13" t="s">
        <v>36</v>
      </c>
      <c r="AX221" s="13" t="s">
        <v>74</v>
      </c>
      <c r="AY221" s="194" t="s">
        <v>122</v>
      </c>
    </row>
    <row r="222" spans="2:51" s="14" customFormat="1" ht="11.25">
      <c r="B222" s="195"/>
      <c r="C222" s="196"/>
      <c r="D222" s="185" t="s">
        <v>130</v>
      </c>
      <c r="E222" s="197" t="s">
        <v>19</v>
      </c>
      <c r="F222" s="198" t="s">
        <v>132</v>
      </c>
      <c r="G222" s="196"/>
      <c r="H222" s="199">
        <v>193.206</v>
      </c>
      <c r="I222" s="200"/>
      <c r="J222" s="196"/>
      <c r="K222" s="196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130</v>
      </c>
      <c r="AU222" s="205" t="s">
        <v>84</v>
      </c>
      <c r="AV222" s="14" t="s">
        <v>129</v>
      </c>
      <c r="AW222" s="14" t="s">
        <v>36</v>
      </c>
      <c r="AX222" s="14" t="s">
        <v>82</v>
      </c>
      <c r="AY222" s="205" t="s">
        <v>122</v>
      </c>
    </row>
    <row r="223" spans="1:65" s="2" customFormat="1" ht="24.2" customHeight="1">
      <c r="A223" s="35"/>
      <c r="B223" s="36"/>
      <c r="C223" s="170" t="s">
        <v>318</v>
      </c>
      <c r="D223" s="170" t="s">
        <v>124</v>
      </c>
      <c r="E223" s="171" t="s">
        <v>319</v>
      </c>
      <c r="F223" s="172" t="s">
        <v>320</v>
      </c>
      <c r="G223" s="173" t="s">
        <v>127</v>
      </c>
      <c r="H223" s="174">
        <v>253.906</v>
      </c>
      <c r="I223" s="175"/>
      <c r="J223" s="176">
        <f>ROUND(I223*H223,2)</f>
        <v>0</v>
      </c>
      <c r="K223" s="172" t="s">
        <v>128</v>
      </c>
      <c r="L223" s="40"/>
      <c r="M223" s="177" t="s">
        <v>19</v>
      </c>
      <c r="N223" s="178" t="s">
        <v>45</v>
      </c>
      <c r="O223" s="65"/>
      <c r="P223" s="179">
        <f>O223*H223</f>
        <v>0</v>
      </c>
      <c r="Q223" s="179">
        <v>0.01062</v>
      </c>
      <c r="R223" s="179">
        <f>Q223*H223</f>
        <v>2.69648172</v>
      </c>
      <c r="S223" s="179">
        <v>0</v>
      </c>
      <c r="T223" s="180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1" t="s">
        <v>129</v>
      </c>
      <c r="AT223" s="181" t="s">
        <v>124</v>
      </c>
      <c r="AU223" s="181" t="s">
        <v>84</v>
      </c>
      <c r="AY223" s="18" t="s">
        <v>122</v>
      </c>
      <c r="BE223" s="182">
        <f>IF(N223="základní",J223,0)</f>
        <v>0</v>
      </c>
      <c r="BF223" s="182">
        <f>IF(N223="snížená",J223,0)</f>
        <v>0</v>
      </c>
      <c r="BG223" s="182">
        <f>IF(N223="zákl. přenesená",J223,0)</f>
        <v>0</v>
      </c>
      <c r="BH223" s="182">
        <f>IF(N223="sníž. přenesená",J223,0)</f>
        <v>0</v>
      </c>
      <c r="BI223" s="182">
        <f>IF(N223="nulová",J223,0)</f>
        <v>0</v>
      </c>
      <c r="BJ223" s="18" t="s">
        <v>82</v>
      </c>
      <c r="BK223" s="182">
        <f>ROUND(I223*H223,2)</f>
        <v>0</v>
      </c>
      <c r="BL223" s="18" t="s">
        <v>129</v>
      </c>
      <c r="BM223" s="181" t="s">
        <v>321</v>
      </c>
    </row>
    <row r="224" spans="2:51" s="13" customFormat="1" ht="11.25">
      <c r="B224" s="183"/>
      <c r="C224" s="184"/>
      <c r="D224" s="185" t="s">
        <v>130</v>
      </c>
      <c r="E224" s="186" t="s">
        <v>19</v>
      </c>
      <c r="F224" s="187" t="s">
        <v>140</v>
      </c>
      <c r="G224" s="184"/>
      <c r="H224" s="188">
        <v>253.906</v>
      </c>
      <c r="I224" s="189"/>
      <c r="J224" s="184"/>
      <c r="K224" s="184"/>
      <c r="L224" s="190"/>
      <c r="M224" s="191"/>
      <c r="N224" s="192"/>
      <c r="O224" s="192"/>
      <c r="P224" s="192"/>
      <c r="Q224" s="192"/>
      <c r="R224" s="192"/>
      <c r="S224" s="192"/>
      <c r="T224" s="193"/>
      <c r="AT224" s="194" t="s">
        <v>130</v>
      </c>
      <c r="AU224" s="194" t="s">
        <v>84</v>
      </c>
      <c r="AV224" s="13" t="s">
        <v>84</v>
      </c>
      <c r="AW224" s="13" t="s">
        <v>36</v>
      </c>
      <c r="AX224" s="13" t="s">
        <v>74</v>
      </c>
      <c r="AY224" s="194" t="s">
        <v>122</v>
      </c>
    </row>
    <row r="225" spans="2:51" s="14" customFormat="1" ht="11.25">
      <c r="B225" s="195"/>
      <c r="C225" s="196"/>
      <c r="D225" s="185" t="s">
        <v>130</v>
      </c>
      <c r="E225" s="197" t="s">
        <v>19</v>
      </c>
      <c r="F225" s="198" t="s">
        <v>132</v>
      </c>
      <c r="G225" s="196"/>
      <c r="H225" s="199">
        <v>253.906</v>
      </c>
      <c r="I225" s="200"/>
      <c r="J225" s="196"/>
      <c r="K225" s="196"/>
      <c r="L225" s="201"/>
      <c r="M225" s="202"/>
      <c r="N225" s="203"/>
      <c r="O225" s="203"/>
      <c r="P225" s="203"/>
      <c r="Q225" s="203"/>
      <c r="R225" s="203"/>
      <c r="S225" s="203"/>
      <c r="T225" s="204"/>
      <c r="AT225" s="205" t="s">
        <v>130</v>
      </c>
      <c r="AU225" s="205" t="s">
        <v>84</v>
      </c>
      <c r="AV225" s="14" t="s">
        <v>129</v>
      </c>
      <c r="AW225" s="14" t="s">
        <v>36</v>
      </c>
      <c r="AX225" s="14" t="s">
        <v>82</v>
      </c>
      <c r="AY225" s="205" t="s">
        <v>122</v>
      </c>
    </row>
    <row r="226" spans="1:65" s="2" customFormat="1" ht="14.45" customHeight="1">
      <c r="A226" s="35"/>
      <c r="B226" s="36"/>
      <c r="C226" s="170" t="s">
        <v>322</v>
      </c>
      <c r="D226" s="170" t="s">
        <v>124</v>
      </c>
      <c r="E226" s="171" t="s">
        <v>323</v>
      </c>
      <c r="F226" s="172" t="s">
        <v>324</v>
      </c>
      <c r="G226" s="173" t="s">
        <v>127</v>
      </c>
      <c r="H226" s="174">
        <v>193.206</v>
      </c>
      <c r="I226" s="175"/>
      <c r="J226" s="176">
        <f>ROUND(I226*H226,2)</f>
        <v>0</v>
      </c>
      <c r="K226" s="172" t="s">
        <v>128</v>
      </c>
      <c r="L226" s="40"/>
      <c r="M226" s="177" t="s">
        <v>19</v>
      </c>
      <c r="N226" s="178" t="s">
        <v>45</v>
      </c>
      <c r="O226" s="65"/>
      <c r="P226" s="179">
        <f>O226*H226</f>
        <v>0</v>
      </c>
      <c r="Q226" s="179">
        <v>0.00034</v>
      </c>
      <c r="R226" s="179">
        <f>Q226*H226</f>
        <v>0.06569004</v>
      </c>
      <c r="S226" s="179">
        <v>0</v>
      </c>
      <c r="T226" s="180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1" t="s">
        <v>129</v>
      </c>
      <c r="AT226" s="181" t="s">
        <v>124</v>
      </c>
      <c r="AU226" s="181" t="s">
        <v>84</v>
      </c>
      <c r="AY226" s="18" t="s">
        <v>122</v>
      </c>
      <c r="BE226" s="182">
        <f>IF(N226="základní",J226,0)</f>
        <v>0</v>
      </c>
      <c r="BF226" s="182">
        <f>IF(N226="snížená",J226,0)</f>
        <v>0</v>
      </c>
      <c r="BG226" s="182">
        <f>IF(N226="zákl. přenesená",J226,0)</f>
        <v>0</v>
      </c>
      <c r="BH226" s="182">
        <f>IF(N226="sníž. přenesená",J226,0)</f>
        <v>0</v>
      </c>
      <c r="BI226" s="182">
        <f>IF(N226="nulová",J226,0)</f>
        <v>0</v>
      </c>
      <c r="BJ226" s="18" t="s">
        <v>82</v>
      </c>
      <c r="BK226" s="182">
        <f>ROUND(I226*H226,2)</f>
        <v>0</v>
      </c>
      <c r="BL226" s="18" t="s">
        <v>129</v>
      </c>
      <c r="BM226" s="181" t="s">
        <v>325</v>
      </c>
    </row>
    <row r="227" spans="2:51" s="13" customFormat="1" ht="11.25">
      <c r="B227" s="183"/>
      <c r="C227" s="184"/>
      <c r="D227" s="185" t="s">
        <v>130</v>
      </c>
      <c r="E227" s="186" t="s">
        <v>19</v>
      </c>
      <c r="F227" s="187" t="s">
        <v>131</v>
      </c>
      <c r="G227" s="184"/>
      <c r="H227" s="188">
        <v>193.206</v>
      </c>
      <c r="I227" s="189"/>
      <c r="J227" s="184"/>
      <c r="K227" s="184"/>
      <c r="L227" s="190"/>
      <c r="M227" s="191"/>
      <c r="N227" s="192"/>
      <c r="O227" s="192"/>
      <c r="P227" s="192"/>
      <c r="Q227" s="192"/>
      <c r="R227" s="192"/>
      <c r="S227" s="192"/>
      <c r="T227" s="193"/>
      <c r="AT227" s="194" t="s">
        <v>130</v>
      </c>
      <c r="AU227" s="194" t="s">
        <v>84</v>
      </c>
      <c r="AV227" s="13" t="s">
        <v>84</v>
      </c>
      <c r="AW227" s="13" t="s">
        <v>36</v>
      </c>
      <c r="AX227" s="13" t="s">
        <v>74</v>
      </c>
      <c r="AY227" s="194" t="s">
        <v>122</v>
      </c>
    </row>
    <row r="228" spans="2:51" s="14" customFormat="1" ht="11.25">
      <c r="B228" s="195"/>
      <c r="C228" s="196"/>
      <c r="D228" s="185" t="s">
        <v>130</v>
      </c>
      <c r="E228" s="197" t="s">
        <v>19</v>
      </c>
      <c r="F228" s="198" t="s">
        <v>132</v>
      </c>
      <c r="G228" s="196"/>
      <c r="H228" s="199">
        <v>193.206</v>
      </c>
      <c r="I228" s="200"/>
      <c r="J228" s="196"/>
      <c r="K228" s="196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130</v>
      </c>
      <c r="AU228" s="205" t="s">
        <v>84</v>
      </c>
      <c r="AV228" s="14" t="s">
        <v>129</v>
      </c>
      <c r="AW228" s="14" t="s">
        <v>36</v>
      </c>
      <c r="AX228" s="14" t="s">
        <v>82</v>
      </c>
      <c r="AY228" s="205" t="s">
        <v>122</v>
      </c>
    </row>
    <row r="229" spans="1:65" s="2" customFormat="1" ht="14.45" customHeight="1">
      <c r="A229" s="35"/>
      <c r="B229" s="36"/>
      <c r="C229" s="170" t="s">
        <v>222</v>
      </c>
      <c r="D229" s="170" t="s">
        <v>124</v>
      </c>
      <c r="E229" s="171" t="s">
        <v>326</v>
      </c>
      <c r="F229" s="172" t="s">
        <v>327</v>
      </c>
      <c r="G229" s="173" t="s">
        <v>127</v>
      </c>
      <c r="H229" s="174">
        <v>507.812</v>
      </c>
      <c r="I229" s="175"/>
      <c r="J229" s="176">
        <f>ROUND(I229*H229,2)</f>
        <v>0</v>
      </c>
      <c r="K229" s="172" t="s">
        <v>128</v>
      </c>
      <c r="L229" s="40"/>
      <c r="M229" s="177" t="s">
        <v>19</v>
      </c>
      <c r="N229" s="178" t="s">
        <v>45</v>
      </c>
      <c r="O229" s="65"/>
      <c r="P229" s="179">
        <f>O229*H229</f>
        <v>0</v>
      </c>
      <c r="Q229" s="179">
        <v>0.00071</v>
      </c>
      <c r="R229" s="179">
        <f>Q229*H229</f>
        <v>0.36054652000000004</v>
      </c>
      <c r="S229" s="179">
        <v>0</v>
      </c>
      <c r="T229" s="180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1" t="s">
        <v>129</v>
      </c>
      <c r="AT229" s="181" t="s">
        <v>124</v>
      </c>
      <c r="AU229" s="181" t="s">
        <v>84</v>
      </c>
      <c r="AY229" s="18" t="s">
        <v>122</v>
      </c>
      <c r="BE229" s="182">
        <f>IF(N229="základní",J229,0)</f>
        <v>0</v>
      </c>
      <c r="BF229" s="182">
        <f>IF(N229="snížená",J229,0)</f>
        <v>0</v>
      </c>
      <c r="BG229" s="182">
        <f>IF(N229="zákl. přenesená",J229,0)</f>
        <v>0</v>
      </c>
      <c r="BH229" s="182">
        <f>IF(N229="sníž. přenesená",J229,0)</f>
        <v>0</v>
      </c>
      <c r="BI229" s="182">
        <f>IF(N229="nulová",J229,0)</f>
        <v>0</v>
      </c>
      <c r="BJ229" s="18" t="s">
        <v>82</v>
      </c>
      <c r="BK229" s="182">
        <f>ROUND(I229*H229,2)</f>
        <v>0</v>
      </c>
      <c r="BL229" s="18" t="s">
        <v>129</v>
      </c>
      <c r="BM229" s="181" t="s">
        <v>328</v>
      </c>
    </row>
    <row r="230" spans="2:51" s="13" customFormat="1" ht="11.25">
      <c r="B230" s="183"/>
      <c r="C230" s="184"/>
      <c r="D230" s="185" t="s">
        <v>130</v>
      </c>
      <c r="E230" s="186" t="s">
        <v>19</v>
      </c>
      <c r="F230" s="187" t="s">
        <v>140</v>
      </c>
      <c r="G230" s="184"/>
      <c r="H230" s="188">
        <v>253.906</v>
      </c>
      <c r="I230" s="189"/>
      <c r="J230" s="184"/>
      <c r="K230" s="184"/>
      <c r="L230" s="190"/>
      <c r="M230" s="191"/>
      <c r="N230" s="192"/>
      <c r="O230" s="192"/>
      <c r="P230" s="192"/>
      <c r="Q230" s="192"/>
      <c r="R230" s="192"/>
      <c r="S230" s="192"/>
      <c r="T230" s="193"/>
      <c r="AT230" s="194" t="s">
        <v>130</v>
      </c>
      <c r="AU230" s="194" t="s">
        <v>84</v>
      </c>
      <c r="AV230" s="13" t="s">
        <v>84</v>
      </c>
      <c r="AW230" s="13" t="s">
        <v>36</v>
      </c>
      <c r="AX230" s="13" t="s">
        <v>74</v>
      </c>
      <c r="AY230" s="194" t="s">
        <v>122</v>
      </c>
    </row>
    <row r="231" spans="2:51" s="13" customFormat="1" ht="11.25">
      <c r="B231" s="183"/>
      <c r="C231" s="184"/>
      <c r="D231" s="185" t="s">
        <v>130</v>
      </c>
      <c r="E231" s="186" t="s">
        <v>19</v>
      </c>
      <c r="F231" s="187" t="s">
        <v>140</v>
      </c>
      <c r="G231" s="184"/>
      <c r="H231" s="188">
        <v>253.906</v>
      </c>
      <c r="I231" s="189"/>
      <c r="J231" s="184"/>
      <c r="K231" s="184"/>
      <c r="L231" s="190"/>
      <c r="M231" s="191"/>
      <c r="N231" s="192"/>
      <c r="O231" s="192"/>
      <c r="P231" s="192"/>
      <c r="Q231" s="192"/>
      <c r="R231" s="192"/>
      <c r="S231" s="192"/>
      <c r="T231" s="193"/>
      <c r="AT231" s="194" t="s">
        <v>130</v>
      </c>
      <c r="AU231" s="194" t="s">
        <v>84</v>
      </c>
      <c r="AV231" s="13" t="s">
        <v>84</v>
      </c>
      <c r="AW231" s="13" t="s">
        <v>36</v>
      </c>
      <c r="AX231" s="13" t="s">
        <v>74</v>
      </c>
      <c r="AY231" s="194" t="s">
        <v>122</v>
      </c>
    </row>
    <row r="232" spans="2:51" s="14" customFormat="1" ht="11.25">
      <c r="B232" s="195"/>
      <c r="C232" s="196"/>
      <c r="D232" s="185" t="s">
        <v>130</v>
      </c>
      <c r="E232" s="197" t="s">
        <v>19</v>
      </c>
      <c r="F232" s="198" t="s">
        <v>132</v>
      </c>
      <c r="G232" s="196"/>
      <c r="H232" s="199">
        <v>507.812</v>
      </c>
      <c r="I232" s="200"/>
      <c r="J232" s="196"/>
      <c r="K232" s="196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130</v>
      </c>
      <c r="AU232" s="205" t="s">
        <v>84</v>
      </c>
      <c r="AV232" s="14" t="s">
        <v>129</v>
      </c>
      <c r="AW232" s="14" t="s">
        <v>36</v>
      </c>
      <c r="AX232" s="14" t="s">
        <v>82</v>
      </c>
      <c r="AY232" s="205" t="s">
        <v>122</v>
      </c>
    </row>
    <row r="233" spans="1:65" s="2" customFormat="1" ht="24.2" customHeight="1">
      <c r="A233" s="35"/>
      <c r="B233" s="36"/>
      <c r="C233" s="170" t="s">
        <v>329</v>
      </c>
      <c r="D233" s="170" t="s">
        <v>124</v>
      </c>
      <c r="E233" s="171" t="s">
        <v>330</v>
      </c>
      <c r="F233" s="172" t="s">
        <v>331</v>
      </c>
      <c r="G233" s="173" t="s">
        <v>127</v>
      </c>
      <c r="H233" s="174">
        <v>253.906</v>
      </c>
      <c r="I233" s="175"/>
      <c r="J233" s="176">
        <f>ROUND(I233*H233,2)</f>
        <v>0</v>
      </c>
      <c r="K233" s="172" t="s">
        <v>128</v>
      </c>
      <c r="L233" s="40"/>
      <c r="M233" s="177" t="s">
        <v>19</v>
      </c>
      <c r="N233" s="178" t="s">
        <v>45</v>
      </c>
      <c r="O233" s="65"/>
      <c r="P233" s="179">
        <f>O233*H233</f>
        <v>0</v>
      </c>
      <c r="Q233" s="179">
        <v>0.09668</v>
      </c>
      <c r="R233" s="179">
        <f>Q233*H233</f>
        <v>24.54763208</v>
      </c>
      <c r="S233" s="179">
        <v>0</v>
      </c>
      <c r="T233" s="180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1" t="s">
        <v>129</v>
      </c>
      <c r="AT233" s="181" t="s">
        <v>124</v>
      </c>
      <c r="AU233" s="181" t="s">
        <v>84</v>
      </c>
      <c r="AY233" s="18" t="s">
        <v>122</v>
      </c>
      <c r="BE233" s="182">
        <f>IF(N233="základní",J233,0)</f>
        <v>0</v>
      </c>
      <c r="BF233" s="182">
        <f>IF(N233="snížená",J233,0)</f>
        <v>0</v>
      </c>
      <c r="BG233" s="182">
        <f>IF(N233="zákl. přenesená",J233,0)</f>
        <v>0</v>
      </c>
      <c r="BH233" s="182">
        <f>IF(N233="sníž. přenesená",J233,0)</f>
        <v>0</v>
      </c>
      <c r="BI233" s="182">
        <f>IF(N233="nulová",J233,0)</f>
        <v>0</v>
      </c>
      <c r="BJ233" s="18" t="s">
        <v>82</v>
      </c>
      <c r="BK233" s="182">
        <f>ROUND(I233*H233,2)</f>
        <v>0</v>
      </c>
      <c r="BL233" s="18" t="s">
        <v>129</v>
      </c>
      <c r="BM233" s="181" t="s">
        <v>332</v>
      </c>
    </row>
    <row r="234" spans="2:51" s="13" customFormat="1" ht="11.25">
      <c r="B234" s="183"/>
      <c r="C234" s="184"/>
      <c r="D234" s="185" t="s">
        <v>130</v>
      </c>
      <c r="E234" s="186" t="s">
        <v>19</v>
      </c>
      <c r="F234" s="187" t="s">
        <v>140</v>
      </c>
      <c r="G234" s="184"/>
      <c r="H234" s="188">
        <v>253.906</v>
      </c>
      <c r="I234" s="189"/>
      <c r="J234" s="184"/>
      <c r="K234" s="184"/>
      <c r="L234" s="190"/>
      <c r="M234" s="191"/>
      <c r="N234" s="192"/>
      <c r="O234" s="192"/>
      <c r="P234" s="192"/>
      <c r="Q234" s="192"/>
      <c r="R234" s="192"/>
      <c r="S234" s="192"/>
      <c r="T234" s="193"/>
      <c r="AT234" s="194" t="s">
        <v>130</v>
      </c>
      <c r="AU234" s="194" t="s">
        <v>84</v>
      </c>
      <c r="AV234" s="13" t="s">
        <v>84</v>
      </c>
      <c r="AW234" s="13" t="s">
        <v>36</v>
      </c>
      <c r="AX234" s="13" t="s">
        <v>74</v>
      </c>
      <c r="AY234" s="194" t="s">
        <v>122</v>
      </c>
    </row>
    <row r="235" spans="2:51" s="14" customFormat="1" ht="11.25">
      <c r="B235" s="195"/>
      <c r="C235" s="196"/>
      <c r="D235" s="185" t="s">
        <v>130</v>
      </c>
      <c r="E235" s="197" t="s">
        <v>19</v>
      </c>
      <c r="F235" s="198" t="s">
        <v>132</v>
      </c>
      <c r="G235" s="196"/>
      <c r="H235" s="199">
        <v>253.906</v>
      </c>
      <c r="I235" s="200"/>
      <c r="J235" s="196"/>
      <c r="K235" s="196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130</v>
      </c>
      <c r="AU235" s="205" t="s">
        <v>84</v>
      </c>
      <c r="AV235" s="14" t="s">
        <v>129</v>
      </c>
      <c r="AW235" s="14" t="s">
        <v>36</v>
      </c>
      <c r="AX235" s="14" t="s">
        <v>82</v>
      </c>
      <c r="AY235" s="205" t="s">
        <v>122</v>
      </c>
    </row>
    <row r="236" spans="1:65" s="2" customFormat="1" ht="24.2" customHeight="1">
      <c r="A236" s="35"/>
      <c r="B236" s="36"/>
      <c r="C236" s="170" t="s">
        <v>333</v>
      </c>
      <c r="D236" s="170" t="s">
        <v>124</v>
      </c>
      <c r="E236" s="171" t="s">
        <v>334</v>
      </c>
      <c r="F236" s="172" t="s">
        <v>335</v>
      </c>
      <c r="G236" s="173" t="s">
        <v>127</v>
      </c>
      <c r="H236" s="174">
        <v>253.906</v>
      </c>
      <c r="I236" s="175"/>
      <c r="J236" s="176">
        <f>ROUND(I236*H236,2)</f>
        <v>0</v>
      </c>
      <c r="K236" s="172" t="s">
        <v>128</v>
      </c>
      <c r="L236" s="40"/>
      <c r="M236" s="177" t="s">
        <v>19</v>
      </c>
      <c r="N236" s="178" t="s">
        <v>45</v>
      </c>
      <c r="O236" s="65"/>
      <c r="P236" s="179">
        <f>O236*H236</f>
        <v>0</v>
      </c>
      <c r="Q236" s="179">
        <v>0.15559</v>
      </c>
      <c r="R236" s="179">
        <f>Q236*H236</f>
        <v>39.505234540000004</v>
      </c>
      <c r="S236" s="179">
        <v>0</v>
      </c>
      <c r="T236" s="180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1" t="s">
        <v>129</v>
      </c>
      <c r="AT236" s="181" t="s">
        <v>124</v>
      </c>
      <c r="AU236" s="181" t="s">
        <v>84</v>
      </c>
      <c r="AY236" s="18" t="s">
        <v>122</v>
      </c>
      <c r="BE236" s="182">
        <f>IF(N236="základní",J236,0)</f>
        <v>0</v>
      </c>
      <c r="BF236" s="182">
        <f>IF(N236="snížená",J236,0)</f>
        <v>0</v>
      </c>
      <c r="BG236" s="182">
        <f>IF(N236="zákl. přenesená",J236,0)</f>
        <v>0</v>
      </c>
      <c r="BH236" s="182">
        <f>IF(N236="sníž. přenesená",J236,0)</f>
        <v>0</v>
      </c>
      <c r="BI236" s="182">
        <f>IF(N236="nulová",J236,0)</f>
        <v>0</v>
      </c>
      <c r="BJ236" s="18" t="s">
        <v>82</v>
      </c>
      <c r="BK236" s="182">
        <f>ROUND(I236*H236,2)</f>
        <v>0</v>
      </c>
      <c r="BL236" s="18" t="s">
        <v>129</v>
      </c>
      <c r="BM236" s="181" t="s">
        <v>336</v>
      </c>
    </row>
    <row r="237" spans="2:51" s="13" customFormat="1" ht="11.25">
      <c r="B237" s="183"/>
      <c r="C237" s="184"/>
      <c r="D237" s="185" t="s">
        <v>130</v>
      </c>
      <c r="E237" s="186" t="s">
        <v>19</v>
      </c>
      <c r="F237" s="187" t="s">
        <v>140</v>
      </c>
      <c r="G237" s="184"/>
      <c r="H237" s="188">
        <v>253.906</v>
      </c>
      <c r="I237" s="189"/>
      <c r="J237" s="184"/>
      <c r="K237" s="184"/>
      <c r="L237" s="190"/>
      <c r="M237" s="191"/>
      <c r="N237" s="192"/>
      <c r="O237" s="192"/>
      <c r="P237" s="192"/>
      <c r="Q237" s="192"/>
      <c r="R237" s="192"/>
      <c r="S237" s="192"/>
      <c r="T237" s="193"/>
      <c r="AT237" s="194" t="s">
        <v>130</v>
      </c>
      <c r="AU237" s="194" t="s">
        <v>84</v>
      </c>
      <c r="AV237" s="13" t="s">
        <v>84</v>
      </c>
      <c r="AW237" s="13" t="s">
        <v>36</v>
      </c>
      <c r="AX237" s="13" t="s">
        <v>74</v>
      </c>
      <c r="AY237" s="194" t="s">
        <v>122</v>
      </c>
    </row>
    <row r="238" spans="2:51" s="14" customFormat="1" ht="11.25">
      <c r="B238" s="195"/>
      <c r="C238" s="196"/>
      <c r="D238" s="185" t="s">
        <v>130</v>
      </c>
      <c r="E238" s="197" t="s">
        <v>19</v>
      </c>
      <c r="F238" s="198" t="s">
        <v>132</v>
      </c>
      <c r="G238" s="196"/>
      <c r="H238" s="199">
        <v>253.906</v>
      </c>
      <c r="I238" s="200"/>
      <c r="J238" s="196"/>
      <c r="K238" s="196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130</v>
      </c>
      <c r="AU238" s="205" t="s">
        <v>84</v>
      </c>
      <c r="AV238" s="14" t="s">
        <v>129</v>
      </c>
      <c r="AW238" s="14" t="s">
        <v>36</v>
      </c>
      <c r="AX238" s="14" t="s">
        <v>82</v>
      </c>
      <c r="AY238" s="205" t="s">
        <v>122</v>
      </c>
    </row>
    <row r="239" spans="2:63" s="12" customFormat="1" ht="22.9" customHeight="1">
      <c r="B239" s="154"/>
      <c r="C239" s="155"/>
      <c r="D239" s="156" t="s">
        <v>73</v>
      </c>
      <c r="E239" s="168" t="s">
        <v>163</v>
      </c>
      <c r="F239" s="168" t="s">
        <v>337</v>
      </c>
      <c r="G239" s="155"/>
      <c r="H239" s="155"/>
      <c r="I239" s="158"/>
      <c r="J239" s="169">
        <f>BK239</f>
        <v>0</v>
      </c>
      <c r="K239" s="155"/>
      <c r="L239" s="160"/>
      <c r="M239" s="161"/>
      <c r="N239" s="162"/>
      <c r="O239" s="162"/>
      <c r="P239" s="163">
        <f>SUM(P240:P255)</f>
        <v>0</v>
      </c>
      <c r="Q239" s="162"/>
      <c r="R239" s="163">
        <f>SUM(R240:R255)</f>
        <v>3.7408006562500002</v>
      </c>
      <c r="S239" s="162"/>
      <c r="T239" s="164">
        <f>SUM(T240:T255)</f>
        <v>0</v>
      </c>
      <c r="AR239" s="165" t="s">
        <v>82</v>
      </c>
      <c r="AT239" s="166" t="s">
        <v>73</v>
      </c>
      <c r="AU239" s="166" t="s">
        <v>82</v>
      </c>
      <c r="AY239" s="165" t="s">
        <v>122</v>
      </c>
      <c r="BK239" s="167">
        <f>SUM(BK240:BK255)</f>
        <v>0</v>
      </c>
    </row>
    <row r="240" spans="1:65" s="2" customFormat="1" ht="24.2" customHeight="1">
      <c r="A240" s="35"/>
      <c r="B240" s="36"/>
      <c r="C240" s="170" t="s">
        <v>338</v>
      </c>
      <c r="D240" s="170" t="s">
        <v>124</v>
      </c>
      <c r="E240" s="171" t="s">
        <v>339</v>
      </c>
      <c r="F240" s="172" t="s">
        <v>340</v>
      </c>
      <c r="G240" s="173" t="s">
        <v>254</v>
      </c>
      <c r="H240" s="174">
        <v>49.625</v>
      </c>
      <c r="I240" s="175"/>
      <c r="J240" s="176">
        <f>ROUND(I240*H240,2)</f>
        <v>0</v>
      </c>
      <c r="K240" s="172" t="s">
        <v>128</v>
      </c>
      <c r="L240" s="40"/>
      <c r="M240" s="177" t="s">
        <v>19</v>
      </c>
      <c r="N240" s="178" t="s">
        <v>45</v>
      </c>
      <c r="O240" s="65"/>
      <c r="P240" s="179">
        <f>O240*H240</f>
        <v>0</v>
      </c>
      <c r="Q240" s="179">
        <v>0.07057</v>
      </c>
      <c r="R240" s="179">
        <f>Q240*H240</f>
        <v>3.5020362499999997</v>
      </c>
      <c r="S240" s="179">
        <v>0</v>
      </c>
      <c r="T240" s="180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1" t="s">
        <v>129</v>
      </c>
      <c r="AT240" s="181" t="s">
        <v>124</v>
      </c>
      <c r="AU240" s="181" t="s">
        <v>84</v>
      </c>
      <c r="AY240" s="18" t="s">
        <v>122</v>
      </c>
      <c r="BE240" s="182">
        <f>IF(N240="základní",J240,0)</f>
        <v>0</v>
      </c>
      <c r="BF240" s="182">
        <f>IF(N240="snížená",J240,0)</f>
        <v>0</v>
      </c>
      <c r="BG240" s="182">
        <f>IF(N240="zákl. přenesená",J240,0)</f>
        <v>0</v>
      </c>
      <c r="BH240" s="182">
        <f>IF(N240="sníž. přenesená",J240,0)</f>
        <v>0</v>
      </c>
      <c r="BI240" s="182">
        <f>IF(N240="nulová",J240,0)</f>
        <v>0</v>
      </c>
      <c r="BJ240" s="18" t="s">
        <v>82</v>
      </c>
      <c r="BK240" s="182">
        <f>ROUND(I240*H240,2)</f>
        <v>0</v>
      </c>
      <c r="BL240" s="18" t="s">
        <v>129</v>
      </c>
      <c r="BM240" s="181" t="s">
        <v>341</v>
      </c>
    </row>
    <row r="241" spans="2:51" s="13" customFormat="1" ht="11.25">
      <c r="B241" s="183"/>
      <c r="C241" s="184"/>
      <c r="D241" s="185" t="s">
        <v>130</v>
      </c>
      <c r="E241" s="186" t="s">
        <v>19</v>
      </c>
      <c r="F241" s="187" t="s">
        <v>342</v>
      </c>
      <c r="G241" s="184"/>
      <c r="H241" s="188">
        <v>49.625</v>
      </c>
      <c r="I241" s="189"/>
      <c r="J241" s="184"/>
      <c r="K241" s="184"/>
      <c r="L241" s="190"/>
      <c r="M241" s="191"/>
      <c r="N241" s="192"/>
      <c r="O241" s="192"/>
      <c r="P241" s="192"/>
      <c r="Q241" s="192"/>
      <c r="R241" s="192"/>
      <c r="S241" s="192"/>
      <c r="T241" s="193"/>
      <c r="AT241" s="194" t="s">
        <v>130</v>
      </c>
      <c r="AU241" s="194" t="s">
        <v>84</v>
      </c>
      <c r="AV241" s="13" t="s">
        <v>84</v>
      </c>
      <c r="AW241" s="13" t="s">
        <v>36</v>
      </c>
      <c r="AX241" s="13" t="s">
        <v>74</v>
      </c>
      <c r="AY241" s="194" t="s">
        <v>122</v>
      </c>
    </row>
    <row r="242" spans="2:51" s="14" customFormat="1" ht="11.25">
      <c r="B242" s="195"/>
      <c r="C242" s="196"/>
      <c r="D242" s="185" t="s">
        <v>130</v>
      </c>
      <c r="E242" s="197" t="s">
        <v>19</v>
      </c>
      <c r="F242" s="198" t="s">
        <v>132</v>
      </c>
      <c r="G242" s="196"/>
      <c r="H242" s="199">
        <v>49.625</v>
      </c>
      <c r="I242" s="200"/>
      <c r="J242" s="196"/>
      <c r="K242" s="196"/>
      <c r="L242" s="201"/>
      <c r="M242" s="202"/>
      <c r="N242" s="203"/>
      <c r="O242" s="203"/>
      <c r="P242" s="203"/>
      <c r="Q242" s="203"/>
      <c r="R242" s="203"/>
      <c r="S242" s="203"/>
      <c r="T242" s="204"/>
      <c r="AT242" s="205" t="s">
        <v>130</v>
      </c>
      <c r="AU242" s="205" t="s">
        <v>84</v>
      </c>
      <c r="AV242" s="14" t="s">
        <v>129</v>
      </c>
      <c r="AW242" s="14" t="s">
        <v>36</v>
      </c>
      <c r="AX242" s="14" t="s">
        <v>82</v>
      </c>
      <c r="AY242" s="205" t="s">
        <v>122</v>
      </c>
    </row>
    <row r="243" spans="1:65" s="2" customFormat="1" ht="14.45" customHeight="1">
      <c r="A243" s="35"/>
      <c r="B243" s="36"/>
      <c r="C243" s="170" t="s">
        <v>226</v>
      </c>
      <c r="D243" s="170" t="s">
        <v>124</v>
      </c>
      <c r="E243" s="171" t="s">
        <v>343</v>
      </c>
      <c r="F243" s="172" t="s">
        <v>344</v>
      </c>
      <c r="G243" s="173" t="s">
        <v>221</v>
      </c>
      <c r="H243" s="174">
        <v>2</v>
      </c>
      <c r="I243" s="175"/>
      <c r="J243" s="176">
        <f>ROUND(I243*H243,2)</f>
        <v>0</v>
      </c>
      <c r="K243" s="172" t="s">
        <v>128</v>
      </c>
      <c r="L243" s="40"/>
      <c r="M243" s="177" t="s">
        <v>19</v>
      </c>
      <c r="N243" s="178" t="s">
        <v>45</v>
      </c>
      <c r="O243" s="65"/>
      <c r="P243" s="179">
        <f>O243*H243</f>
        <v>0</v>
      </c>
      <c r="Q243" s="179">
        <v>0.04407</v>
      </c>
      <c r="R243" s="179">
        <f>Q243*H243</f>
        <v>0.08814</v>
      </c>
      <c r="S243" s="179">
        <v>0</v>
      </c>
      <c r="T243" s="180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1" t="s">
        <v>129</v>
      </c>
      <c r="AT243" s="181" t="s">
        <v>124</v>
      </c>
      <c r="AU243" s="181" t="s">
        <v>84</v>
      </c>
      <c r="AY243" s="18" t="s">
        <v>122</v>
      </c>
      <c r="BE243" s="182">
        <f>IF(N243="základní",J243,0)</f>
        <v>0</v>
      </c>
      <c r="BF243" s="182">
        <f>IF(N243="snížená",J243,0)</f>
        <v>0</v>
      </c>
      <c r="BG243" s="182">
        <f>IF(N243="zákl. přenesená",J243,0)</f>
        <v>0</v>
      </c>
      <c r="BH243" s="182">
        <f>IF(N243="sníž. přenesená",J243,0)</f>
        <v>0</v>
      </c>
      <c r="BI243" s="182">
        <f>IF(N243="nulová",J243,0)</f>
        <v>0</v>
      </c>
      <c r="BJ243" s="18" t="s">
        <v>82</v>
      </c>
      <c r="BK243" s="182">
        <f>ROUND(I243*H243,2)</f>
        <v>0</v>
      </c>
      <c r="BL243" s="18" t="s">
        <v>129</v>
      </c>
      <c r="BM243" s="181" t="s">
        <v>345</v>
      </c>
    </row>
    <row r="244" spans="1:65" s="2" customFormat="1" ht="14.45" customHeight="1">
      <c r="A244" s="35"/>
      <c r="B244" s="36"/>
      <c r="C244" s="170" t="s">
        <v>346</v>
      </c>
      <c r="D244" s="170" t="s">
        <v>124</v>
      </c>
      <c r="E244" s="171" t="s">
        <v>347</v>
      </c>
      <c r="F244" s="172" t="s">
        <v>348</v>
      </c>
      <c r="G244" s="173" t="s">
        <v>221</v>
      </c>
      <c r="H244" s="174">
        <v>3</v>
      </c>
      <c r="I244" s="175"/>
      <c r="J244" s="176">
        <f>ROUND(I244*H244,2)</f>
        <v>0</v>
      </c>
      <c r="K244" s="172" t="s">
        <v>128</v>
      </c>
      <c r="L244" s="40"/>
      <c r="M244" s="177" t="s">
        <v>19</v>
      </c>
      <c r="N244" s="178" t="s">
        <v>45</v>
      </c>
      <c r="O244" s="65"/>
      <c r="P244" s="179">
        <f>O244*H244</f>
        <v>0</v>
      </c>
      <c r="Q244" s="179">
        <v>0.0485</v>
      </c>
      <c r="R244" s="179">
        <f>Q244*H244</f>
        <v>0.14550000000000002</v>
      </c>
      <c r="S244" s="179">
        <v>0</v>
      </c>
      <c r="T244" s="180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1" t="s">
        <v>129</v>
      </c>
      <c r="AT244" s="181" t="s">
        <v>124</v>
      </c>
      <c r="AU244" s="181" t="s">
        <v>84</v>
      </c>
      <c r="AY244" s="18" t="s">
        <v>122</v>
      </c>
      <c r="BE244" s="182">
        <f>IF(N244="základní",J244,0)</f>
        <v>0</v>
      </c>
      <c r="BF244" s="182">
        <f>IF(N244="snížená",J244,0)</f>
        <v>0</v>
      </c>
      <c r="BG244" s="182">
        <f>IF(N244="zákl. přenesená",J244,0)</f>
        <v>0</v>
      </c>
      <c r="BH244" s="182">
        <f>IF(N244="sníž. přenesená",J244,0)</f>
        <v>0</v>
      </c>
      <c r="BI244" s="182">
        <f>IF(N244="nulová",J244,0)</f>
        <v>0</v>
      </c>
      <c r="BJ244" s="18" t="s">
        <v>82</v>
      </c>
      <c r="BK244" s="182">
        <f>ROUND(I244*H244,2)</f>
        <v>0</v>
      </c>
      <c r="BL244" s="18" t="s">
        <v>129</v>
      </c>
      <c r="BM244" s="181" t="s">
        <v>349</v>
      </c>
    </row>
    <row r="245" spans="1:65" s="2" customFormat="1" ht="14.45" customHeight="1">
      <c r="A245" s="35"/>
      <c r="B245" s="36"/>
      <c r="C245" s="170" t="s">
        <v>235</v>
      </c>
      <c r="D245" s="170" t="s">
        <v>124</v>
      </c>
      <c r="E245" s="171" t="s">
        <v>350</v>
      </c>
      <c r="F245" s="172" t="s">
        <v>351</v>
      </c>
      <c r="G245" s="173" t="s">
        <v>254</v>
      </c>
      <c r="H245" s="174">
        <v>53.125</v>
      </c>
      <c r="I245" s="175"/>
      <c r="J245" s="176">
        <f>ROUND(I245*H245,2)</f>
        <v>0</v>
      </c>
      <c r="K245" s="172" t="s">
        <v>128</v>
      </c>
      <c r="L245" s="40"/>
      <c r="M245" s="177" t="s">
        <v>19</v>
      </c>
      <c r="N245" s="178" t="s">
        <v>45</v>
      </c>
      <c r="O245" s="65"/>
      <c r="P245" s="179">
        <f>O245*H245</f>
        <v>0</v>
      </c>
      <c r="Q245" s="179">
        <v>2.99E-06</v>
      </c>
      <c r="R245" s="179">
        <f>Q245*H245</f>
        <v>0.00015884375000000002</v>
      </c>
      <c r="S245" s="179">
        <v>0</v>
      </c>
      <c r="T245" s="180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1" t="s">
        <v>129</v>
      </c>
      <c r="AT245" s="181" t="s">
        <v>124</v>
      </c>
      <c r="AU245" s="181" t="s">
        <v>84</v>
      </c>
      <c r="AY245" s="18" t="s">
        <v>122</v>
      </c>
      <c r="BE245" s="182">
        <f>IF(N245="základní",J245,0)</f>
        <v>0</v>
      </c>
      <c r="BF245" s="182">
        <f>IF(N245="snížená",J245,0)</f>
        <v>0</v>
      </c>
      <c r="BG245" s="182">
        <f>IF(N245="zákl. přenesená",J245,0)</f>
        <v>0</v>
      </c>
      <c r="BH245" s="182">
        <f>IF(N245="sníž. přenesená",J245,0)</f>
        <v>0</v>
      </c>
      <c r="BI245" s="182">
        <f>IF(N245="nulová",J245,0)</f>
        <v>0</v>
      </c>
      <c r="BJ245" s="18" t="s">
        <v>82</v>
      </c>
      <c r="BK245" s="182">
        <f>ROUND(I245*H245,2)</f>
        <v>0</v>
      </c>
      <c r="BL245" s="18" t="s">
        <v>129</v>
      </c>
      <c r="BM245" s="181" t="s">
        <v>352</v>
      </c>
    </row>
    <row r="246" spans="2:51" s="13" customFormat="1" ht="11.25">
      <c r="B246" s="183"/>
      <c r="C246" s="184"/>
      <c r="D246" s="185" t="s">
        <v>130</v>
      </c>
      <c r="E246" s="186" t="s">
        <v>19</v>
      </c>
      <c r="F246" s="187" t="s">
        <v>353</v>
      </c>
      <c r="G246" s="184"/>
      <c r="H246" s="188">
        <v>12.5</v>
      </c>
      <c r="I246" s="189"/>
      <c r="J246" s="184"/>
      <c r="K246" s="184"/>
      <c r="L246" s="190"/>
      <c r="M246" s="191"/>
      <c r="N246" s="192"/>
      <c r="O246" s="192"/>
      <c r="P246" s="192"/>
      <c r="Q246" s="192"/>
      <c r="R246" s="192"/>
      <c r="S246" s="192"/>
      <c r="T246" s="193"/>
      <c r="AT246" s="194" t="s">
        <v>130</v>
      </c>
      <c r="AU246" s="194" t="s">
        <v>84</v>
      </c>
      <c r="AV246" s="13" t="s">
        <v>84</v>
      </c>
      <c r="AW246" s="13" t="s">
        <v>36</v>
      </c>
      <c r="AX246" s="13" t="s">
        <v>74</v>
      </c>
      <c r="AY246" s="194" t="s">
        <v>122</v>
      </c>
    </row>
    <row r="247" spans="2:51" s="13" customFormat="1" ht="11.25">
      <c r="B247" s="183"/>
      <c r="C247" s="184"/>
      <c r="D247" s="185" t="s">
        <v>130</v>
      </c>
      <c r="E247" s="186" t="s">
        <v>19</v>
      </c>
      <c r="F247" s="187" t="s">
        <v>354</v>
      </c>
      <c r="G247" s="184"/>
      <c r="H247" s="188">
        <v>40.625</v>
      </c>
      <c r="I247" s="189"/>
      <c r="J247" s="184"/>
      <c r="K247" s="184"/>
      <c r="L247" s="190"/>
      <c r="M247" s="191"/>
      <c r="N247" s="192"/>
      <c r="O247" s="192"/>
      <c r="P247" s="192"/>
      <c r="Q247" s="192"/>
      <c r="R247" s="192"/>
      <c r="S247" s="192"/>
      <c r="T247" s="193"/>
      <c r="AT247" s="194" t="s">
        <v>130</v>
      </c>
      <c r="AU247" s="194" t="s">
        <v>84</v>
      </c>
      <c r="AV247" s="13" t="s">
        <v>84</v>
      </c>
      <c r="AW247" s="13" t="s">
        <v>36</v>
      </c>
      <c r="AX247" s="13" t="s">
        <v>74</v>
      </c>
      <c r="AY247" s="194" t="s">
        <v>122</v>
      </c>
    </row>
    <row r="248" spans="2:51" s="14" customFormat="1" ht="11.25">
      <c r="B248" s="195"/>
      <c r="C248" s="196"/>
      <c r="D248" s="185" t="s">
        <v>130</v>
      </c>
      <c r="E248" s="197" t="s">
        <v>19</v>
      </c>
      <c r="F248" s="198" t="s">
        <v>132</v>
      </c>
      <c r="G248" s="196"/>
      <c r="H248" s="199">
        <v>53.125</v>
      </c>
      <c r="I248" s="200"/>
      <c r="J248" s="196"/>
      <c r="K248" s="196"/>
      <c r="L248" s="201"/>
      <c r="M248" s="202"/>
      <c r="N248" s="203"/>
      <c r="O248" s="203"/>
      <c r="P248" s="203"/>
      <c r="Q248" s="203"/>
      <c r="R248" s="203"/>
      <c r="S248" s="203"/>
      <c r="T248" s="204"/>
      <c r="AT248" s="205" t="s">
        <v>130</v>
      </c>
      <c r="AU248" s="205" t="s">
        <v>84</v>
      </c>
      <c r="AV248" s="14" t="s">
        <v>129</v>
      </c>
      <c r="AW248" s="14" t="s">
        <v>36</v>
      </c>
      <c r="AX248" s="14" t="s">
        <v>82</v>
      </c>
      <c r="AY248" s="205" t="s">
        <v>122</v>
      </c>
    </row>
    <row r="249" spans="1:65" s="2" customFormat="1" ht="24.2" customHeight="1">
      <c r="A249" s="35"/>
      <c r="B249" s="36"/>
      <c r="C249" s="170" t="s">
        <v>355</v>
      </c>
      <c r="D249" s="170" t="s">
        <v>124</v>
      </c>
      <c r="E249" s="171" t="s">
        <v>356</v>
      </c>
      <c r="F249" s="172" t="s">
        <v>357</v>
      </c>
      <c r="G249" s="173" t="s">
        <v>254</v>
      </c>
      <c r="H249" s="174">
        <v>53.125</v>
      </c>
      <c r="I249" s="175"/>
      <c r="J249" s="176">
        <f>ROUND(I249*H249,2)</f>
        <v>0</v>
      </c>
      <c r="K249" s="172" t="s">
        <v>128</v>
      </c>
      <c r="L249" s="40"/>
      <c r="M249" s="177" t="s">
        <v>19</v>
      </c>
      <c r="N249" s="178" t="s">
        <v>45</v>
      </c>
      <c r="O249" s="65"/>
      <c r="P249" s="179">
        <f>O249*H249</f>
        <v>0</v>
      </c>
      <c r="Q249" s="179">
        <v>9.3E-05</v>
      </c>
      <c r="R249" s="179">
        <f>Q249*H249</f>
        <v>0.004940625</v>
      </c>
      <c r="S249" s="179">
        <v>0</v>
      </c>
      <c r="T249" s="180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1" t="s">
        <v>129</v>
      </c>
      <c r="AT249" s="181" t="s">
        <v>124</v>
      </c>
      <c r="AU249" s="181" t="s">
        <v>84</v>
      </c>
      <c r="AY249" s="18" t="s">
        <v>122</v>
      </c>
      <c r="BE249" s="182">
        <f>IF(N249="základní",J249,0)</f>
        <v>0</v>
      </c>
      <c r="BF249" s="182">
        <f>IF(N249="snížená",J249,0)</f>
        <v>0</v>
      </c>
      <c r="BG249" s="182">
        <f>IF(N249="zákl. přenesená",J249,0)</f>
        <v>0</v>
      </c>
      <c r="BH249" s="182">
        <f>IF(N249="sníž. přenesená",J249,0)</f>
        <v>0</v>
      </c>
      <c r="BI249" s="182">
        <f>IF(N249="nulová",J249,0)</f>
        <v>0</v>
      </c>
      <c r="BJ249" s="18" t="s">
        <v>82</v>
      </c>
      <c r="BK249" s="182">
        <f>ROUND(I249*H249,2)</f>
        <v>0</v>
      </c>
      <c r="BL249" s="18" t="s">
        <v>129</v>
      </c>
      <c r="BM249" s="181" t="s">
        <v>358</v>
      </c>
    </row>
    <row r="250" spans="2:51" s="13" customFormat="1" ht="11.25">
      <c r="B250" s="183"/>
      <c r="C250" s="184"/>
      <c r="D250" s="185" t="s">
        <v>130</v>
      </c>
      <c r="E250" s="186" t="s">
        <v>19</v>
      </c>
      <c r="F250" s="187" t="s">
        <v>353</v>
      </c>
      <c r="G250" s="184"/>
      <c r="H250" s="188">
        <v>12.5</v>
      </c>
      <c r="I250" s="189"/>
      <c r="J250" s="184"/>
      <c r="K250" s="184"/>
      <c r="L250" s="190"/>
      <c r="M250" s="191"/>
      <c r="N250" s="192"/>
      <c r="O250" s="192"/>
      <c r="P250" s="192"/>
      <c r="Q250" s="192"/>
      <c r="R250" s="192"/>
      <c r="S250" s="192"/>
      <c r="T250" s="193"/>
      <c r="AT250" s="194" t="s">
        <v>130</v>
      </c>
      <c r="AU250" s="194" t="s">
        <v>84</v>
      </c>
      <c r="AV250" s="13" t="s">
        <v>84</v>
      </c>
      <c r="AW250" s="13" t="s">
        <v>36</v>
      </c>
      <c r="AX250" s="13" t="s">
        <v>74</v>
      </c>
      <c r="AY250" s="194" t="s">
        <v>122</v>
      </c>
    </row>
    <row r="251" spans="2:51" s="13" customFormat="1" ht="11.25">
      <c r="B251" s="183"/>
      <c r="C251" s="184"/>
      <c r="D251" s="185" t="s">
        <v>130</v>
      </c>
      <c r="E251" s="186" t="s">
        <v>19</v>
      </c>
      <c r="F251" s="187" t="s">
        <v>354</v>
      </c>
      <c r="G251" s="184"/>
      <c r="H251" s="188">
        <v>40.625</v>
      </c>
      <c r="I251" s="189"/>
      <c r="J251" s="184"/>
      <c r="K251" s="184"/>
      <c r="L251" s="190"/>
      <c r="M251" s="191"/>
      <c r="N251" s="192"/>
      <c r="O251" s="192"/>
      <c r="P251" s="192"/>
      <c r="Q251" s="192"/>
      <c r="R251" s="192"/>
      <c r="S251" s="192"/>
      <c r="T251" s="193"/>
      <c r="AT251" s="194" t="s">
        <v>130</v>
      </c>
      <c r="AU251" s="194" t="s">
        <v>84</v>
      </c>
      <c r="AV251" s="13" t="s">
        <v>84</v>
      </c>
      <c r="AW251" s="13" t="s">
        <v>36</v>
      </c>
      <c r="AX251" s="13" t="s">
        <v>74</v>
      </c>
      <c r="AY251" s="194" t="s">
        <v>122</v>
      </c>
    </row>
    <row r="252" spans="2:51" s="14" customFormat="1" ht="11.25">
      <c r="B252" s="195"/>
      <c r="C252" s="196"/>
      <c r="D252" s="185" t="s">
        <v>130</v>
      </c>
      <c r="E252" s="197" t="s">
        <v>19</v>
      </c>
      <c r="F252" s="198" t="s">
        <v>132</v>
      </c>
      <c r="G252" s="196"/>
      <c r="H252" s="199">
        <v>53.125</v>
      </c>
      <c r="I252" s="200"/>
      <c r="J252" s="196"/>
      <c r="K252" s="196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130</v>
      </c>
      <c r="AU252" s="205" t="s">
        <v>84</v>
      </c>
      <c r="AV252" s="14" t="s">
        <v>129</v>
      </c>
      <c r="AW252" s="14" t="s">
        <v>36</v>
      </c>
      <c r="AX252" s="14" t="s">
        <v>82</v>
      </c>
      <c r="AY252" s="205" t="s">
        <v>122</v>
      </c>
    </row>
    <row r="253" spans="1:65" s="2" customFormat="1" ht="14.45" customHeight="1">
      <c r="A253" s="35"/>
      <c r="B253" s="36"/>
      <c r="C253" s="170" t="s">
        <v>240</v>
      </c>
      <c r="D253" s="170" t="s">
        <v>124</v>
      </c>
      <c r="E253" s="171" t="s">
        <v>359</v>
      </c>
      <c r="F253" s="172" t="s">
        <v>360</v>
      </c>
      <c r="G253" s="173" t="s">
        <v>254</v>
      </c>
      <c r="H253" s="174">
        <v>12.5</v>
      </c>
      <c r="I253" s="175"/>
      <c r="J253" s="176">
        <f>ROUND(I253*H253,2)</f>
        <v>0</v>
      </c>
      <c r="K253" s="172" t="s">
        <v>128</v>
      </c>
      <c r="L253" s="40"/>
      <c r="M253" s="177" t="s">
        <v>19</v>
      </c>
      <c r="N253" s="178" t="s">
        <v>45</v>
      </c>
      <c r="O253" s="65"/>
      <c r="P253" s="179">
        <f>O253*H253</f>
        <v>0</v>
      </c>
      <c r="Q253" s="179">
        <v>1.995E-06</v>
      </c>
      <c r="R253" s="179">
        <f>Q253*H253</f>
        <v>2.49375E-05</v>
      </c>
      <c r="S253" s="179">
        <v>0</v>
      </c>
      <c r="T253" s="180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1" t="s">
        <v>129</v>
      </c>
      <c r="AT253" s="181" t="s">
        <v>124</v>
      </c>
      <c r="AU253" s="181" t="s">
        <v>84</v>
      </c>
      <c r="AY253" s="18" t="s">
        <v>122</v>
      </c>
      <c r="BE253" s="182">
        <f>IF(N253="základní",J253,0)</f>
        <v>0</v>
      </c>
      <c r="BF253" s="182">
        <f>IF(N253="snížená",J253,0)</f>
        <v>0</v>
      </c>
      <c r="BG253" s="182">
        <f>IF(N253="zákl. přenesená",J253,0)</f>
        <v>0</v>
      </c>
      <c r="BH253" s="182">
        <f>IF(N253="sníž. přenesená",J253,0)</f>
        <v>0</v>
      </c>
      <c r="BI253" s="182">
        <f>IF(N253="nulová",J253,0)</f>
        <v>0</v>
      </c>
      <c r="BJ253" s="18" t="s">
        <v>82</v>
      </c>
      <c r="BK253" s="182">
        <f>ROUND(I253*H253,2)</f>
        <v>0</v>
      </c>
      <c r="BL253" s="18" t="s">
        <v>129</v>
      </c>
      <c r="BM253" s="181" t="s">
        <v>361</v>
      </c>
    </row>
    <row r="254" spans="2:51" s="13" customFormat="1" ht="11.25">
      <c r="B254" s="183"/>
      <c r="C254" s="184"/>
      <c r="D254" s="185" t="s">
        <v>130</v>
      </c>
      <c r="E254" s="186" t="s">
        <v>19</v>
      </c>
      <c r="F254" s="187" t="s">
        <v>362</v>
      </c>
      <c r="G254" s="184"/>
      <c r="H254" s="188">
        <v>12.5</v>
      </c>
      <c r="I254" s="189"/>
      <c r="J254" s="184"/>
      <c r="K254" s="184"/>
      <c r="L254" s="190"/>
      <c r="M254" s="191"/>
      <c r="N254" s="192"/>
      <c r="O254" s="192"/>
      <c r="P254" s="192"/>
      <c r="Q254" s="192"/>
      <c r="R254" s="192"/>
      <c r="S254" s="192"/>
      <c r="T254" s="193"/>
      <c r="AT254" s="194" t="s">
        <v>130</v>
      </c>
      <c r="AU254" s="194" t="s">
        <v>84</v>
      </c>
      <c r="AV254" s="13" t="s">
        <v>84</v>
      </c>
      <c r="AW254" s="13" t="s">
        <v>36</v>
      </c>
      <c r="AX254" s="13" t="s">
        <v>74</v>
      </c>
      <c r="AY254" s="194" t="s">
        <v>122</v>
      </c>
    </row>
    <row r="255" spans="2:51" s="14" customFormat="1" ht="11.25">
      <c r="B255" s="195"/>
      <c r="C255" s="196"/>
      <c r="D255" s="185" t="s">
        <v>130</v>
      </c>
      <c r="E255" s="197" t="s">
        <v>19</v>
      </c>
      <c r="F255" s="198" t="s">
        <v>132</v>
      </c>
      <c r="G255" s="196"/>
      <c r="H255" s="199">
        <v>12.5</v>
      </c>
      <c r="I255" s="200"/>
      <c r="J255" s="196"/>
      <c r="K255" s="196"/>
      <c r="L255" s="201"/>
      <c r="M255" s="202"/>
      <c r="N255" s="203"/>
      <c r="O255" s="203"/>
      <c r="P255" s="203"/>
      <c r="Q255" s="203"/>
      <c r="R255" s="203"/>
      <c r="S255" s="203"/>
      <c r="T255" s="204"/>
      <c r="AT255" s="205" t="s">
        <v>130</v>
      </c>
      <c r="AU255" s="205" t="s">
        <v>84</v>
      </c>
      <c r="AV255" s="14" t="s">
        <v>129</v>
      </c>
      <c r="AW255" s="14" t="s">
        <v>36</v>
      </c>
      <c r="AX255" s="14" t="s">
        <v>82</v>
      </c>
      <c r="AY255" s="205" t="s">
        <v>122</v>
      </c>
    </row>
    <row r="256" spans="2:63" s="12" customFormat="1" ht="22.9" customHeight="1">
      <c r="B256" s="154"/>
      <c r="C256" s="155"/>
      <c r="D256" s="156" t="s">
        <v>73</v>
      </c>
      <c r="E256" s="168" t="s">
        <v>363</v>
      </c>
      <c r="F256" s="168" t="s">
        <v>364</v>
      </c>
      <c r="G256" s="155"/>
      <c r="H256" s="155"/>
      <c r="I256" s="158"/>
      <c r="J256" s="169">
        <f>BK256</f>
        <v>0</v>
      </c>
      <c r="K256" s="155"/>
      <c r="L256" s="160"/>
      <c r="M256" s="161"/>
      <c r="N256" s="162"/>
      <c r="O256" s="162"/>
      <c r="P256" s="163">
        <f>P257</f>
        <v>0</v>
      </c>
      <c r="Q256" s="162"/>
      <c r="R256" s="163">
        <f>R257</f>
        <v>0</v>
      </c>
      <c r="S256" s="162"/>
      <c r="T256" s="164">
        <f>T257</f>
        <v>0</v>
      </c>
      <c r="AR256" s="165" t="s">
        <v>82</v>
      </c>
      <c r="AT256" s="166" t="s">
        <v>73</v>
      </c>
      <c r="AU256" s="166" t="s">
        <v>82</v>
      </c>
      <c r="AY256" s="165" t="s">
        <v>122</v>
      </c>
      <c r="BK256" s="167">
        <f>BK257</f>
        <v>0</v>
      </c>
    </row>
    <row r="257" spans="1:65" s="2" customFormat="1" ht="24.2" customHeight="1">
      <c r="A257" s="35"/>
      <c r="B257" s="36"/>
      <c r="C257" s="170" t="s">
        <v>365</v>
      </c>
      <c r="D257" s="170" t="s">
        <v>124</v>
      </c>
      <c r="E257" s="171" t="s">
        <v>366</v>
      </c>
      <c r="F257" s="172" t="s">
        <v>367</v>
      </c>
      <c r="G257" s="173" t="s">
        <v>196</v>
      </c>
      <c r="H257" s="174">
        <v>936.311</v>
      </c>
      <c r="I257" s="175"/>
      <c r="J257" s="176">
        <f>ROUND(I257*H257,2)</f>
        <v>0</v>
      </c>
      <c r="K257" s="172" t="s">
        <v>128</v>
      </c>
      <c r="L257" s="40"/>
      <c r="M257" s="177" t="s">
        <v>19</v>
      </c>
      <c r="N257" s="178" t="s">
        <v>45</v>
      </c>
      <c r="O257" s="65"/>
      <c r="P257" s="179">
        <f>O257*H257</f>
        <v>0</v>
      </c>
      <c r="Q257" s="179">
        <v>0</v>
      </c>
      <c r="R257" s="179">
        <f>Q257*H257</f>
        <v>0</v>
      </c>
      <c r="S257" s="179">
        <v>0</v>
      </c>
      <c r="T257" s="180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1" t="s">
        <v>129</v>
      </c>
      <c r="AT257" s="181" t="s">
        <v>124</v>
      </c>
      <c r="AU257" s="181" t="s">
        <v>84</v>
      </c>
      <c r="AY257" s="18" t="s">
        <v>122</v>
      </c>
      <c r="BE257" s="182">
        <f>IF(N257="základní",J257,0)</f>
        <v>0</v>
      </c>
      <c r="BF257" s="182">
        <f>IF(N257="snížená",J257,0)</f>
        <v>0</v>
      </c>
      <c r="BG257" s="182">
        <f>IF(N257="zákl. přenesená",J257,0)</f>
        <v>0</v>
      </c>
      <c r="BH257" s="182">
        <f>IF(N257="sníž. přenesená",J257,0)</f>
        <v>0</v>
      </c>
      <c r="BI257" s="182">
        <f>IF(N257="nulová",J257,0)</f>
        <v>0</v>
      </c>
      <c r="BJ257" s="18" t="s">
        <v>82</v>
      </c>
      <c r="BK257" s="182">
        <f>ROUND(I257*H257,2)</f>
        <v>0</v>
      </c>
      <c r="BL257" s="18" t="s">
        <v>129</v>
      </c>
      <c r="BM257" s="181" t="s">
        <v>368</v>
      </c>
    </row>
    <row r="258" spans="2:63" s="12" customFormat="1" ht="25.9" customHeight="1">
      <c r="B258" s="154"/>
      <c r="C258" s="155"/>
      <c r="D258" s="156" t="s">
        <v>73</v>
      </c>
      <c r="E258" s="157" t="s">
        <v>164</v>
      </c>
      <c r="F258" s="157" t="s">
        <v>369</v>
      </c>
      <c r="G258" s="155"/>
      <c r="H258" s="155"/>
      <c r="I258" s="158"/>
      <c r="J258" s="159">
        <f>BK258</f>
        <v>0</v>
      </c>
      <c r="K258" s="155"/>
      <c r="L258" s="160"/>
      <c r="M258" s="161"/>
      <c r="N258" s="162"/>
      <c r="O258" s="162"/>
      <c r="P258" s="163">
        <f>P259</f>
        <v>0</v>
      </c>
      <c r="Q258" s="162"/>
      <c r="R258" s="163">
        <f>R259</f>
        <v>13.750149391176</v>
      </c>
      <c r="S258" s="162"/>
      <c r="T258" s="164">
        <f>T259</f>
        <v>0</v>
      </c>
      <c r="AR258" s="165" t="s">
        <v>136</v>
      </c>
      <c r="AT258" s="166" t="s">
        <v>73</v>
      </c>
      <c r="AU258" s="166" t="s">
        <v>74</v>
      </c>
      <c r="AY258" s="165" t="s">
        <v>122</v>
      </c>
      <c r="BK258" s="167">
        <f>BK259</f>
        <v>0</v>
      </c>
    </row>
    <row r="259" spans="2:63" s="12" customFormat="1" ht="22.9" customHeight="1">
      <c r="B259" s="154"/>
      <c r="C259" s="155"/>
      <c r="D259" s="156" t="s">
        <v>73</v>
      </c>
      <c r="E259" s="168" t="s">
        <v>370</v>
      </c>
      <c r="F259" s="168" t="s">
        <v>371</v>
      </c>
      <c r="G259" s="155"/>
      <c r="H259" s="155"/>
      <c r="I259" s="158"/>
      <c r="J259" s="169">
        <f>BK259</f>
        <v>0</v>
      </c>
      <c r="K259" s="155"/>
      <c r="L259" s="160"/>
      <c r="M259" s="161"/>
      <c r="N259" s="162"/>
      <c r="O259" s="162"/>
      <c r="P259" s="163">
        <f>SUM(P260:P262)</f>
        <v>0</v>
      </c>
      <c r="Q259" s="162"/>
      <c r="R259" s="163">
        <f>SUM(R260:R262)</f>
        <v>13.750149391176</v>
      </c>
      <c r="S259" s="162"/>
      <c r="T259" s="164">
        <f>SUM(T260:T262)</f>
        <v>0</v>
      </c>
      <c r="AR259" s="165" t="s">
        <v>136</v>
      </c>
      <c r="AT259" s="166" t="s">
        <v>73</v>
      </c>
      <c r="AU259" s="166" t="s">
        <v>82</v>
      </c>
      <c r="AY259" s="165" t="s">
        <v>122</v>
      </c>
      <c r="BK259" s="167">
        <f>SUM(BK260:BK262)</f>
        <v>0</v>
      </c>
    </row>
    <row r="260" spans="1:65" s="2" customFormat="1" ht="24.2" customHeight="1">
      <c r="A260" s="35"/>
      <c r="B260" s="36"/>
      <c r="C260" s="170" t="s">
        <v>245</v>
      </c>
      <c r="D260" s="170" t="s">
        <v>124</v>
      </c>
      <c r="E260" s="171" t="s">
        <v>372</v>
      </c>
      <c r="F260" s="172" t="s">
        <v>373</v>
      </c>
      <c r="G260" s="173" t="s">
        <v>151</v>
      </c>
      <c r="H260" s="174">
        <v>6.094</v>
      </c>
      <c r="I260" s="175"/>
      <c r="J260" s="176">
        <f>ROUND(I260*H260,2)</f>
        <v>0</v>
      </c>
      <c r="K260" s="172" t="s">
        <v>128</v>
      </c>
      <c r="L260" s="40"/>
      <c r="M260" s="177" t="s">
        <v>19</v>
      </c>
      <c r="N260" s="178" t="s">
        <v>45</v>
      </c>
      <c r="O260" s="65"/>
      <c r="P260" s="179">
        <f>O260*H260</f>
        <v>0</v>
      </c>
      <c r="Q260" s="179">
        <v>2.256342204</v>
      </c>
      <c r="R260" s="179">
        <f>Q260*H260</f>
        <v>13.750149391176</v>
      </c>
      <c r="S260" s="179">
        <v>0</v>
      </c>
      <c r="T260" s="180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1" t="s">
        <v>271</v>
      </c>
      <c r="AT260" s="181" t="s">
        <v>124</v>
      </c>
      <c r="AU260" s="181" t="s">
        <v>84</v>
      </c>
      <c r="AY260" s="18" t="s">
        <v>122</v>
      </c>
      <c r="BE260" s="182">
        <f>IF(N260="základní",J260,0)</f>
        <v>0</v>
      </c>
      <c r="BF260" s="182">
        <f>IF(N260="snížená",J260,0)</f>
        <v>0</v>
      </c>
      <c r="BG260" s="182">
        <f>IF(N260="zákl. přenesená",J260,0)</f>
        <v>0</v>
      </c>
      <c r="BH260" s="182">
        <f>IF(N260="sníž. přenesená",J260,0)</f>
        <v>0</v>
      </c>
      <c r="BI260" s="182">
        <f>IF(N260="nulová",J260,0)</f>
        <v>0</v>
      </c>
      <c r="BJ260" s="18" t="s">
        <v>82</v>
      </c>
      <c r="BK260" s="182">
        <f>ROUND(I260*H260,2)</f>
        <v>0</v>
      </c>
      <c r="BL260" s="18" t="s">
        <v>271</v>
      </c>
      <c r="BM260" s="181" t="s">
        <v>374</v>
      </c>
    </row>
    <row r="261" spans="2:51" s="13" customFormat="1" ht="11.25">
      <c r="B261" s="183"/>
      <c r="C261" s="184"/>
      <c r="D261" s="185" t="s">
        <v>130</v>
      </c>
      <c r="E261" s="186" t="s">
        <v>19</v>
      </c>
      <c r="F261" s="187" t="s">
        <v>375</v>
      </c>
      <c r="G261" s="184"/>
      <c r="H261" s="188">
        <v>6.094</v>
      </c>
      <c r="I261" s="189"/>
      <c r="J261" s="184"/>
      <c r="K261" s="184"/>
      <c r="L261" s="190"/>
      <c r="M261" s="191"/>
      <c r="N261" s="192"/>
      <c r="O261" s="192"/>
      <c r="P261" s="192"/>
      <c r="Q261" s="192"/>
      <c r="R261" s="192"/>
      <c r="S261" s="192"/>
      <c r="T261" s="193"/>
      <c r="AT261" s="194" t="s">
        <v>130</v>
      </c>
      <c r="AU261" s="194" t="s">
        <v>84</v>
      </c>
      <c r="AV261" s="13" t="s">
        <v>84</v>
      </c>
      <c r="AW261" s="13" t="s">
        <v>36</v>
      </c>
      <c r="AX261" s="13" t="s">
        <v>74</v>
      </c>
      <c r="AY261" s="194" t="s">
        <v>122</v>
      </c>
    </row>
    <row r="262" spans="2:51" s="14" customFormat="1" ht="11.25">
      <c r="B262" s="195"/>
      <c r="C262" s="196"/>
      <c r="D262" s="185" t="s">
        <v>130</v>
      </c>
      <c r="E262" s="197" t="s">
        <v>19</v>
      </c>
      <c r="F262" s="198" t="s">
        <v>132</v>
      </c>
      <c r="G262" s="196"/>
      <c r="H262" s="199">
        <v>6.094</v>
      </c>
      <c r="I262" s="200"/>
      <c r="J262" s="196"/>
      <c r="K262" s="196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130</v>
      </c>
      <c r="AU262" s="205" t="s">
        <v>84</v>
      </c>
      <c r="AV262" s="14" t="s">
        <v>129</v>
      </c>
      <c r="AW262" s="14" t="s">
        <v>36</v>
      </c>
      <c r="AX262" s="14" t="s">
        <v>82</v>
      </c>
      <c r="AY262" s="205" t="s">
        <v>122</v>
      </c>
    </row>
    <row r="263" spans="2:63" s="12" customFormat="1" ht="25.9" customHeight="1">
      <c r="B263" s="154"/>
      <c r="C263" s="155"/>
      <c r="D263" s="156" t="s">
        <v>73</v>
      </c>
      <c r="E263" s="157" t="s">
        <v>376</v>
      </c>
      <c r="F263" s="157" t="s">
        <v>377</v>
      </c>
      <c r="G263" s="155"/>
      <c r="H263" s="155"/>
      <c r="I263" s="158"/>
      <c r="J263" s="159">
        <f>BK263</f>
        <v>0</v>
      </c>
      <c r="K263" s="155"/>
      <c r="L263" s="160"/>
      <c r="M263" s="161"/>
      <c r="N263" s="162"/>
      <c r="O263" s="162"/>
      <c r="P263" s="163">
        <f>P264+P271+P275+P279</f>
        <v>0</v>
      </c>
      <c r="Q263" s="162"/>
      <c r="R263" s="163">
        <f>R264+R271+R275+R279</f>
        <v>0</v>
      </c>
      <c r="S263" s="162"/>
      <c r="T263" s="164">
        <f>T264+T271+T275+T279</f>
        <v>0</v>
      </c>
      <c r="AR263" s="165" t="s">
        <v>144</v>
      </c>
      <c r="AT263" s="166" t="s">
        <v>73</v>
      </c>
      <c r="AU263" s="166" t="s">
        <v>74</v>
      </c>
      <c r="AY263" s="165" t="s">
        <v>122</v>
      </c>
      <c r="BK263" s="167">
        <f>BK264+BK271+BK275+BK279</f>
        <v>0</v>
      </c>
    </row>
    <row r="264" spans="2:63" s="12" customFormat="1" ht="22.9" customHeight="1">
      <c r="B264" s="154"/>
      <c r="C264" s="155"/>
      <c r="D264" s="156" t="s">
        <v>73</v>
      </c>
      <c r="E264" s="168" t="s">
        <v>378</v>
      </c>
      <c r="F264" s="168" t="s">
        <v>379</v>
      </c>
      <c r="G264" s="155"/>
      <c r="H264" s="155"/>
      <c r="I264" s="158"/>
      <c r="J264" s="169">
        <f>BK264</f>
        <v>0</v>
      </c>
      <c r="K264" s="155"/>
      <c r="L264" s="160"/>
      <c r="M264" s="161"/>
      <c r="N264" s="162"/>
      <c r="O264" s="162"/>
      <c r="P264" s="163">
        <f>SUM(P265:P270)</f>
        <v>0</v>
      </c>
      <c r="Q264" s="162"/>
      <c r="R264" s="163">
        <f>SUM(R265:R270)</f>
        <v>0</v>
      </c>
      <c r="S264" s="162"/>
      <c r="T264" s="164">
        <f>SUM(T265:T270)</f>
        <v>0</v>
      </c>
      <c r="AR264" s="165" t="s">
        <v>144</v>
      </c>
      <c r="AT264" s="166" t="s">
        <v>73</v>
      </c>
      <c r="AU264" s="166" t="s">
        <v>82</v>
      </c>
      <c r="AY264" s="165" t="s">
        <v>122</v>
      </c>
      <c r="BK264" s="167">
        <f>SUM(BK265:BK270)</f>
        <v>0</v>
      </c>
    </row>
    <row r="265" spans="1:65" s="2" customFormat="1" ht="14.45" customHeight="1">
      <c r="A265" s="35"/>
      <c r="B265" s="36"/>
      <c r="C265" s="170" t="s">
        <v>380</v>
      </c>
      <c r="D265" s="170" t="s">
        <v>124</v>
      </c>
      <c r="E265" s="171" t="s">
        <v>381</v>
      </c>
      <c r="F265" s="172" t="s">
        <v>382</v>
      </c>
      <c r="G265" s="173" t="s">
        <v>383</v>
      </c>
      <c r="H265" s="174">
        <v>1</v>
      </c>
      <c r="I265" s="175"/>
      <c r="J265" s="176">
        <f>ROUND(I265*H265,2)</f>
        <v>0</v>
      </c>
      <c r="K265" s="172" t="s">
        <v>19</v>
      </c>
      <c r="L265" s="40"/>
      <c r="M265" s="177" t="s">
        <v>19</v>
      </c>
      <c r="N265" s="178" t="s">
        <v>45</v>
      </c>
      <c r="O265" s="65"/>
      <c r="P265" s="179">
        <f>O265*H265</f>
        <v>0</v>
      </c>
      <c r="Q265" s="179">
        <v>0</v>
      </c>
      <c r="R265" s="179">
        <f>Q265*H265</f>
        <v>0</v>
      </c>
      <c r="S265" s="179">
        <v>0</v>
      </c>
      <c r="T265" s="180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1" t="s">
        <v>129</v>
      </c>
      <c r="AT265" s="181" t="s">
        <v>124</v>
      </c>
      <c r="AU265" s="181" t="s">
        <v>84</v>
      </c>
      <c r="AY265" s="18" t="s">
        <v>122</v>
      </c>
      <c r="BE265" s="182">
        <f>IF(N265="základní",J265,0)</f>
        <v>0</v>
      </c>
      <c r="BF265" s="182">
        <f>IF(N265="snížená",J265,0)</f>
        <v>0</v>
      </c>
      <c r="BG265" s="182">
        <f>IF(N265="zákl. přenesená",J265,0)</f>
        <v>0</v>
      </c>
      <c r="BH265" s="182">
        <f>IF(N265="sníž. přenesená",J265,0)</f>
        <v>0</v>
      </c>
      <c r="BI265" s="182">
        <f>IF(N265="nulová",J265,0)</f>
        <v>0</v>
      </c>
      <c r="BJ265" s="18" t="s">
        <v>82</v>
      </c>
      <c r="BK265" s="182">
        <f>ROUND(I265*H265,2)</f>
        <v>0</v>
      </c>
      <c r="BL265" s="18" t="s">
        <v>129</v>
      </c>
      <c r="BM265" s="181" t="s">
        <v>384</v>
      </c>
    </row>
    <row r="266" spans="2:51" s="13" customFormat="1" ht="11.25">
      <c r="B266" s="183"/>
      <c r="C266" s="184"/>
      <c r="D266" s="185" t="s">
        <v>130</v>
      </c>
      <c r="E266" s="186" t="s">
        <v>19</v>
      </c>
      <c r="F266" s="187" t="s">
        <v>385</v>
      </c>
      <c r="G266" s="184"/>
      <c r="H266" s="188">
        <v>1</v>
      </c>
      <c r="I266" s="189"/>
      <c r="J266" s="184"/>
      <c r="K266" s="184"/>
      <c r="L266" s="190"/>
      <c r="M266" s="191"/>
      <c r="N266" s="192"/>
      <c r="O266" s="192"/>
      <c r="P266" s="192"/>
      <c r="Q266" s="192"/>
      <c r="R266" s="192"/>
      <c r="S266" s="192"/>
      <c r="T266" s="193"/>
      <c r="AT266" s="194" t="s">
        <v>130</v>
      </c>
      <c r="AU266" s="194" t="s">
        <v>84</v>
      </c>
      <c r="AV266" s="13" t="s">
        <v>84</v>
      </c>
      <c r="AW266" s="13" t="s">
        <v>36</v>
      </c>
      <c r="AX266" s="13" t="s">
        <v>74</v>
      </c>
      <c r="AY266" s="194" t="s">
        <v>122</v>
      </c>
    </row>
    <row r="267" spans="2:51" s="14" customFormat="1" ht="11.25">
      <c r="B267" s="195"/>
      <c r="C267" s="196"/>
      <c r="D267" s="185" t="s">
        <v>130</v>
      </c>
      <c r="E267" s="197" t="s">
        <v>19</v>
      </c>
      <c r="F267" s="198" t="s">
        <v>132</v>
      </c>
      <c r="G267" s="196"/>
      <c r="H267" s="199">
        <v>1</v>
      </c>
      <c r="I267" s="200"/>
      <c r="J267" s="196"/>
      <c r="K267" s="196"/>
      <c r="L267" s="201"/>
      <c r="M267" s="202"/>
      <c r="N267" s="203"/>
      <c r="O267" s="203"/>
      <c r="P267" s="203"/>
      <c r="Q267" s="203"/>
      <c r="R267" s="203"/>
      <c r="S267" s="203"/>
      <c r="T267" s="204"/>
      <c r="AT267" s="205" t="s">
        <v>130</v>
      </c>
      <c r="AU267" s="205" t="s">
        <v>84</v>
      </c>
      <c r="AV267" s="14" t="s">
        <v>129</v>
      </c>
      <c r="AW267" s="14" t="s">
        <v>36</v>
      </c>
      <c r="AX267" s="14" t="s">
        <v>82</v>
      </c>
      <c r="AY267" s="205" t="s">
        <v>122</v>
      </c>
    </row>
    <row r="268" spans="1:65" s="2" customFormat="1" ht="14.45" customHeight="1">
      <c r="A268" s="35"/>
      <c r="B268" s="36"/>
      <c r="C268" s="170" t="s">
        <v>386</v>
      </c>
      <c r="D268" s="170" t="s">
        <v>124</v>
      </c>
      <c r="E268" s="171" t="s">
        <v>387</v>
      </c>
      <c r="F268" s="172" t="s">
        <v>388</v>
      </c>
      <c r="G268" s="173" t="s">
        <v>383</v>
      </c>
      <c r="H268" s="174">
        <v>1</v>
      </c>
      <c r="I268" s="175"/>
      <c r="J268" s="176">
        <f>ROUND(I268*H268,2)</f>
        <v>0</v>
      </c>
      <c r="K268" s="172" t="s">
        <v>19</v>
      </c>
      <c r="L268" s="40"/>
      <c r="M268" s="177" t="s">
        <v>19</v>
      </c>
      <c r="N268" s="178" t="s">
        <v>45</v>
      </c>
      <c r="O268" s="65"/>
      <c r="P268" s="179">
        <f>O268*H268</f>
        <v>0</v>
      </c>
      <c r="Q268" s="179">
        <v>0</v>
      </c>
      <c r="R268" s="179">
        <f>Q268*H268</f>
        <v>0</v>
      </c>
      <c r="S268" s="179">
        <v>0</v>
      </c>
      <c r="T268" s="180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1" t="s">
        <v>129</v>
      </c>
      <c r="AT268" s="181" t="s">
        <v>124</v>
      </c>
      <c r="AU268" s="181" t="s">
        <v>84</v>
      </c>
      <c r="AY268" s="18" t="s">
        <v>122</v>
      </c>
      <c r="BE268" s="182">
        <f>IF(N268="základní",J268,0)</f>
        <v>0</v>
      </c>
      <c r="BF268" s="182">
        <f>IF(N268="snížená",J268,0)</f>
        <v>0</v>
      </c>
      <c r="BG268" s="182">
        <f>IF(N268="zákl. přenesená",J268,0)</f>
        <v>0</v>
      </c>
      <c r="BH268" s="182">
        <f>IF(N268="sníž. přenesená",J268,0)</f>
        <v>0</v>
      </c>
      <c r="BI268" s="182">
        <f>IF(N268="nulová",J268,0)</f>
        <v>0</v>
      </c>
      <c r="BJ268" s="18" t="s">
        <v>82</v>
      </c>
      <c r="BK268" s="182">
        <f>ROUND(I268*H268,2)</f>
        <v>0</v>
      </c>
      <c r="BL268" s="18" t="s">
        <v>129</v>
      </c>
      <c r="BM268" s="181" t="s">
        <v>389</v>
      </c>
    </row>
    <row r="269" spans="2:51" s="13" customFormat="1" ht="11.25">
      <c r="B269" s="183"/>
      <c r="C269" s="184"/>
      <c r="D269" s="185" t="s">
        <v>130</v>
      </c>
      <c r="E269" s="186" t="s">
        <v>19</v>
      </c>
      <c r="F269" s="187" t="s">
        <v>390</v>
      </c>
      <c r="G269" s="184"/>
      <c r="H269" s="188">
        <v>1</v>
      </c>
      <c r="I269" s="189"/>
      <c r="J269" s="184"/>
      <c r="K269" s="184"/>
      <c r="L269" s="190"/>
      <c r="M269" s="191"/>
      <c r="N269" s="192"/>
      <c r="O269" s="192"/>
      <c r="P269" s="192"/>
      <c r="Q269" s="192"/>
      <c r="R269" s="192"/>
      <c r="S269" s="192"/>
      <c r="T269" s="193"/>
      <c r="AT269" s="194" t="s">
        <v>130</v>
      </c>
      <c r="AU269" s="194" t="s">
        <v>84</v>
      </c>
      <c r="AV269" s="13" t="s">
        <v>84</v>
      </c>
      <c r="AW269" s="13" t="s">
        <v>36</v>
      </c>
      <c r="AX269" s="13" t="s">
        <v>74</v>
      </c>
      <c r="AY269" s="194" t="s">
        <v>122</v>
      </c>
    </row>
    <row r="270" spans="2:51" s="14" customFormat="1" ht="11.25">
      <c r="B270" s="195"/>
      <c r="C270" s="196"/>
      <c r="D270" s="185" t="s">
        <v>130</v>
      </c>
      <c r="E270" s="197" t="s">
        <v>19</v>
      </c>
      <c r="F270" s="198" t="s">
        <v>132</v>
      </c>
      <c r="G270" s="196"/>
      <c r="H270" s="199">
        <v>1</v>
      </c>
      <c r="I270" s="200"/>
      <c r="J270" s="196"/>
      <c r="K270" s="196"/>
      <c r="L270" s="201"/>
      <c r="M270" s="202"/>
      <c r="N270" s="203"/>
      <c r="O270" s="203"/>
      <c r="P270" s="203"/>
      <c r="Q270" s="203"/>
      <c r="R270" s="203"/>
      <c r="S270" s="203"/>
      <c r="T270" s="204"/>
      <c r="AT270" s="205" t="s">
        <v>130</v>
      </c>
      <c r="AU270" s="205" t="s">
        <v>84</v>
      </c>
      <c r="AV270" s="14" t="s">
        <v>129</v>
      </c>
      <c r="AW270" s="14" t="s">
        <v>36</v>
      </c>
      <c r="AX270" s="14" t="s">
        <v>82</v>
      </c>
      <c r="AY270" s="205" t="s">
        <v>122</v>
      </c>
    </row>
    <row r="271" spans="2:63" s="12" customFormat="1" ht="22.9" customHeight="1">
      <c r="B271" s="154"/>
      <c r="C271" s="155"/>
      <c r="D271" s="156" t="s">
        <v>73</v>
      </c>
      <c r="E271" s="168" t="s">
        <v>391</v>
      </c>
      <c r="F271" s="168" t="s">
        <v>392</v>
      </c>
      <c r="G271" s="155"/>
      <c r="H271" s="155"/>
      <c r="I271" s="158"/>
      <c r="J271" s="169">
        <f>BK271</f>
        <v>0</v>
      </c>
      <c r="K271" s="155"/>
      <c r="L271" s="160"/>
      <c r="M271" s="161"/>
      <c r="N271" s="162"/>
      <c r="O271" s="162"/>
      <c r="P271" s="163">
        <f>SUM(P272:P274)</f>
        <v>0</v>
      </c>
      <c r="Q271" s="162"/>
      <c r="R271" s="163">
        <f>SUM(R272:R274)</f>
        <v>0</v>
      </c>
      <c r="S271" s="162"/>
      <c r="T271" s="164">
        <f>SUM(T272:T274)</f>
        <v>0</v>
      </c>
      <c r="AR271" s="165" t="s">
        <v>144</v>
      </c>
      <c r="AT271" s="166" t="s">
        <v>73</v>
      </c>
      <c r="AU271" s="166" t="s">
        <v>82</v>
      </c>
      <c r="AY271" s="165" t="s">
        <v>122</v>
      </c>
      <c r="BK271" s="167">
        <f>SUM(BK272:BK274)</f>
        <v>0</v>
      </c>
    </row>
    <row r="272" spans="1:65" s="2" customFormat="1" ht="14.45" customHeight="1">
      <c r="A272" s="35"/>
      <c r="B272" s="36"/>
      <c r="C272" s="170" t="s">
        <v>393</v>
      </c>
      <c r="D272" s="170" t="s">
        <v>124</v>
      </c>
      <c r="E272" s="171" t="s">
        <v>394</v>
      </c>
      <c r="F272" s="172" t="s">
        <v>392</v>
      </c>
      <c r="G272" s="173" t="s">
        <v>383</v>
      </c>
      <c r="H272" s="174">
        <v>1</v>
      </c>
      <c r="I272" s="175"/>
      <c r="J272" s="176">
        <f>ROUND(I272*H272,2)</f>
        <v>0</v>
      </c>
      <c r="K272" s="172" t="s">
        <v>19</v>
      </c>
      <c r="L272" s="40"/>
      <c r="M272" s="177" t="s">
        <v>19</v>
      </c>
      <c r="N272" s="178" t="s">
        <v>45</v>
      </c>
      <c r="O272" s="65"/>
      <c r="P272" s="179">
        <f>O272*H272</f>
        <v>0</v>
      </c>
      <c r="Q272" s="179">
        <v>0</v>
      </c>
      <c r="R272" s="179">
        <f>Q272*H272</f>
        <v>0</v>
      </c>
      <c r="S272" s="179">
        <v>0</v>
      </c>
      <c r="T272" s="180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1" t="s">
        <v>129</v>
      </c>
      <c r="AT272" s="181" t="s">
        <v>124</v>
      </c>
      <c r="AU272" s="181" t="s">
        <v>84</v>
      </c>
      <c r="AY272" s="18" t="s">
        <v>122</v>
      </c>
      <c r="BE272" s="182">
        <f>IF(N272="základní",J272,0)</f>
        <v>0</v>
      </c>
      <c r="BF272" s="182">
        <f>IF(N272="snížená",J272,0)</f>
        <v>0</v>
      </c>
      <c r="BG272" s="182">
        <f>IF(N272="zákl. přenesená",J272,0)</f>
        <v>0</v>
      </c>
      <c r="BH272" s="182">
        <f>IF(N272="sníž. přenesená",J272,0)</f>
        <v>0</v>
      </c>
      <c r="BI272" s="182">
        <f>IF(N272="nulová",J272,0)</f>
        <v>0</v>
      </c>
      <c r="BJ272" s="18" t="s">
        <v>82</v>
      </c>
      <c r="BK272" s="182">
        <f>ROUND(I272*H272,2)</f>
        <v>0</v>
      </c>
      <c r="BL272" s="18" t="s">
        <v>129</v>
      </c>
      <c r="BM272" s="181" t="s">
        <v>395</v>
      </c>
    </row>
    <row r="273" spans="2:51" s="13" customFormat="1" ht="11.25">
      <c r="B273" s="183"/>
      <c r="C273" s="184"/>
      <c r="D273" s="185" t="s">
        <v>130</v>
      </c>
      <c r="E273" s="186" t="s">
        <v>19</v>
      </c>
      <c r="F273" s="187" t="s">
        <v>396</v>
      </c>
      <c r="G273" s="184"/>
      <c r="H273" s="188">
        <v>1</v>
      </c>
      <c r="I273" s="189"/>
      <c r="J273" s="184"/>
      <c r="K273" s="184"/>
      <c r="L273" s="190"/>
      <c r="M273" s="191"/>
      <c r="N273" s="192"/>
      <c r="O273" s="192"/>
      <c r="P273" s="192"/>
      <c r="Q273" s="192"/>
      <c r="R273" s="192"/>
      <c r="S273" s="192"/>
      <c r="T273" s="193"/>
      <c r="AT273" s="194" t="s">
        <v>130</v>
      </c>
      <c r="AU273" s="194" t="s">
        <v>84</v>
      </c>
      <c r="AV273" s="13" t="s">
        <v>84</v>
      </c>
      <c r="AW273" s="13" t="s">
        <v>36</v>
      </c>
      <c r="AX273" s="13" t="s">
        <v>74</v>
      </c>
      <c r="AY273" s="194" t="s">
        <v>122</v>
      </c>
    </row>
    <row r="274" spans="2:51" s="14" customFormat="1" ht="11.25">
      <c r="B274" s="195"/>
      <c r="C274" s="196"/>
      <c r="D274" s="185" t="s">
        <v>130</v>
      </c>
      <c r="E274" s="197" t="s">
        <v>19</v>
      </c>
      <c r="F274" s="198" t="s">
        <v>132</v>
      </c>
      <c r="G274" s="196"/>
      <c r="H274" s="199">
        <v>1</v>
      </c>
      <c r="I274" s="200"/>
      <c r="J274" s="196"/>
      <c r="K274" s="196"/>
      <c r="L274" s="201"/>
      <c r="M274" s="202"/>
      <c r="N274" s="203"/>
      <c r="O274" s="203"/>
      <c r="P274" s="203"/>
      <c r="Q274" s="203"/>
      <c r="R274" s="203"/>
      <c r="S274" s="203"/>
      <c r="T274" s="204"/>
      <c r="AT274" s="205" t="s">
        <v>130</v>
      </c>
      <c r="AU274" s="205" t="s">
        <v>84</v>
      </c>
      <c r="AV274" s="14" t="s">
        <v>129</v>
      </c>
      <c r="AW274" s="14" t="s">
        <v>36</v>
      </c>
      <c r="AX274" s="14" t="s">
        <v>82</v>
      </c>
      <c r="AY274" s="205" t="s">
        <v>122</v>
      </c>
    </row>
    <row r="275" spans="2:63" s="12" customFormat="1" ht="22.9" customHeight="1">
      <c r="B275" s="154"/>
      <c r="C275" s="155"/>
      <c r="D275" s="156" t="s">
        <v>73</v>
      </c>
      <c r="E275" s="168" t="s">
        <v>397</v>
      </c>
      <c r="F275" s="168" t="s">
        <v>398</v>
      </c>
      <c r="G275" s="155"/>
      <c r="H275" s="155"/>
      <c r="I275" s="158"/>
      <c r="J275" s="169">
        <f>BK275</f>
        <v>0</v>
      </c>
      <c r="K275" s="155"/>
      <c r="L275" s="160"/>
      <c r="M275" s="161"/>
      <c r="N275" s="162"/>
      <c r="O275" s="162"/>
      <c r="P275" s="163">
        <f>SUM(P276:P278)</f>
        <v>0</v>
      </c>
      <c r="Q275" s="162"/>
      <c r="R275" s="163">
        <f>SUM(R276:R278)</f>
        <v>0</v>
      </c>
      <c r="S275" s="162"/>
      <c r="T275" s="164">
        <f>SUM(T276:T278)</f>
        <v>0</v>
      </c>
      <c r="AR275" s="165" t="s">
        <v>144</v>
      </c>
      <c r="AT275" s="166" t="s">
        <v>73</v>
      </c>
      <c r="AU275" s="166" t="s">
        <v>82</v>
      </c>
      <c r="AY275" s="165" t="s">
        <v>122</v>
      </c>
      <c r="BK275" s="167">
        <f>SUM(BK276:BK278)</f>
        <v>0</v>
      </c>
    </row>
    <row r="276" spans="1:65" s="2" customFormat="1" ht="14.45" customHeight="1">
      <c r="A276" s="35"/>
      <c r="B276" s="36"/>
      <c r="C276" s="170" t="s">
        <v>255</v>
      </c>
      <c r="D276" s="170" t="s">
        <v>124</v>
      </c>
      <c r="E276" s="171" t="s">
        <v>399</v>
      </c>
      <c r="F276" s="172" t="s">
        <v>398</v>
      </c>
      <c r="G276" s="173" t="s">
        <v>383</v>
      </c>
      <c r="H276" s="174">
        <v>1</v>
      </c>
      <c r="I276" s="175"/>
      <c r="J276" s="176">
        <f>ROUND(I276*H276,2)</f>
        <v>0</v>
      </c>
      <c r="K276" s="172" t="s">
        <v>19</v>
      </c>
      <c r="L276" s="40"/>
      <c r="M276" s="177" t="s">
        <v>19</v>
      </c>
      <c r="N276" s="178" t="s">
        <v>45</v>
      </c>
      <c r="O276" s="65"/>
      <c r="P276" s="179">
        <f>O276*H276</f>
        <v>0</v>
      </c>
      <c r="Q276" s="179">
        <v>0</v>
      </c>
      <c r="R276" s="179">
        <f>Q276*H276</f>
        <v>0</v>
      </c>
      <c r="S276" s="179">
        <v>0</v>
      </c>
      <c r="T276" s="180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1" t="s">
        <v>129</v>
      </c>
      <c r="AT276" s="181" t="s">
        <v>124</v>
      </c>
      <c r="AU276" s="181" t="s">
        <v>84</v>
      </c>
      <c r="AY276" s="18" t="s">
        <v>122</v>
      </c>
      <c r="BE276" s="182">
        <f>IF(N276="základní",J276,0)</f>
        <v>0</v>
      </c>
      <c r="BF276" s="182">
        <f>IF(N276="snížená",J276,0)</f>
        <v>0</v>
      </c>
      <c r="BG276" s="182">
        <f>IF(N276="zákl. přenesená",J276,0)</f>
        <v>0</v>
      </c>
      <c r="BH276" s="182">
        <f>IF(N276="sníž. přenesená",J276,0)</f>
        <v>0</v>
      </c>
      <c r="BI276" s="182">
        <f>IF(N276="nulová",J276,0)</f>
        <v>0</v>
      </c>
      <c r="BJ276" s="18" t="s">
        <v>82</v>
      </c>
      <c r="BK276" s="182">
        <f>ROUND(I276*H276,2)</f>
        <v>0</v>
      </c>
      <c r="BL276" s="18" t="s">
        <v>129</v>
      </c>
      <c r="BM276" s="181" t="s">
        <v>400</v>
      </c>
    </row>
    <row r="277" spans="2:51" s="13" customFormat="1" ht="11.25">
      <c r="B277" s="183"/>
      <c r="C277" s="184"/>
      <c r="D277" s="185" t="s">
        <v>130</v>
      </c>
      <c r="E277" s="186" t="s">
        <v>19</v>
      </c>
      <c r="F277" s="187" t="s">
        <v>401</v>
      </c>
      <c r="G277" s="184"/>
      <c r="H277" s="188">
        <v>1</v>
      </c>
      <c r="I277" s="189"/>
      <c r="J277" s="184"/>
      <c r="K277" s="184"/>
      <c r="L277" s="190"/>
      <c r="M277" s="191"/>
      <c r="N277" s="192"/>
      <c r="O277" s="192"/>
      <c r="P277" s="192"/>
      <c r="Q277" s="192"/>
      <c r="R277" s="192"/>
      <c r="S277" s="192"/>
      <c r="T277" s="193"/>
      <c r="AT277" s="194" t="s">
        <v>130</v>
      </c>
      <c r="AU277" s="194" t="s">
        <v>84</v>
      </c>
      <c r="AV277" s="13" t="s">
        <v>84</v>
      </c>
      <c r="AW277" s="13" t="s">
        <v>36</v>
      </c>
      <c r="AX277" s="13" t="s">
        <v>74</v>
      </c>
      <c r="AY277" s="194" t="s">
        <v>122</v>
      </c>
    </row>
    <row r="278" spans="2:51" s="14" customFormat="1" ht="11.25">
      <c r="B278" s="195"/>
      <c r="C278" s="196"/>
      <c r="D278" s="185" t="s">
        <v>130</v>
      </c>
      <c r="E278" s="197" t="s">
        <v>19</v>
      </c>
      <c r="F278" s="198" t="s">
        <v>132</v>
      </c>
      <c r="G278" s="196"/>
      <c r="H278" s="199">
        <v>1</v>
      </c>
      <c r="I278" s="200"/>
      <c r="J278" s="196"/>
      <c r="K278" s="196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130</v>
      </c>
      <c r="AU278" s="205" t="s">
        <v>84</v>
      </c>
      <c r="AV278" s="14" t="s">
        <v>129</v>
      </c>
      <c r="AW278" s="14" t="s">
        <v>36</v>
      </c>
      <c r="AX278" s="14" t="s">
        <v>82</v>
      </c>
      <c r="AY278" s="205" t="s">
        <v>122</v>
      </c>
    </row>
    <row r="279" spans="2:63" s="12" customFormat="1" ht="22.9" customHeight="1">
      <c r="B279" s="154"/>
      <c r="C279" s="155"/>
      <c r="D279" s="156" t="s">
        <v>73</v>
      </c>
      <c r="E279" s="168" t="s">
        <v>402</v>
      </c>
      <c r="F279" s="168" t="s">
        <v>403</v>
      </c>
      <c r="G279" s="155"/>
      <c r="H279" s="155"/>
      <c r="I279" s="158"/>
      <c r="J279" s="169">
        <f>BK279</f>
        <v>0</v>
      </c>
      <c r="K279" s="155"/>
      <c r="L279" s="160"/>
      <c r="M279" s="161"/>
      <c r="N279" s="162"/>
      <c r="O279" s="162"/>
      <c r="P279" s="163">
        <f>SUM(P280:P282)</f>
        <v>0</v>
      </c>
      <c r="Q279" s="162"/>
      <c r="R279" s="163">
        <f>SUM(R280:R282)</f>
        <v>0</v>
      </c>
      <c r="S279" s="162"/>
      <c r="T279" s="164">
        <f>SUM(T280:T282)</f>
        <v>0</v>
      </c>
      <c r="AR279" s="165" t="s">
        <v>144</v>
      </c>
      <c r="AT279" s="166" t="s">
        <v>73</v>
      </c>
      <c r="AU279" s="166" t="s">
        <v>82</v>
      </c>
      <c r="AY279" s="165" t="s">
        <v>122</v>
      </c>
      <c r="BK279" s="167">
        <f>SUM(BK280:BK282)</f>
        <v>0</v>
      </c>
    </row>
    <row r="280" spans="1:65" s="2" customFormat="1" ht="14.45" customHeight="1">
      <c r="A280" s="35"/>
      <c r="B280" s="36"/>
      <c r="C280" s="170" t="s">
        <v>404</v>
      </c>
      <c r="D280" s="170" t="s">
        <v>124</v>
      </c>
      <c r="E280" s="171" t="s">
        <v>405</v>
      </c>
      <c r="F280" s="172" t="s">
        <v>403</v>
      </c>
      <c r="G280" s="173" t="s">
        <v>82</v>
      </c>
      <c r="H280" s="174">
        <v>1</v>
      </c>
      <c r="I280" s="175"/>
      <c r="J280" s="176">
        <f>ROUND(I280*H280,2)</f>
        <v>0</v>
      </c>
      <c r="K280" s="172" t="s">
        <v>19</v>
      </c>
      <c r="L280" s="40"/>
      <c r="M280" s="177" t="s">
        <v>19</v>
      </c>
      <c r="N280" s="178" t="s">
        <v>45</v>
      </c>
      <c r="O280" s="65"/>
      <c r="P280" s="179">
        <f>O280*H280</f>
        <v>0</v>
      </c>
      <c r="Q280" s="179">
        <v>0</v>
      </c>
      <c r="R280" s="179">
        <f>Q280*H280</f>
        <v>0</v>
      </c>
      <c r="S280" s="179">
        <v>0</v>
      </c>
      <c r="T280" s="180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1" t="s">
        <v>129</v>
      </c>
      <c r="AT280" s="181" t="s">
        <v>124</v>
      </c>
      <c r="AU280" s="181" t="s">
        <v>84</v>
      </c>
      <c r="AY280" s="18" t="s">
        <v>122</v>
      </c>
      <c r="BE280" s="182">
        <f>IF(N280="základní",J280,0)</f>
        <v>0</v>
      </c>
      <c r="BF280" s="182">
        <f>IF(N280="snížená",J280,0)</f>
        <v>0</v>
      </c>
      <c r="BG280" s="182">
        <f>IF(N280="zákl. přenesená",J280,0)</f>
        <v>0</v>
      </c>
      <c r="BH280" s="182">
        <f>IF(N280="sníž. přenesená",J280,0)</f>
        <v>0</v>
      </c>
      <c r="BI280" s="182">
        <f>IF(N280="nulová",J280,0)</f>
        <v>0</v>
      </c>
      <c r="BJ280" s="18" t="s">
        <v>82</v>
      </c>
      <c r="BK280" s="182">
        <f>ROUND(I280*H280,2)</f>
        <v>0</v>
      </c>
      <c r="BL280" s="18" t="s">
        <v>129</v>
      </c>
      <c r="BM280" s="181" t="s">
        <v>406</v>
      </c>
    </row>
    <row r="281" spans="2:51" s="13" customFormat="1" ht="11.25">
      <c r="B281" s="183"/>
      <c r="C281" s="184"/>
      <c r="D281" s="185" t="s">
        <v>130</v>
      </c>
      <c r="E281" s="186" t="s">
        <v>19</v>
      </c>
      <c r="F281" s="187" t="s">
        <v>407</v>
      </c>
      <c r="G281" s="184"/>
      <c r="H281" s="188">
        <v>1</v>
      </c>
      <c r="I281" s="189"/>
      <c r="J281" s="184"/>
      <c r="K281" s="184"/>
      <c r="L281" s="190"/>
      <c r="M281" s="191"/>
      <c r="N281" s="192"/>
      <c r="O281" s="192"/>
      <c r="P281" s="192"/>
      <c r="Q281" s="192"/>
      <c r="R281" s="192"/>
      <c r="S281" s="192"/>
      <c r="T281" s="193"/>
      <c r="AT281" s="194" t="s">
        <v>130</v>
      </c>
      <c r="AU281" s="194" t="s">
        <v>84</v>
      </c>
      <c r="AV281" s="13" t="s">
        <v>84</v>
      </c>
      <c r="AW281" s="13" t="s">
        <v>36</v>
      </c>
      <c r="AX281" s="13" t="s">
        <v>74</v>
      </c>
      <c r="AY281" s="194" t="s">
        <v>122</v>
      </c>
    </row>
    <row r="282" spans="2:51" s="14" customFormat="1" ht="11.25">
      <c r="B282" s="195"/>
      <c r="C282" s="196"/>
      <c r="D282" s="185" t="s">
        <v>130</v>
      </c>
      <c r="E282" s="197" t="s">
        <v>19</v>
      </c>
      <c r="F282" s="198" t="s">
        <v>132</v>
      </c>
      <c r="G282" s="196"/>
      <c r="H282" s="199">
        <v>1</v>
      </c>
      <c r="I282" s="200"/>
      <c r="J282" s="196"/>
      <c r="K282" s="196"/>
      <c r="L282" s="201"/>
      <c r="M282" s="227"/>
      <c r="N282" s="228"/>
      <c r="O282" s="228"/>
      <c r="P282" s="228"/>
      <c r="Q282" s="228"/>
      <c r="R282" s="228"/>
      <c r="S282" s="228"/>
      <c r="T282" s="229"/>
      <c r="AT282" s="205" t="s">
        <v>130</v>
      </c>
      <c r="AU282" s="205" t="s">
        <v>84</v>
      </c>
      <c r="AV282" s="14" t="s">
        <v>129</v>
      </c>
      <c r="AW282" s="14" t="s">
        <v>36</v>
      </c>
      <c r="AX282" s="14" t="s">
        <v>82</v>
      </c>
      <c r="AY282" s="205" t="s">
        <v>122</v>
      </c>
    </row>
    <row r="283" spans="1:31" s="2" customFormat="1" ht="6.95" customHeight="1">
      <c r="A283" s="35"/>
      <c r="B283" s="48"/>
      <c r="C283" s="49"/>
      <c r="D283" s="49"/>
      <c r="E283" s="49"/>
      <c r="F283" s="49"/>
      <c r="G283" s="49"/>
      <c r="H283" s="49"/>
      <c r="I283" s="49"/>
      <c r="J283" s="49"/>
      <c r="K283" s="49"/>
      <c r="L283" s="40"/>
      <c r="M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</row>
  </sheetData>
  <sheetProtection algorithmName="SHA-512" hashValue="Tz/xC+erZUkx+r1ICFcaD8ITYuHHJPxoGv7vNymplE3Q1yy3yX625pjhXjJm7RXX3TzLsqbDT05RdHCZTgjkWA==" saltValue="mUXaZckB/01e/nayagZP8tyjXU0ByVBDUnp31n5hfdreleFflNUbe4uMDQm7YAne5Qcuy07QI8zt1kTa+01FBw==" spinCount="100000" sheet="1" objects="1" scenarios="1" formatColumns="0" formatRows="0" autoFilter="0"/>
  <autoFilter ref="C93:K282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0" customWidth="1"/>
    <col min="2" max="2" width="1.7109375" style="230" customWidth="1"/>
    <col min="3" max="4" width="5.00390625" style="230" customWidth="1"/>
    <col min="5" max="5" width="11.7109375" style="230" customWidth="1"/>
    <col min="6" max="6" width="9.140625" style="230" customWidth="1"/>
    <col min="7" max="7" width="5.00390625" style="230" customWidth="1"/>
    <col min="8" max="8" width="77.8515625" style="230" customWidth="1"/>
    <col min="9" max="10" width="20.00390625" style="230" customWidth="1"/>
    <col min="11" max="11" width="1.7109375" style="230" customWidth="1"/>
  </cols>
  <sheetData>
    <row r="1" s="1" customFormat="1" ht="37.5" customHeight="1"/>
    <row r="2" spans="2:11" s="1" customFormat="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16" customFormat="1" ht="45" customHeight="1">
      <c r="B3" s="234"/>
      <c r="C3" s="362" t="s">
        <v>408</v>
      </c>
      <c r="D3" s="362"/>
      <c r="E3" s="362"/>
      <c r="F3" s="362"/>
      <c r="G3" s="362"/>
      <c r="H3" s="362"/>
      <c r="I3" s="362"/>
      <c r="J3" s="362"/>
      <c r="K3" s="235"/>
    </row>
    <row r="4" spans="2:11" s="1" customFormat="1" ht="25.5" customHeight="1">
      <c r="B4" s="236"/>
      <c r="C4" s="367" t="s">
        <v>409</v>
      </c>
      <c r="D4" s="367"/>
      <c r="E4" s="367"/>
      <c r="F4" s="367"/>
      <c r="G4" s="367"/>
      <c r="H4" s="367"/>
      <c r="I4" s="367"/>
      <c r="J4" s="367"/>
      <c r="K4" s="237"/>
    </row>
    <row r="5" spans="2:11" s="1" customFormat="1" ht="5.25" customHeight="1">
      <c r="B5" s="236"/>
      <c r="C5" s="238"/>
      <c r="D5" s="238"/>
      <c r="E5" s="238"/>
      <c r="F5" s="238"/>
      <c r="G5" s="238"/>
      <c r="H5" s="238"/>
      <c r="I5" s="238"/>
      <c r="J5" s="238"/>
      <c r="K5" s="237"/>
    </row>
    <row r="6" spans="2:11" s="1" customFormat="1" ht="15" customHeight="1">
      <c r="B6" s="236"/>
      <c r="C6" s="366" t="s">
        <v>410</v>
      </c>
      <c r="D6" s="366"/>
      <c r="E6" s="366"/>
      <c r="F6" s="366"/>
      <c r="G6" s="366"/>
      <c r="H6" s="366"/>
      <c r="I6" s="366"/>
      <c r="J6" s="366"/>
      <c r="K6" s="237"/>
    </row>
    <row r="7" spans="2:11" s="1" customFormat="1" ht="15" customHeight="1">
      <c r="B7" s="240"/>
      <c r="C7" s="366" t="s">
        <v>411</v>
      </c>
      <c r="D7" s="366"/>
      <c r="E7" s="366"/>
      <c r="F7" s="366"/>
      <c r="G7" s="366"/>
      <c r="H7" s="366"/>
      <c r="I7" s="366"/>
      <c r="J7" s="366"/>
      <c r="K7" s="237"/>
    </row>
    <row r="8" spans="2:11" s="1" customFormat="1" ht="12.75" customHeight="1">
      <c r="B8" s="240"/>
      <c r="C8" s="239"/>
      <c r="D8" s="239"/>
      <c r="E8" s="239"/>
      <c r="F8" s="239"/>
      <c r="G8" s="239"/>
      <c r="H8" s="239"/>
      <c r="I8" s="239"/>
      <c r="J8" s="239"/>
      <c r="K8" s="237"/>
    </row>
    <row r="9" spans="2:11" s="1" customFormat="1" ht="15" customHeight="1">
      <c r="B9" s="240"/>
      <c r="C9" s="366" t="s">
        <v>412</v>
      </c>
      <c r="D9" s="366"/>
      <c r="E9" s="366"/>
      <c r="F9" s="366"/>
      <c r="G9" s="366"/>
      <c r="H9" s="366"/>
      <c r="I9" s="366"/>
      <c r="J9" s="366"/>
      <c r="K9" s="237"/>
    </row>
    <row r="10" spans="2:11" s="1" customFormat="1" ht="15" customHeight="1">
      <c r="B10" s="240"/>
      <c r="C10" s="239"/>
      <c r="D10" s="366" t="s">
        <v>413</v>
      </c>
      <c r="E10" s="366"/>
      <c r="F10" s="366"/>
      <c r="G10" s="366"/>
      <c r="H10" s="366"/>
      <c r="I10" s="366"/>
      <c r="J10" s="366"/>
      <c r="K10" s="237"/>
    </row>
    <row r="11" spans="2:11" s="1" customFormat="1" ht="15" customHeight="1">
      <c r="B11" s="240"/>
      <c r="C11" s="241"/>
      <c r="D11" s="366" t="s">
        <v>414</v>
      </c>
      <c r="E11" s="366"/>
      <c r="F11" s="366"/>
      <c r="G11" s="366"/>
      <c r="H11" s="366"/>
      <c r="I11" s="366"/>
      <c r="J11" s="366"/>
      <c r="K11" s="237"/>
    </row>
    <row r="12" spans="2:11" s="1" customFormat="1" ht="15" customHeight="1">
      <c r="B12" s="240"/>
      <c r="C12" s="241"/>
      <c r="D12" s="239"/>
      <c r="E12" s="239"/>
      <c r="F12" s="239"/>
      <c r="G12" s="239"/>
      <c r="H12" s="239"/>
      <c r="I12" s="239"/>
      <c r="J12" s="239"/>
      <c r="K12" s="237"/>
    </row>
    <row r="13" spans="2:11" s="1" customFormat="1" ht="15" customHeight="1">
      <c r="B13" s="240"/>
      <c r="C13" s="241"/>
      <c r="D13" s="242" t="s">
        <v>415</v>
      </c>
      <c r="E13" s="239"/>
      <c r="F13" s="239"/>
      <c r="G13" s="239"/>
      <c r="H13" s="239"/>
      <c r="I13" s="239"/>
      <c r="J13" s="239"/>
      <c r="K13" s="237"/>
    </row>
    <row r="14" spans="2:11" s="1" customFormat="1" ht="12.75" customHeight="1">
      <c r="B14" s="240"/>
      <c r="C14" s="241"/>
      <c r="D14" s="241"/>
      <c r="E14" s="241"/>
      <c r="F14" s="241"/>
      <c r="G14" s="241"/>
      <c r="H14" s="241"/>
      <c r="I14" s="241"/>
      <c r="J14" s="241"/>
      <c r="K14" s="237"/>
    </row>
    <row r="15" spans="2:11" s="1" customFormat="1" ht="15" customHeight="1">
      <c r="B15" s="240"/>
      <c r="C15" s="241"/>
      <c r="D15" s="366" t="s">
        <v>416</v>
      </c>
      <c r="E15" s="366"/>
      <c r="F15" s="366"/>
      <c r="G15" s="366"/>
      <c r="H15" s="366"/>
      <c r="I15" s="366"/>
      <c r="J15" s="366"/>
      <c r="K15" s="237"/>
    </row>
    <row r="16" spans="2:11" s="1" customFormat="1" ht="15" customHeight="1">
      <c r="B16" s="240"/>
      <c r="C16" s="241"/>
      <c r="D16" s="366" t="s">
        <v>417</v>
      </c>
      <c r="E16" s="366"/>
      <c r="F16" s="366"/>
      <c r="G16" s="366"/>
      <c r="H16" s="366"/>
      <c r="I16" s="366"/>
      <c r="J16" s="366"/>
      <c r="K16" s="237"/>
    </row>
    <row r="17" spans="2:11" s="1" customFormat="1" ht="15" customHeight="1">
      <c r="B17" s="240"/>
      <c r="C17" s="241"/>
      <c r="D17" s="366" t="s">
        <v>418</v>
      </c>
      <c r="E17" s="366"/>
      <c r="F17" s="366"/>
      <c r="G17" s="366"/>
      <c r="H17" s="366"/>
      <c r="I17" s="366"/>
      <c r="J17" s="366"/>
      <c r="K17" s="237"/>
    </row>
    <row r="18" spans="2:11" s="1" customFormat="1" ht="15" customHeight="1">
      <c r="B18" s="240"/>
      <c r="C18" s="241"/>
      <c r="D18" s="241"/>
      <c r="E18" s="243" t="s">
        <v>81</v>
      </c>
      <c r="F18" s="366" t="s">
        <v>419</v>
      </c>
      <c r="G18" s="366"/>
      <c r="H18" s="366"/>
      <c r="I18" s="366"/>
      <c r="J18" s="366"/>
      <c r="K18" s="237"/>
    </row>
    <row r="19" spans="2:11" s="1" customFormat="1" ht="15" customHeight="1">
      <c r="B19" s="240"/>
      <c r="C19" s="241"/>
      <c r="D19" s="241"/>
      <c r="E19" s="243" t="s">
        <v>420</v>
      </c>
      <c r="F19" s="366" t="s">
        <v>421</v>
      </c>
      <c r="G19" s="366"/>
      <c r="H19" s="366"/>
      <c r="I19" s="366"/>
      <c r="J19" s="366"/>
      <c r="K19" s="237"/>
    </row>
    <row r="20" spans="2:11" s="1" customFormat="1" ht="15" customHeight="1">
      <c r="B20" s="240"/>
      <c r="C20" s="241"/>
      <c r="D20" s="241"/>
      <c r="E20" s="243" t="s">
        <v>422</v>
      </c>
      <c r="F20" s="366" t="s">
        <v>423</v>
      </c>
      <c r="G20" s="366"/>
      <c r="H20" s="366"/>
      <c r="I20" s="366"/>
      <c r="J20" s="366"/>
      <c r="K20" s="237"/>
    </row>
    <row r="21" spans="2:11" s="1" customFormat="1" ht="15" customHeight="1">
      <c r="B21" s="240"/>
      <c r="C21" s="241"/>
      <c r="D21" s="241"/>
      <c r="E21" s="243" t="s">
        <v>424</v>
      </c>
      <c r="F21" s="366" t="s">
        <v>425</v>
      </c>
      <c r="G21" s="366"/>
      <c r="H21" s="366"/>
      <c r="I21" s="366"/>
      <c r="J21" s="366"/>
      <c r="K21" s="237"/>
    </row>
    <row r="22" spans="2:11" s="1" customFormat="1" ht="15" customHeight="1">
      <c r="B22" s="240"/>
      <c r="C22" s="241"/>
      <c r="D22" s="241"/>
      <c r="E22" s="243" t="s">
        <v>426</v>
      </c>
      <c r="F22" s="366" t="s">
        <v>427</v>
      </c>
      <c r="G22" s="366"/>
      <c r="H22" s="366"/>
      <c r="I22" s="366"/>
      <c r="J22" s="366"/>
      <c r="K22" s="237"/>
    </row>
    <row r="23" spans="2:11" s="1" customFormat="1" ht="15" customHeight="1">
      <c r="B23" s="240"/>
      <c r="C23" s="241"/>
      <c r="D23" s="241"/>
      <c r="E23" s="243" t="s">
        <v>428</v>
      </c>
      <c r="F23" s="366" t="s">
        <v>429</v>
      </c>
      <c r="G23" s="366"/>
      <c r="H23" s="366"/>
      <c r="I23" s="366"/>
      <c r="J23" s="366"/>
      <c r="K23" s="237"/>
    </row>
    <row r="24" spans="2:11" s="1" customFormat="1" ht="12.75" customHeight="1">
      <c r="B24" s="240"/>
      <c r="C24" s="241"/>
      <c r="D24" s="241"/>
      <c r="E24" s="241"/>
      <c r="F24" s="241"/>
      <c r="G24" s="241"/>
      <c r="H24" s="241"/>
      <c r="I24" s="241"/>
      <c r="J24" s="241"/>
      <c r="K24" s="237"/>
    </row>
    <row r="25" spans="2:11" s="1" customFormat="1" ht="15" customHeight="1">
      <c r="B25" s="240"/>
      <c r="C25" s="366" t="s">
        <v>430</v>
      </c>
      <c r="D25" s="366"/>
      <c r="E25" s="366"/>
      <c r="F25" s="366"/>
      <c r="G25" s="366"/>
      <c r="H25" s="366"/>
      <c r="I25" s="366"/>
      <c r="J25" s="366"/>
      <c r="K25" s="237"/>
    </row>
    <row r="26" spans="2:11" s="1" customFormat="1" ht="15" customHeight="1">
      <c r="B26" s="240"/>
      <c r="C26" s="366" t="s">
        <v>431</v>
      </c>
      <c r="D26" s="366"/>
      <c r="E26" s="366"/>
      <c r="F26" s="366"/>
      <c r="G26" s="366"/>
      <c r="H26" s="366"/>
      <c r="I26" s="366"/>
      <c r="J26" s="366"/>
      <c r="K26" s="237"/>
    </row>
    <row r="27" spans="2:11" s="1" customFormat="1" ht="15" customHeight="1">
      <c r="B27" s="240"/>
      <c r="C27" s="239"/>
      <c r="D27" s="366" t="s">
        <v>432</v>
      </c>
      <c r="E27" s="366"/>
      <c r="F27" s="366"/>
      <c r="G27" s="366"/>
      <c r="H27" s="366"/>
      <c r="I27" s="366"/>
      <c r="J27" s="366"/>
      <c r="K27" s="237"/>
    </row>
    <row r="28" spans="2:11" s="1" customFormat="1" ht="15" customHeight="1">
      <c r="B28" s="240"/>
      <c r="C28" s="241"/>
      <c r="D28" s="366" t="s">
        <v>433</v>
      </c>
      <c r="E28" s="366"/>
      <c r="F28" s="366"/>
      <c r="G28" s="366"/>
      <c r="H28" s="366"/>
      <c r="I28" s="366"/>
      <c r="J28" s="366"/>
      <c r="K28" s="237"/>
    </row>
    <row r="29" spans="2:11" s="1" customFormat="1" ht="12.75" customHeight="1">
      <c r="B29" s="240"/>
      <c r="C29" s="241"/>
      <c r="D29" s="241"/>
      <c r="E29" s="241"/>
      <c r="F29" s="241"/>
      <c r="G29" s="241"/>
      <c r="H29" s="241"/>
      <c r="I29" s="241"/>
      <c r="J29" s="241"/>
      <c r="K29" s="237"/>
    </row>
    <row r="30" spans="2:11" s="1" customFormat="1" ht="15" customHeight="1">
      <c r="B30" s="240"/>
      <c r="C30" s="241"/>
      <c r="D30" s="366" t="s">
        <v>434</v>
      </c>
      <c r="E30" s="366"/>
      <c r="F30" s="366"/>
      <c r="G30" s="366"/>
      <c r="H30" s="366"/>
      <c r="I30" s="366"/>
      <c r="J30" s="366"/>
      <c r="K30" s="237"/>
    </row>
    <row r="31" spans="2:11" s="1" customFormat="1" ht="15" customHeight="1">
      <c r="B31" s="240"/>
      <c r="C31" s="241"/>
      <c r="D31" s="366" t="s">
        <v>435</v>
      </c>
      <c r="E31" s="366"/>
      <c r="F31" s="366"/>
      <c r="G31" s="366"/>
      <c r="H31" s="366"/>
      <c r="I31" s="366"/>
      <c r="J31" s="366"/>
      <c r="K31" s="237"/>
    </row>
    <row r="32" spans="2:11" s="1" customFormat="1" ht="12.75" customHeight="1">
      <c r="B32" s="240"/>
      <c r="C32" s="241"/>
      <c r="D32" s="241"/>
      <c r="E32" s="241"/>
      <c r="F32" s="241"/>
      <c r="G32" s="241"/>
      <c r="H32" s="241"/>
      <c r="I32" s="241"/>
      <c r="J32" s="241"/>
      <c r="K32" s="237"/>
    </row>
    <row r="33" spans="2:11" s="1" customFormat="1" ht="15" customHeight="1">
      <c r="B33" s="240"/>
      <c r="C33" s="241"/>
      <c r="D33" s="366" t="s">
        <v>436</v>
      </c>
      <c r="E33" s="366"/>
      <c r="F33" s="366"/>
      <c r="G33" s="366"/>
      <c r="H33" s="366"/>
      <c r="I33" s="366"/>
      <c r="J33" s="366"/>
      <c r="K33" s="237"/>
    </row>
    <row r="34" spans="2:11" s="1" customFormat="1" ht="15" customHeight="1">
      <c r="B34" s="240"/>
      <c r="C34" s="241"/>
      <c r="D34" s="366" t="s">
        <v>437</v>
      </c>
      <c r="E34" s="366"/>
      <c r="F34" s="366"/>
      <c r="G34" s="366"/>
      <c r="H34" s="366"/>
      <c r="I34" s="366"/>
      <c r="J34" s="366"/>
      <c r="K34" s="237"/>
    </row>
    <row r="35" spans="2:11" s="1" customFormat="1" ht="15" customHeight="1">
      <c r="B35" s="240"/>
      <c r="C35" s="241"/>
      <c r="D35" s="366" t="s">
        <v>438</v>
      </c>
      <c r="E35" s="366"/>
      <c r="F35" s="366"/>
      <c r="G35" s="366"/>
      <c r="H35" s="366"/>
      <c r="I35" s="366"/>
      <c r="J35" s="366"/>
      <c r="K35" s="237"/>
    </row>
    <row r="36" spans="2:11" s="1" customFormat="1" ht="15" customHeight="1">
      <c r="B36" s="240"/>
      <c r="C36" s="241"/>
      <c r="D36" s="239"/>
      <c r="E36" s="242" t="s">
        <v>108</v>
      </c>
      <c r="F36" s="239"/>
      <c r="G36" s="366" t="s">
        <v>439</v>
      </c>
      <c r="H36" s="366"/>
      <c r="I36" s="366"/>
      <c r="J36" s="366"/>
      <c r="K36" s="237"/>
    </row>
    <row r="37" spans="2:11" s="1" customFormat="1" ht="30.75" customHeight="1">
      <c r="B37" s="240"/>
      <c r="C37" s="241"/>
      <c r="D37" s="239"/>
      <c r="E37" s="242" t="s">
        <v>440</v>
      </c>
      <c r="F37" s="239"/>
      <c r="G37" s="366" t="s">
        <v>441</v>
      </c>
      <c r="H37" s="366"/>
      <c r="I37" s="366"/>
      <c r="J37" s="366"/>
      <c r="K37" s="237"/>
    </row>
    <row r="38" spans="2:11" s="1" customFormat="1" ht="15" customHeight="1">
      <c r="B38" s="240"/>
      <c r="C38" s="241"/>
      <c r="D38" s="239"/>
      <c r="E38" s="242" t="s">
        <v>55</v>
      </c>
      <c r="F38" s="239"/>
      <c r="G38" s="366" t="s">
        <v>442</v>
      </c>
      <c r="H38" s="366"/>
      <c r="I38" s="366"/>
      <c r="J38" s="366"/>
      <c r="K38" s="237"/>
    </row>
    <row r="39" spans="2:11" s="1" customFormat="1" ht="15" customHeight="1">
      <c r="B39" s="240"/>
      <c r="C39" s="241"/>
      <c r="D39" s="239"/>
      <c r="E39" s="242" t="s">
        <v>56</v>
      </c>
      <c r="F39" s="239"/>
      <c r="G39" s="366" t="s">
        <v>443</v>
      </c>
      <c r="H39" s="366"/>
      <c r="I39" s="366"/>
      <c r="J39" s="366"/>
      <c r="K39" s="237"/>
    </row>
    <row r="40" spans="2:11" s="1" customFormat="1" ht="15" customHeight="1">
      <c r="B40" s="240"/>
      <c r="C40" s="241"/>
      <c r="D40" s="239"/>
      <c r="E40" s="242" t="s">
        <v>109</v>
      </c>
      <c r="F40" s="239"/>
      <c r="G40" s="366" t="s">
        <v>444</v>
      </c>
      <c r="H40" s="366"/>
      <c r="I40" s="366"/>
      <c r="J40" s="366"/>
      <c r="K40" s="237"/>
    </row>
    <row r="41" spans="2:11" s="1" customFormat="1" ht="15" customHeight="1">
      <c r="B41" s="240"/>
      <c r="C41" s="241"/>
      <c r="D41" s="239"/>
      <c r="E41" s="242" t="s">
        <v>110</v>
      </c>
      <c r="F41" s="239"/>
      <c r="G41" s="366" t="s">
        <v>445</v>
      </c>
      <c r="H41" s="366"/>
      <c r="I41" s="366"/>
      <c r="J41" s="366"/>
      <c r="K41" s="237"/>
    </row>
    <row r="42" spans="2:11" s="1" customFormat="1" ht="15" customHeight="1">
      <c r="B42" s="240"/>
      <c r="C42" s="241"/>
      <c r="D42" s="239"/>
      <c r="E42" s="242" t="s">
        <v>446</v>
      </c>
      <c r="F42" s="239"/>
      <c r="G42" s="366" t="s">
        <v>447</v>
      </c>
      <c r="H42" s="366"/>
      <c r="I42" s="366"/>
      <c r="J42" s="366"/>
      <c r="K42" s="237"/>
    </row>
    <row r="43" spans="2:11" s="1" customFormat="1" ht="15" customHeight="1">
      <c r="B43" s="240"/>
      <c r="C43" s="241"/>
      <c r="D43" s="239"/>
      <c r="E43" s="242"/>
      <c r="F43" s="239"/>
      <c r="G43" s="366" t="s">
        <v>448</v>
      </c>
      <c r="H43" s="366"/>
      <c r="I43" s="366"/>
      <c r="J43" s="366"/>
      <c r="K43" s="237"/>
    </row>
    <row r="44" spans="2:11" s="1" customFormat="1" ht="15" customHeight="1">
      <c r="B44" s="240"/>
      <c r="C44" s="241"/>
      <c r="D44" s="239"/>
      <c r="E44" s="242" t="s">
        <v>449</v>
      </c>
      <c r="F44" s="239"/>
      <c r="G44" s="366" t="s">
        <v>450</v>
      </c>
      <c r="H44" s="366"/>
      <c r="I44" s="366"/>
      <c r="J44" s="366"/>
      <c r="K44" s="237"/>
    </row>
    <row r="45" spans="2:11" s="1" customFormat="1" ht="15" customHeight="1">
      <c r="B45" s="240"/>
      <c r="C45" s="241"/>
      <c r="D45" s="239"/>
      <c r="E45" s="242" t="s">
        <v>112</v>
      </c>
      <c r="F45" s="239"/>
      <c r="G45" s="366" t="s">
        <v>451</v>
      </c>
      <c r="H45" s="366"/>
      <c r="I45" s="366"/>
      <c r="J45" s="366"/>
      <c r="K45" s="237"/>
    </row>
    <row r="46" spans="2:11" s="1" customFormat="1" ht="12.75" customHeight="1">
      <c r="B46" s="240"/>
      <c r="C46" s="241"/>
      <c r="D46" s="239"/>
      <c r="E46" s="239"/>
      <c r="F46" s="239"/>
      <c r="G46" s="239"/>
      <c r="H46" s="239"/>
      <c r="I46" s="239"/>
      <c r="J46" s="239"/>
      <c r="K46" s="237"/>
    </row>
    <row r="47" spans="2:11" s="1" customFormat="1" ht="15" customHeight="1">
      <c r="B47" s="240"/>
      <c r="C47" s="241"/>
      <c r="D47" s="366" t="s">
        <v>452</v>
      </c>
      <c r="E47" s="366"/>
      <c r="F47" s="366"/>
      <c r="G47" s="366"/>
      <c r="H47" s="366"/>
      <c r="I47" s="366"/>
      <c r="J47" s="366"/>
      <c r="K47" s="237"/>
    </row>
    <row r="48" spans="2:11" s="1" customFormat="1" ht="15" customHeight="1">
      <c r="B48" s="240"/>
      <c r="C48" s="241"/>
      <c r="D48" s="241"/>
      <c r="E48" s="366" t="s">
        <v>453</v>
      </c>
      <c r="F48" s="366"/>
      <c r="G48" s="366"/>
      <c r="H48" s="366"/>
      <c r="I48" s="366"/>
      <c r="J48" s="366"/>
      <c r="K48" s="237"/>
    </row>
    <row r="49" spans="2:11" s="1" customFormat="1" ht="15" customHeight="1">
      <c r="B49" s="240"/>
      <c r="C49" s="241"/>
      <c r="D49" s="241"/>
      <c r="E49" s="366" t="s">
        <v>454</v>
      </c>
      <c r="F49" s="366"/>
      <c r="G49" s="366"/>
      <c r="H49" s="366"/>
      <c r="I49" s="366"/>
      <c r="J49" s="366"/>
      <c r="K49" s="237"/>
    </row>
    <row r="50" spans="2:11" s="1" customFormat="1" ht="15" customHeight="1">
      <c r="B50" s="240"/>
      <c r="C50" s="241"/>
      <c r="D50" s="241"/>
      <c r="E50" s="366" t="s">
        <v>455</v>
      </c>
      <c r="F50" s="366"/>
      <c r="G50" s="366"/>
      <c r="H50" s="366"/>
      <c r="I50" s="366"/>
      <c r="J50" s="366"/>
      <c r="K50" s="237"/>
    </row>
    <row r="51" spans="2:11" s="1" customFormat="1" ht="15" customHeight="1">
      <c r="B51" s="240"/>
      <c r="C51" s="241"/>
      <c r="D51" s="366" t="s">
        <v>456</v>
      </c>
      <c r="E51" s="366"/>
      <c r="F51" s="366"/>
      <c r="G51" s="366"/>
      <c r="H51" s="366"/>
      <c r="I51" s="366"/>
      <c r="J51" s="366"/>
      <c r="K51" s="237"/>
    </row>
    <row r="52" spans="2:11" s="1" customFormat="1" ht="25.5" customHeight="1">
      <c r="B52" s="236"/>
      <c r="C52" s="367" t="s">
        <v>457</v>
      </c>
      <c r="D52" s="367"/>
      <c r="E52" s="367"/>
      <c r="F52" s="367"/>
      <c r="G52" s="367"/>
      <c r="H52" s="367"/>
      <c r="I52" s="367"/>
      <c r="J52" s="367"/>
      <c r="K52" s="237"/>
    </row>
    <row r="53" spans="2:11" s="1" customFormat="1" ht="5.25" customHeight="1">
      <c r="B53" s="236"/>
      <c r="C53" s="238"/>
      <c r="D53" s="238"/>
      <c r="E53" s="238"/>
      <c r="F53" s="238"/>
      <c r="G53" s="238"/>
      <c r="H53" s="238"/>
      <c r="I53" s="238"/>
      <c r="J53" s="238"/>
      <c r="K53" s="237"/>
    </row>
    <row r="54" spans="2:11" s="1" customFormat="1" ht="15" customHeight="1">
      <c r="B54" s="236"/>
      <c r="C54" s="366" t="s">
        <v>458</v>
      </c>
      <c r="D54" s="366"/>
      <c r="E54" s="366"/>
      <c r="F54" s="366"/>
      <c r="G54" s="366"/>
      <c r="H54" s="366"/>
      <c r="I54" s="366"/>
      <c r="J54" s="366"/>
      <c r="K54" s="237"/>
    </row>
    <row r="55" spans="2:11" s="1" customFormat="1" ht="15" customHeight="1">
      <c r="B55" s="236"/>
      <c r="C55" s="366" t="s">
        <v>459</v>
      </c>
      <c r="D55" s="366"/>
      <c r="E55" s="366"/>
      <c r="F55" s="366"/>
      <c r="G55" s="366"/>
      <c r="H55" s="366"/>
      <c r="I55" s="366"/>
      <c r="J55" s="366"/>
      <c r="K55" s="237"/>
    </row>
    <row r="56" spans="2:11" s="1" customFormat="1" ht="12.75" customHeight="1">
      <c r="B56" s="236"/>
      <c r="C56" s="239"/>
      <c r="D56" s="239"/>
      <c r="E56" s="239"/>
      <c r="F56" s="239"/>
      <c r="G56" s="239"/>
      <c r="H56" s="239"/>
      <c r="I56" s="239"/>
      <c r="J56" s="239"/>
      <c r="K56" s="237"/>
    </row>
    <row r="57" spans="2:11" s="1" customFormat="1" ht="15" customHeight="1">
      <c r="B57" s="236"/>
      <c r="C57" s="366" t="s">
        <v>460</v>
      </c>
      <c r="D57" s="366"/>
      <c r="E57" s="366"/>
      <c r="F57" s="366"/>
      <c r="G57" s="366"/>
      <c r="H57" s="366"/>
      <c r="I57" s="366"/>
      <c r="J57" s="366"/>
      <c r="K57" s="237"/>
    </row>
    <row r="58" spans="2:11" s="1" customFormat="1" ht="15" customHeight="1">
      <c r="B58" s="236"/>
      <c r="C58" s="241"/>
      <c r="D58" s="366" t="s">
        <v>461</v>
      </c>
      <c r="E58" s="366"/>
      <c r="F58" s="366"/>
      <c r="G58" s="366"/>
      <c r="H58" s="366"/>
      <c r="I58" s="366"/>
      <c r="J58" s="366"/>
      <c r="K58" s="237"/>
    </row>
    <row r="59" spans="2:11" s="1" customFormat="1" ht="15" customHeight="1">
      <c r="B59" s="236"/>
      <c r="C59" s="241"/>
      <c r="D59" s="366" t="s">
        <v>462</v>
      </c>
      <c r="E59" s="366"/>
      <c r="F59" s="366"/>
      <c r="G59" s="366"/>
      <c r="H59" s="366"/>
      <c r="I59" s="366"/>
      <c r="J59" s="366"/>
      <c r="K59" s="237"/>
    </row>
    <row r="60" spans="2:11" s="1" customFormat="1" ht="15" customHeight="1">
      <c r="B60" s="236"/>
      <c r="C60" s="241"/>
      <c r="D60" s="366" t="s">
        <v>463</v>
      </c>
      <c r="E60" s="366"/>
      <c r="F60" s="366"/>
      <c r="G60" s="366"/>
      <c r="H60" s="366"/>
      <c r="I60" s="366"/>
      <c r="J60" s="366"/>
      <c r="K60" s="237"/>
    </row>
    <row r="61" spans="2:11" s="1" customFormat="1" ht="15" customHeight="1">
      <c r="B61" s="236"/>
      <c r="C61" s="241"/>
      <c r="D61" s="366" t="s">
        <v>464</v>
      </c>
      <c r="E61" s="366"/>
      <c r="F61" s="366"/>
      <c r="G61" s="366"/>
      <c r="H61" s="366"/>
      <c r="I61" s="366"/>
      <c r="J61" s="366"/>
      <c r="K61" s="237"/>
    </row>
    <row r="62" spans="2:11" s="1" customFormat="1" ht="15" customHeight="1">
      <c r="B62" s="236"/>
      <c r="C62" s="241"/>
      <c r="D62" s="368" t="s">
        <v>465</v>
      </c>
      <c r="E62" s="368"/>
      <c r="F62" s="368"/>
      <c r="G62" s="368"/>
      <c r="H62" s="368"/>
      <c r="I62" s="368"/>
      <c r="J62" s="368"/>
      <c r="K62" s="237"/>
    </row>
    <row r="63" spans="2:11" s="1" customFormat="1" ht="15" customHeight="1">
      <c r="B63" s="236"/>
      <c r="C63" s="241"/>
      <c r="D63" s="366" t="s">
        <v>466</v>
      </c>
      <c r="E63" s="366"/>
      <c r="F63" s="366"/>
      <c r="G63" s="366"/>
      <c r="H63" s="366"/>
      <c r="I63" s="366"/>
      <c r="J63" s="366"/>
      <c r="K63" s="237"/>
    </row>
    <row r="64" spans="2:11" s="1" customFormat="1" ht="12.75" customHeight="1">
      <c r="B64" s="236"/>
      <c r="C64" s="241"/>
      <c r="D64" s="241"/>
      <c r="E64" s="244"/>
      <c r="F64" s="241"/>
      <c r="G64" s="241"/>
      <c r="H64" s="241"/>
      <c r="I64" s="241"/>
      <c r="J64" s="241"/>
      <c r="K64" s="237"/>
    </row>
    <row r="65" spans="2:11" s="1" customFormat="1" ht="15" customHeight="1">
      <c r="B65" s="236"/>
      <c r="C65" s="241"/>
      <c r="D65" s="366" t="s">
        <v>467</v>
      </c>
      <c r="E65" s="366"/>
      <c r="F65" s="366"/>
      <c r="G65" s="366"/>
      <c r="H65" s="366"/>
      <c r="I65" s="366"/>
      <c r="J65" s="366"/>
      <c r="K65" s="237"/>
    </row>
    <row r="66" spans="2:11" s="1" customFormat="1" ht="15" customHeight="1">
      <c r="B66" s="236"/>
      <c r="C66" s="241"/>
      <c r="D66" s="368" t="s">
        <v>468</v>
      </c>
      <c r="E66" s="368"/>
      <c r="F66" s="368"/>
      <c r="G66" s="368"/>
      <c r="H66" s="368"/>
      <c r="I66" s="368"/>
      <c r="J66" s="368"/>
      <c r="K66" s="237"/>
    </row>
    <row r="67" spans="2:11" s="1" customFormat="1" ht="15" customHeight="1">
      <c r="B67" s="236"/>
      <c r="C67" s="241"/>
      <c r="D67" s="366" t="s">
        <v>469</v>
      </c>
      <c r="E67" s="366"/>
      <c r="F67" s="366"/>
      <c r="G67" s="366"/>
      <c r="H67" s="366"/>
      <c r="I67" s="366"/>
      <c r="J67" s="366"/>
      <c r="K67" s="237"/>
    </row>
    <row r="68" spans="2:11" s="1" customFormat="1" ht="15" customHeight="1">
      <c r="B68" s="236"/>
      <c r="C68" s="241"/>
      <c r="D68" s="366" t="s">
        <v>470</v>
      </c>
      <c r="E68" s="366"/>
      <c r="F68" s="366"/>
      <c r="G68" s="366"/>
      <c r="H68" s="366"/>
      <c r="I68" s="366"/>
      <c r="J68" s="366"/>
      <c r="K68" s="237"/>
    </row>
    <row r="69" spans="2:11" s="1" customFormat="1" ht="15" customHeight="1">
      <c r="B69" s="236"/>
      <c r="C69" s="241"/>
      <c r="D69" s="366" t="s">
        <v>471</v>
      </c>
      <c r="E69" s="366"/>
      <c r="F69" s="366"/>
      <c r="G69" s="366"/>
      <c r="H69" s="366"/>
      <c r="I69" s="366"/>
      <c r="J69" s="366"/>
      <c r="K69" s="237"/>
    </row>
    <row r="70" spans="2:11" s="1" customFormat="1" ht="15" customHeight="1">
      <c r="B70" s="236"/>
      <c r="C70" s="241"/>
      <c r="D70" s="366" t="s">
        <v>472</v>
      </c>
      <c r="E70" s="366"/>
      <c r="F70" s="366"/>
      <c r="G70" s="366"/>
      <c r="H70" s="366"/>
      <c r="I70" s="366"/>
      <c r="J70" s="366"/>
      <c r="K70" s="237"/>
    </row>
    <row r="71" spans="2:11" s="1" customFormat="1" ht="12.75" customHeight="1">
      <c r="B71" s="245"/>
      <c r="C71" s="246"/>
      <c r="D71" s="246"/>
      <c r="E71" s="246"/>
      <c r="F71" s="246"/>
      <c r="G71" s="246"/>
      <c r="H71" s="246"/>
      <c r="I71" s="246"/>
      <c r="J71" s="246"/>
      <c r="K71" s="247"/>
    </row>
    <row r="72" spans="2:11" s="1" customFormat="1" ht="18.75" customHeight="1">
      <c r="B72" s="248"/>
      <c r="C72" s="248"/>
      <c r="D72" s="248"/>
      <c r="E72" s="248"/>
      <c r="F72" s="248"/>
      <c r="G72" s="248"/>
      <c r="H72" s="248"/>
      <c r="I72" s="248"/>
      <c r="J72" s="248"/>
      <c r="K72" s="249"/>
    </row>
    <row r="73" spans="2:11" s="1" customFormat="1" ht="18.75" customHeight="1">
      <c r="B73" s="249"/>
      <c r="C73" s="249"/>
      <c r="D73" s="249"/>
      <c r="E73" s="249"/>
      <c r="F73" s="249"/>
      <c r="G73" s="249"/>
      <c r="H73" s="249"/>
      <c r="I73" s="249"/>
      <c r="J73" s="249"/>
      <c r="K73" s="249"/>
    </row>
    <row r="74" spans="2:11" s="1" customFormat="1" ht="7.5" customHeight="1">
      <c r="B74" s="250"/>
      <c r="C74" s="251"/>
      <c r="D74" s="251"/>
      <c r="E74" s="251"/>
      <c r="F74" s="251"/>
      <c r="G74" s="251"/>
      <c r="H74" s="251"/>
      <c r="I74" s="251"/>
      <c r="J74" s="251"/>
      <c r="K74" s="252"/>
    </row>
    <row r="75" spans="2:11" s="1" customFormat="1" ht="45" customHeight="1">
      <c r="B75" s="253"/>
      <c r="C75" s="361" t="s">
        <v>473</v>
      </c>
      <c r="D75" s="361"/>
      <c r="E75" s="361"/>
      <c r="F75" s="361"/>
      <c r="G75" s="361"/>
      <c r="H75" s="361"/>
      <c r="I75" s="361"/>
      <c r="J75" s="361"/>
      <c r="K75" s="254"/>
    </row>
    <row r="76" spans="2:11" s="1" customFormat="1" ht="17.25" customHeight="1">
      <c r="B76" s="253"/>
      <c r="C76" s="255" t="s">
        <v>474</v>
      </c>
      <c r="D76" s="255"/>
      <c r="E76" s="255"/>
      <c r="F76" s="255" t="s">
        <v>475</v>
      </c>
      <c r="G76" s="256"/>
      <c r="H76" s="255" t="s">
        <v>56</v>
      </c>
      <c r="I76" s="255" t="s">
        <v>59</v>
      </c>
      <c r="J76" s="255" t="s">
        <v>476</v>
      </c>
      <c r="K76" s="254"/>
    </row>
    <row r="77" spans="2:11" s="1" customFormat="1" ht="17.25" customHeight="1">
      <c r="B77" s="253"/>
      <c r="C77" s="257" t="s">
        <v>477</v>
      </c>
      <c r="D77" s="257"/>
      <c r="E77" s="257"/>
      <c r="F77" s="258" t="s">
        <v>478</v>
      </c>
      <c r="G77" s="259"/>
      <c r="H77" s="257"/>
      <c r="I77" s="257"/>
      <c r="J77" s="257" t="s">
        <v>479</v>
      </c>
      <c r="K77" s="254"/>
    </row>
    <row r="78" spans="2:11" s="1" customFormat="1" ht="5.25" customHeight="1">
      <c r="B78" s="253"/>
      <c r="C78" s="260"/>
      <c r="D78" s="260"/>
      <c r="E78" s="260"/>
      <c r="F78" s="260"/>
      <c r="G78" s="261"/>
      <c r="H78" s="260"/>
      <c r="I78" s="260"/>
      <c r="J78" s="260"/>
      <c r="K78" s="254"/>
    </row>
    <row r="79" spans="2:11" s="1" customFormat="1" ht="15" customHeight="1">
      <c r="B79" s="253"/>
      <c r="C79" s="242" t="s">
        <v>55</v>
      </c>
      <c r="D79" s="262"/>
      <c r="E79" s="262"/>
      <c r="F79" s="263" t="s">
        <v>480</v>
      </c>
      <c r="G79" s="264"/>
      <c r="H79" s="242" t="s">
        <v>481</v>
      </c>
      <c r="I79" s="242" t="s">
        <v>482</v>
      </c>
      <c r="J79" s="242">
        <v>20</v>
      </c>
      <c r="K79" s="254"/>
    </row>
    <row r="80" spans="2:11" s="1" customFormat="1" ht="15" customHeight="1">
      <c r="B80" s="253"/>
      <c r="C80" s="242" t="s">
        <v>483</v>
      </c>
      <c r="D80" s="242"/>
      <c r="E80" s="242"/>
      <c r="F80" s="263" t="s">
        <v>480</v>
      </c>
      <c r="G80" s="264"/>
      <c r="H80" s="242" t="s">
        <v>484</v>
      </c>
      <c r="I80" s="242" t="s">
        <v>482</v>
      </c>
      <c r="J80" s="242">
        <v>120</v>
      </c>
      <c r="K80" s="254"/>
    </row>
    <row r="81" spans="2:11" s="1" customFormat="1" ht="15" customHeight="1">
      <c r="B81" s="265"/>
      <c r="C81" s="242" t="s">
        <v>485</v>
      </c>
      <c r="D81" s="242"/>
      <c r="E81" s="242"/>
      <c r="F81" s="263" t="s">
        <v>486</v>
      </c>
      <c r="G81" s="264"/>
      <c r="H81" s="242" t="s">
        <v>487</v>
      </c>
      <c r="I81" s="242" t="s">
        <v>482</v>
      </c>
      <c r="J81" s="242">
        <v>50</v>
      </c>
      <c r="K81" s="254"/>
    </row>
    <row r="82" spans="2:11" s="1" customFormat="1" ht="15" customHeight="1">
      <c r="B82" s="265"/>
      <c r="C82" s="242" t="s">
        <v>488</v>
      </c>
      <c r="D82" s="242"/>
      <c r="E82" s="242"/>
      <c r="F82" s="263" t="s">
        <v>480</v>
      </c>
      <c r="G82" s="264"/>
      <c r="H82" s="242" t="s">
        <v>489</v>
      </c>
      <c r="I82" s="242" t="s">
        <v>490</v>
      </c>
      <c r="J82" s="242"/>
      <c r="K82" s="254"/>
    </row>
    <row r="83" spans="2:11" s="1" customFormat="1" ht="15" customHeight="1">
      <c r="B83" s="265"/>
      <c r="C83" s="266" t="s">
        <v>491</v>
      </c>
      <c r="D83" s="266"/>
      <c r="E83" s="266"/>
      <c r="F83" s="267" t="s">
        <v>486</v>
      </c>
      <c r="G83" s="266"/>
      <c r="H83" s="266" t="s">
        <v>492</v>
      </c>
      <c r="I83" s="266" t="s">
        <v>482</v>
      </c>
      <c r="J83" s="266">
        <v>15</v>
      </c>
      <c r="K83" s="254"/>
    </row>
    <row r="84" spans="2:11" s="1" customFormat="1" ht="15" customHeight="1">
      <c r="B84" s="265"/>
      <c r="C84" s="266" t="s">
        <v>493</v>
      </c>
      <c r="D84" s="266"/>
      <c r="E84" s="266"/>
      <c r="F84" s="267" t="s">
        <v>486</v>
      </c>
      <c r="G84" s="266"/>
      <c r="H84" s="266" t="s">
        <v>494</v>
      </c>
      <c r="I84" s="266" t="s">
        <v>482</v>
      </c>
      <c r="J84" s="266">
        <v>15</v>
      </c>
      <c r="K84" s="254"/>
    </row>
    <row r="85" spans="2:11" s="1" customFormat="1" ht="15" customHeight="1">
      <c r="B85" s="265"/>
      <c r="C85" s="266" t="s">
        <v>495</v>
      </c>
      <c r="D85" s="266"/>
      <c r="E85" s="266"/>
      <c r="F85" s="267" t="s">
        <v>486</v>
      </c>
      <c r="G85" s="266"/>
      <c r="H85" s="266" t="s">
        <v>496</v>
      </c>
      <c r="I85" s="266" t="s">
        <v>482</v>
      </c>
      <c r="J85" s="266">
        <v>20</v>
      </c>
      <c r="K85" s="254"/>
    </row>
    <row r="86" spans="2:11" s="1" customFormat="1" ht="15" customHeight="1">
      <c r="B86" s="265"/>
      <c r="C86" s="266" t="s">
        <v>497</v>
      </c>
      <c r="D86" s="266"/>
      <c r="E86" s="266"/>
      <c r="F86" s="267" t="s">
        <v>486</v>
      </c>
      <c r="G86" s="266"/>
      <c r="H86" s="266" t="s">
        <v>498</v>
      </c>
      <c r="I86" s="266" t="s">
        <v>482</v>
      </c>
      <c r="J86" s="266">
        <v>20</v>
      </c>
      <c r="K86" s="254"/>
    </row>
    <row r="87" spans="2:11" s="1" customFormat="1" ht="15" customHeight="1">
      <c r="B87" s="265"/>
      <c r="C87" s="242" t="s">
        <v>499</v>
      </c>
      <c r="D87" s="242"/>
      <c r="E87" s="242"/>
      <c r="F87" s="263" t="s">
        <v>486</v>
      </c>
      <c r="G87" s="264"/>
      <c r="H87" s="242" t="s">
        <v>500</v>
      </c>
      <c r="I87" s="242" t="s">
        <v>482</v>
      </c>
      <c r="J87" s="242">
        <v>50</v>
      </c>
      <c r="K87" s="254"/>
    </row>
    <row r="88" spans="2:11" s="1" customFormat="1" ht="15" customHeight="1">
      <c r="B88" s="265"/>
      <c r="C88" s="242" t="s">
        <v>501</v>
      </c>
      <c r="D88" s="242"/>
      <c r="E88" s="242"/>
      <c r="F88" s="263" t="s">
        <v>486</v>
      </c>
      <c r="G88" s="264"/>
      <c r="H88" s="242" t="s">
        <v>502</v>
      </c>
      <c r="I88" s="242" t="s">
        <v>482</v>
      </c>
      <c r="J88" s="242">
        <v>20</v>
      </c>
      <c r="K88" s="254"/>
    </row>
    <row r="89" spans="2:11" s="1" customFormat="1" ht="15" customHeight="1">
      <c r="B89" s="265"/>
      <c r="C89" s="242" t="s">
        <v>503</v>
      </c>
      <c r="D89" s="242"/>
      <c r="E89" s="242"/>
      <c r="F89" s="263" t="s">
        <v>486</v>
      </c>
      <c r="G89" s="264"/>
      <c r="H89" s="242" t="s">
        <v>504</v>
      </c>
      <c r="I89" s="242" t="s">
        <v>482</v>
      </c>
      <c r="J89" s="242">
        <v>20</v>
      </c>
      <c r="K89" s="254"/>
    </row>
    <row r="90" spans="2:11" s="1" customFormat="1" ht="15" customHeight="1">
      <c r="B90" s="265"/>
      <c r="C90" s="242" t="s">
        <v>505</v>
      </c>
      <c r="D90" s="242"/>
      <c r="E90" s="242"/>
      <c r="F90" s="263" t="s">
        <v>486</v>
      </c>
      <c r="G90" s="264"/>
      <c r="H90" s="242" t="s">
        <v>506</v>
      </c>
      <c r="I90" s="242" t="s">
        <v>482</v>
      </c>
      <c r="J90" s="242">
        <v>50</v>
      </c>
      <c r="K90" s="254"/>
    </row>
    <row r="91" spans="2:11" s="1" customFormat="1" ht="15" customHeight="1">
      <c r="B91" s="265"/>
      <c r="C91" s="242" t="s">
        <v>507</v>
      </c>
      <c r="D91" s="242"/>
      <c r="E91" s="242"/>
      <c r="F91" s="263" t="s">
        <v>486</v>
      </c>
      <c r="G91" s="264"/>
      <c r="H91" s="242" t="s">
        <v>507</v>
      </c>
      <c r="I91" s="242" t="s">
        <v>482</v>
      </c>
      <c r="J91" s="242">
        <v>50</v>
      </c>
      <c r="K91" s="254"/>
    </row>
    <row r="92" spans="2:11" s="1" customFormat="1" ht="15" customHeight="1">
      <c r="B92" s="265"/>
      <c r="C92" s="242" t="s">
        <v>508</v>
      </c>
      <c r="D92" s="242"/>
      <c r="E92" s="242"/>
      <c r="F92" s="263" t="s">
        <v>486</v>
      </c>
      <c r="G92" s="264"/>
      <c r="H92" s="242" t="s">
        <v>509</v>
      </c>
      <c r="I92" s="242" t="s">
        <v>482</v>
      </c>
      <c r="J92" s="242">
        <v>255</v>
      </c>
      <c r="K92" s="254"/>
    </row>
    <row r="93" spans="2:11" s="1" customFormat="1" ht="15" customHeight="1">
      <c r="B93" s="265"/>
      <c r="C93" s="242" t="s">
        <v>510</v>
      </c>
      <c r="D93" s="242"/>
      <c r="E93" s="242"/>
      <c r="F93" s="263" t="s">
        <v>480</v>
      </c>
      <c r="G93" s="264"/>
      <c r="H93" s="242" t="s">
        <v>511</v>
      </c>
      <c r="I93" s="242" t="s">
        <v>512</v>
      </c>
      <c r="J93" s="242"/>
      <c r="K93" s="254"/>
    </row>
    <row r="94" spans="2:11" s="1" customFormat="1" ht="15" customHeight="1">
      <c r="B94" s="265"/>
      <c r="C94" s="242" t="s">
        <v>513</v>
      </c>
      <c r="D94" s="242"/>
      <c r="E94" s="242"/>
      <c r="F94" s="263" t="s">
        <v>480</v>
      </c>
      <c r="G94" s="264"/>
      <c r="H94" s="242" t="s">
        <v>514</v>
      </c>
      <c r="I94" s="242" t="s">
        <v>515</v>
      </c>
      <c r="J94" s="242"/>
      <c r="K94" s="254"/>
    </row>
    <row r="95" spans="2:11" s="1" customFormat="1" ht="15" customHeight="1">
      <c r="B95" s="265"/>
      <c r="C95" s="242" t="s">
        <v>516</v>
      </c>
      <c r="D95" s="242"/>
      <c r="E95" s="242"/>
      <c r="F95" s="263" t="s">
        <v>480</v>
      </c>
      <c r="G95" s="264"/>
      <c r="H95" s="242" t="s">
        <v>516</v>
      </c>
      <c r="I95" s="242" t="s">
        <v>515</v>
      </c>
      <c r="J95" s="242"/>
      <c r="K95" s="254"/>
    </row>
    <row r="96" spans="2:11" s="1" customFormat="1" ht="15" customHeight="1">
      <c r="B96" s="265"/>
      <c r="C96" s="242" t="s">
        <v>40</v>
      </c>
      <c r="D96" s="242"/>
      <c r="E96" s="242"/>
      <c r="F96" s="263" t="s">
        <v>480</v>
      </c>
      <c r="G96" s="264"/>
      <c r="H96" s="242" t="s">
        <v>517</v>
      </c>
      <c r="I96" s="242" t="s">
        <v>515</v>
      </c>
      <c r="J96" s="242"/>
      <c r="K96" s="254"/>
    </row>
    <row r="97" spans="2:11" s="1" customFormat="1" ht="15" customHeight="1">
      <c r="B97" s="265"/>
      <c r="C97" s="242" t="s">
        <v>50</v>
      </c>
      <c r="D97" s="242"/>
      <c r="E97" s="242"/>
      <c r="F97" s="263" t="s">
        <v>480</v>
      </c>
      <c r="G97" s="264"/>
      <c r="H97" s="242" t="s">
        <v>518</v>
      </c>
      <c r="I97" s="242" t="s">
        <v>515</v>
      </c>
      <c r="J97" s="242"/>
      <c r="K97" s="254"/>
    </row>
    <row r="98" spans="2:11" s="1" customFormat="1" ht="15" customHeight="1">
      <c r="B98" s="268"/>
      <c r="C98" s="269"/>
      <c r="D98" s="269"/>
      <c r="E98" s="269"/>
      <c r="F98" s="269"/>
      <c r="G98" s="269"/>
      <c r="H98" s="269"/>
      <c r="I98" s="269"/>
      <c r="J98" s="269"/>
      <c r="K98" s="270"/>
    </row>
    <row r="99" spans="2:11" s="1" customFormat="1" ht="18.7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1"/>
    </row>
    <row r="100" spans="2:11" s="1" customFormat="1" ht="18.75" customHeight="1"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</row>
    <row r="101" spans="2:11" s="1" customFormat="1" ht="7.5" customHeight="1">
      <c r="B101" s="250"/>
      <c r="C101" s="251"/>
      <c r="D101" s="251"/>
      <c r="E101" s="251"/>
      <c r="F101" s="251"/>
      <c r="G101" s="251"/>
      <c r="H101" s="251"/>
      <c r="I101" s="251"/>
      <c r="J101" s="251"/>
      <c r="K101" s="252"/>
    </row>
    <row r="102" spans="2:11" s="1" customFormat="1" ht="45" customHeight="1">
      <c r="B102" s="253"/>
      <c r="C102" s="361" t="s">
        <v>519</v>
      </c>
      <c r="D102" s="361"/>
      <c r="E102" s="361"/>
      <c r="F102" s="361"/>
      <c r="G102" s="361"/>
      <c r="H102" s="361"/>
      <c r="I102" s="361"/>
      <c r="J102" s="361"/>
      <c r="K102" s="254"/>
    </row>
    <row r="103" spans="2:11" s="1" customFormat="1" ht="17.25" customHeight="1">
      <c r="B103" s="253"/>
      <c r="C103" s="255" t="s">
        <v>474</v>
      </c>
      <c r="D103" s="255"/>
      <c r="E103" s="255"/>
      <c r="F103" s="255" t="s">
        <v>475</v>
      </c>
      <c r="G103" s="256"/>
      <c r="H103" s="255" t="s">
        <v>56</v>
      </c>
      <c r="I103" s="255" t="s">
        <v>59</v>
      </c>
      <c r="J103" s="255" t="s">
        <v>476</v>
      </c>
      <c r="K103" s="254"/>
    </row>
    <row r="104" spans="2:11" s="1" customFormat="1" ht="17.25" customHeight="1">
      <c r="B104" s="253"/>
      <c r="C104" s="257" t="s">
        <v>477</v>
      </c>
      <c r="D104" s="257"/>
      <c r="E104" s="257"/>
      <c r="F104" s="258" t="s">
        <v>478</v>
      </c>
      <c r="G104" s="259"/>
      <c r="H104" s="257"/>
      <c r="I104" s="257"/>
      <c r="J104" s="257" t="s">
        <v>479</v>
      </c>
      <c r="K104" s="254"/>
    </row>
    <row r="105" spans="2:11" s="1" customFormat="1" ht="5.25" customHeight="1">
      <c r="B105" s="253"/>
      <c r="C105" s="255"/>
      <c r="D105" s="255"/>
      <c r="E105" s="255"/>
      <c r="F105" s="255"/>
      <c r="G105" s="273"/>
      <c r="H105" s="255"/>
      <c r="I105" s="255"/>
      <c r="J105" s="255"/>
      <c r="K105" s="254"/>
    </row>
    <row r="106" spans="2:11" s="1" customFormat="1" ht="15" customHeight="1">
      <c r="B106" s="253"/>
      <c r="C106" s="242" t="s">
        <v>55</v>
      </c>
      <c r="D106" s="262"/>
      <c r="E106" s="262"/>
      <c r="F106" s="263" t="s">
        <v>480</v>
      </c>
      <c r="G106" s="242"/>
      <c r="H106" s="242" t="s">
        <v>520</v>
      </c>
      <c r="I106" s="242" t="s">
        <v>482</v>
      </c>
      <c r="J106" s="242">
        <v>20</v>
      </c>
      <c r="K106" s="254"/>
    </row>
    <row r="107" spans="2:11" s="1" customFormat="1" ht="15" customHeight="1">
      <c r="B107" s="253"/>
      <c r="C107" s="242" t="s">
        <v>483</v>
      </c>
      <c r="D107" s="242"/>
      <c r="E107" s="242"/>
      <c r="F107" s="263" t="s">
        <v>480</v>
      </c>
      <c r="G107" s="242"/>
      <c r="H107" s="242" t="s">
        <v>520</v>
      </c>
      <c r="I107" s="242" t="s">
        <v>482</v>
      </c>
      <c r="J107" s="242">
        <v>120</v>
      </c>
      <c r="K107" s="254"/>
    </row>
    <row r="108" spans="2:11" s="1" customFormat="1" ht="15" customHeight="1">
      <c r="B108" s="265"/>
      <c r="C108" s="242" t="s">
        <v>485</v>
      </c>
      <c r="D108" s="242"/>
      <c r="E108" s="242"/>
      <c r="F108" s="263" t="s">
        <v>486</v>
      </c>
      <c r="G108" s="242"/>
      <c r="H108" s="242" t="s">
        <v>520</v>
      </c>
      <c r="I108" s="242" t="s">
        <v>482</v>
      </c>
      <c r="J108" s="242">
        <v>50</v>
      </c>
      <c r="K108" s="254"/>
    </row>
    <row r="109" spans="2:11" s="1" customFormat="1" ht="15" customHeight="1">
      <c r="B109" s="265"/>
      <c r="C109" s="242" t="s">
        <v>488</v>
      </c>
      <c r="D109" s="242"/>
      <c r="E109" s="242"/>
      <c r="F109" s="263" t="s">
        <v>480</v>
      </c>
      <c r="G109" s="242"/>
      <c r="H109" s="242" t="s">
        <v>520</v>
      </c>
      <c r="I109" s="242" t="s">
        <v>490</v>
      </c>
      <c r="J109" s="242"/>
      <c r="K109" s="254"/>
    </row>
    <row r="110" spans="2:11" s="1" customFormat="1" ht="15" customHeight="1">
      <c r="B110" s="265"/>
      <c r="C110" s="242" t="s">
        <v>499</v>
      </c>
      <c r="D110" s="242"/>
      <c r="E110" s="242"/>
      <c r="F110" s="263" t="s">
        <v>486</v>
      </c>
      <c r="G110" s="242"/>
      <c r="H110" s="242" t="s">
        <v>520</v>
      </c>
      <c r="I110" s="242" t="s">
        <v>482</v>
      </c>
      <c r="J110" s="242">
        <v>50</v>
      </c>
      <c r="K110" s="254"/>
    </row>
    <row r="111" spans="2:11" s="1" customFormat="1" ht="15" customHeight="1">
      <c r="B111" s="265"/>
      <c r="C111" s="242" t="s">
        <v>507</v>
      </c>
      <c r="D111" s="242"/>
      <c r="E111" s="242"/>
      <c r="F111" s="263" t="s">
        <v>486</v>
      </c>
      <c r="G111" s="242"/>
      <c r="H111" s="242" t="s">
        <v>520</v>
      </c>
      <c r="I111" s="242" t="s">
        <v>482</v>
      </c>
      <c r="J111" s="242">
        <v>50</v>
      </c>
      <c r="K111" s="254"/>
    </row>
    <row r="112" spans="2:11" s="1" customFormat="1" ht="15" customHeight="1">
      <c r="B112" s="265"/>
      <c r="C112" s="242" t="s">
        <v>505</v>
      </c>
      <c r="D112" s="242"/>
      <c r="E112" s="242"/>
      <c r="F112" s="263" t="s">
        <v>486</v>
      </c>
      <c r="G112" s="242"/>
      <c r="H112" s="242" t="s">
        <v>520</v>
      </c>
      <c r="I112" s="242" t="s">
        <v>482</v>
      </c>
      <c r="J112" s="242">
        <v>50</v>
      </c>
      <c r="K112" s="254"/>
    </row>
    <row r="113" spans="2:11" s="1" customFormat="1" ht="15" customHeight="1">
      <c r="B113" s="265"/>
      <c r="C113" s="242" t="s">
        <v>55</v>
      </c>
      <c r="D113" s="242"/>
      <c r="E113" s="242"/>
      <c r="F113" s="263" t="s">
        <v>480</v>
      </c>
      <c r="G113" s="242"/>
      <c r="H113" s="242" t="s">
        <v>521</v>
      </c>
      <c r="I113" s="242" t="s">
        <v>482</v>
      </c>
      <c r="J113" s="242">
        <v>20</v>
      </c>
      <c r="K113" s="254"/>
    </row>
    <row r="114" spans="2:11" s="1" customFormat="1" ht="15" customHeight="1">
      <c r="B114" s="265"/>
      <c r="C114" s="242" t="s">
        <v>522</v>
      </c>
      <c r="D114" s="242"/>
      <c r="E114" s="242"/>
      <c r="F114" s="263" t="s">
        <v>480</v>
      </c>
      <c r="G114" s="242"/>
      <c r="H114" s="242" t="s">
        <v>523</v>
      </c>
      <c r="I114" s="242" t="s">
        <v>482</v>
      </c>
      <c r="J114" s="242">
        <v>120</v>
      </c>
      <c r="K114" s="254"/>
    </row>
    <row r="115" spans="2:11" s="1" customFormat="1" ht="15" customHeight="1">
      <c r="B115" s="265"/>
      <c r="C115" s="242" t="s">
        <v>40</v>
      </c>
      <c r="D115" s="242"/>
      <c r="E115" s="242"/>
      <c r="F115" s="263" t="s">
        <v>480</v>
      </c>
      <c r="G115" s="242"/>
      <c r="H115" s="242" t="s">
        <v>524</v>
      </c>
      <c r="I115" s="242" t="s">
        <v>515</v>
      </c>
      <c r="J115" s="242"/>
      <c r="K115" s="254"/>
    </row>
    <row r="116" spans="2:11" s="1" customFormat="1" ht="15" customHeight="1">
      <c r="B116" s="265"/>
      <c r="C116" s="242" t="s">
        <v>50</v>
      </c>
      <c r="D116" s="242"/>
      <c r="E116" s="242"/>
      <c r="F116" s="263" t="s">
        <v>480</v>
      </c>
      <c r="G116" s="242"/>
      <c r="H116" s="242" t="s">
        <v>525</v>
      </c>
      <c r="I116" s="242" t="s">
        <v>515</v>
      </c>
      <c r="J116" s="242"/>
      <c r="K116" s="254"/>
    </row>
    <row r="117" spans="2:11" s="1" customFormat="1" ht="15" customHeight="1">
      <c r="B117" s="265"/>
      <c r="C117" s="242" t="s">
        <v>59</v>
      </c>
      <c r="D117" s="242"/>
      <c r="E117" s="242"/>
      <c r="F117" s="263" t="s">
        <v>480</v>
      </c>
      <c r="G117" s="242"/>
      <c r="H117" s="242" t="s">
        <v>526</v>
      </c>
      <c r="I117" s="242" t="s">
        <v>527</v>
      </c>
      <c r="J117" s="242"/>
      <c r="K117" s="254"/>
    </row>
    <row r="118" spans="2:11" s="1" customFormat="1" ht="15" customHeight="1">
      <c r="B118" s="268"/>
      <c r="C118" s="274"/>
      <c r="D118" s="274"/>
      <c r="E118" s="274"/>
      <c r="F118" s="274"/>
      <c r="G118" s="274"/>
      <c r="H118" s="274"/>
      <c r="I118" s="274"/>
      <c r="J118" s="274"/>
      <c r="K118" s="270"/>
    </row>
    <row r="119" spans="2:11" s="1" customFormat="1" ht="18.75" customHeight="1">
      <c r="B119" s="275"/>
      <c r="C119" s="276"/>
      <c r="D119" s="276"/>
      <c r="E119" s="276"/>
      <c r="F119" s="277"/>
      <c r="G119" s="276"/>
      <c r="H119" s="276"/>
      <c r="I119" s="276"/>
      <c r="J119" s="276"/>
      <c r="K119" s="275"/>
    </row>
    <row r="120" spans="2:11" s="1" customFormat="1" ht="18.75" customHeight="1"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2:11" s="1" customFormat="1" ht="7.5" customHeight="1">
      <c r="B121" s="278"/>
      <c r="C121" s="279"/>
      <c r="D121" s="279"/>
      <c r="E121" s="279"/>
      <c r="F121" s="279"/>
      <c r="G121" s="279"/>
      <c r="H121" s="279"/>
      <c r="I121" s="279"/>
      <c r="J121" s="279"/>
      <c r="K121" s="280"/>
    </row>
    <row r="122" spans="2:11" s="1" customFormat="1" ht="45" customHeight="1">
      <c r="B122" s="281"/>
      <c r="C122" s="362" t="s">
        <v>528</v>
      </c>
      <c r="D122" s="362"/>
      <c r="E122" s="362"/>
      <c r="F122" s="362"/>
      <c r="G122" s="362"/>
      <c r="H122" s="362"/>
      <c r="I122" s="362"/>
      <c r="J122" s="362"/>
      <c r="K122" s="282"/>
    </row>
    <row r="123" spans="2:11" s="1" customFormat="1" ht="17.25" customHeight="1">
      <c r="B123" s="283"/>
      <c r="C123" s="255" t="s">
        <v>474</v>
      </c>
      <c r="D123" s="255"/>
      <c r="E123" s="255"/>
      <c r="F123" s="255" t="s">
        <v>475</v>
      </c>
      <c r="G123" s="256"/>
      <c r="H123" s="255" t="s">
        <v>56</v>
      </c>
      <c r="I123" s="255" t="s">
        <v>59</v>
      </c>
      <c r="J123" s="255" t="s">
        <v>476</v>
      </c>
      <c r="K123" s="284"/>
    </row>
    <row r="124" spans="2:11" s="1" customFormat="1" ht="17.25" customHeight="1">
      <c r="B124" s="283"/>
      <c r="C124" s="257" t="s">
        <v>477</v>
      </c>
      <c r="D124" s="257"/>
      <c r="E124" s="257"/>
      <c r="F124" s="258" t="s">
        <v>478</v>
      </c>
      <c r="G124" s="259"/>
      <c r="H124" s="257"/>
      <c r="I124" s="257"/>
      <c r="J124" s="257" t="s">
        <v>479</v>
      </c>
      <c r="K124" s="284"/>
    </row>
    <row r="125" spans="2:11" s="1" customFormat="1" ht="5.25" customHeight="1">
      <c r="B125" s="285"/>
      <c r="C125" s="260"/>
      <c r="D125" s="260"/>
      <c r="E125" s="260"/>
      <c r="F125" s="260"/>
      <c r="G125" s="286"/>
      <c r="H125" s="260"/>
      <c r="I125" s="260"/>
      <c r="J125" s="260"/>
      <c r="K125" s="287"/>
    </row>
    <row r="126" spans="2:11" s="1" customFormat="1" ht="15" customHeight="1">
      <c r="B126" s="285"/>
      <c r="C126" s="242" t="s">
        <v>483</v>
      </c>
      <c r="D126" s="262"/>
      <c r="E126" s="262"/>
      <c r="F126" s="263" t="s">
        <v>480</v>
      </c>
      <c r="G126" s="242"/>
      <c r="H126" s="242" t="s">
        <v>520</v>
      </c>
      <c r="I126" s="242" t="s">
        <v>482</v>
      </c>
      <c r="J126" s="242">
        <v>120</v>
      </c>
      <c r="K126" s="288"/>
    </row>
    <row r="127" spans="2:11" s="1" customFormat="1" ht="15" customHeight="1">
      <c r="B127" s="285"/>
      <c r="C127" s="242" t="s">
        <v>529</v>
      </c>
      <c r="D127" s="242"/>
      <c r="E127" s="242"/>
      <c r="F127" s="263" t="s">
        <v>480</v>
      </c>
      <c r="G127" s="242"/>
      <c r="H127" s="242" t="s">
        <v>530</v>
      </c>
      <c r="I127" s="242" t="s">
        <v>482</v>
      </c>
      <c r="J127" s="242" t="s">
        <v>531</v>
      </c>
      <c r="K127" s="288"/>
    </row>
    <row r="128" spans="2:11" s="1" customFormat="1" ht="15" customHeight="1">
      <c r="B128" s="285"/>
      <c r="C128" s="242" t="s">
        <v>428</v>
      </c>
      <c r="D128" s="242"/>
      <c r="E128" s="242"/>
      <c r="F128" s="263" t="s">
        <v>480</v>
      </c>
      <c r="G128" s="242"/>
      <c r="H128" s="242" t="s">
        <v>532</v>
      </c>
      <c r="I128" s="242" t="s">
        <v>482</v>
      </c>
      <c r="J128" s="242" t="s">
        <v>531</v>
      </c>
      <c r="K128" s="288"/>
    </row>
    <row r="129" spans="2:11" s="1" customFormat="1" ht="15" customHeight="1">
      <c r="B129" s="285"/>
      <c r="C129" s="242" t="s">
        <v>491</v>
      </c>
      <c r="D129" s="242"/>
      <c r="E129" s="242"/>
      <c r="F129" s="263" t="s">
        <v>486</v>
      </c>
      <c r="G129" s="242"/>
      <c r="H129" s="242" t="s">
        <v>492</v>
      </c>
      <c r="I129" s="242" t="s">
        <v>482</v>
      </c>
      <c r="J129" s="242">
        <v>15</v>
      </c>
      <c r="K129" s="288"/>
    </row>
    <row r="130" spans="2:11" s="1" customFormat="1" ht="15" customHeight="1">
      <c r="B130" s="285"/>
      <c r="C130" s="266" t="s">
        <v>493</v>
      </c>
      <c r="D130" s="266"/>
      <c r="E130" s="266"/>
      <c r="F130" s="267" t="s">
        <v>486</v>
      </c>
      <c r="G130" s="266"/>
      <c r="H130" s="266" t="s">
        <v>494</v>
      </c>
      <c r="I130" s="266" t="s">
        <v>482</v>
      </c>
      <c r="J130" s="266">
        <v>15</v>
      </c>
      <c r="K130" s="288"/>
    </row>
    <row r="131" spans="2:11" s="1" customFormat="1" ht="15" customHeight="1">
      <c r="B131" s="285"/>
      <c r="C131" s="266" t="s">
        <v>495</v>
      </c>
      <c r="D131" s="266"/>
      <c r="E131" s="266"/>
      <c r="F131" s="267" t="s">
        <v>486</v>
      </c>
      <c r="G131" s="266"/>
      <c r="H131" s="266" t="s">
        <v>496</v>
      </c>
      <c r="I131" s="266" t="s">
        <v>482</v>
      </c>
      <c r="J131" s="266">
        <v>20</v>
      </c>
      <c r="K131" s="288"/>
    </row>
    <row r="132" spans="2:11" s="1" customFormat="1" ht="15" customHeight="1">
      <c r="B132" s="285"/>
      <c r="C132" s="266" t="s">
        <v>497</v>
      </c>
      <c r="D132" s="266"/>
      <c r="E132" s="266"/>
      <c r="F132" s="267" t="s">
        <v>486</v>
      </c>
      <c r="G132" s="266"/>
      <c r="H132" s="266" t="s">
        <v>498</v>
      </c>
      <c r="I132" s="266" t="s">
        <v>482</v>
      </c>
      <c r="J132" s="266">
        <v>20</v>
      </c>
      <c r="K132" s="288"/>
    </row>
    <row r="133" spans="2:11" s="1" customFormat="1" ht="15" customHeight="1">
      <c r="B133" s="285"/>
      <c r="C133" s="242" t="s">
        <v>485</v>
      </c>
      <c r="D133" s="242"/>
      <c r="E133" s="242"/>
      <c r="F133" s="263" t="s">
        <v>486</v>
      </c>
      <c r="G133" s="242"/>
      <c r="H133" s="242" t="s">
        <v>520</v>
      </c>
      <c r="I133" s="242" t="s">
        <v>482</v>
      </c>
      <c r="J133" s="242">
        <v>50</v>
      </c>
      <c r="K133" s="288"/>
    </row>
    <row r="134" spans="2:11" s="1" customFormat="1" ht="15" customHeight="1">
      <c r="B134" s="285"/>
      <c r="C134" s="242" t="s">
        <v>499</v>
      </c>
      <c r="D134" s="242"/>
      <c r="E134" s="242"/>
      <c r="F134" s="263" t="s">
        <v>486</v>
      </c>
      <c r="G134" s="242"/>
      <c r="H134" s="242" t="s">
        <v>520</v>
      </c>
      <c r="I134" s="242" t="s">
        <v>482</v>
      </c>
      <c r="J134" s="242">
        <v>50</v>
      </c>
      <c r="K134" s="288"/>
    </row>
    <row r="135" spans="2:11" s="1" customFormat="1" ht="15" customHeight="1">
      <c r="B135" s="285"/>
      <c r="C135" s="242" t="s">
        <v>505</v>
      </c>
      <c r="D135" s="242"/>
      <c r="E135" s="242"/>
      <c r="F135" s="263" t="s">
        <v>486</v>
      </c>
      <c r="G135" s="242"/>
      <c r="H135" s="242" t="s">
        <v>520</v>
      </c>
      <c r="I135" s="242" t="s">
        <v>482</v>
      </c>
      <c r="J135" s="242">
        <v>50</v>
      </c>
      <c r="K135" s="288"/>
    </row>
    <row r="136" spans="2:11" s="1" customFormat="1" ht="15" customHeight="1">
      <c r="B136" s="285"/>
      <c r="C136" s="242" t="s">
        <v>507</v>
      </c>
      <c r="D136" s="242"/>
      <c r="E136" s="242"/>
      <c r="F136" s="263" t="s">
        <v>486</v>
      </c>
      <c r="G136" s="242"/>
      <c r="H136" s="242" t="s">
        <v>520</v>
      </c>
      <c r="I136" s="242" t="s">
        <v>482</v>
      </c>
      <c r="J136" s="242">
        <v>50</v>
      </c>
      <c r="K136" s="288"/>
    </row>
    <row r="137" spans="2:11" s="1" customFormat="1" ht="15" customHeight="1">
      <c r="B137" s="285"/>
      <c r="C137" s="242" t="s">
        <v>508</v>
      </c>
      <c r="D137" s="242"/>
      <c r="E137" s="242"/>
      <c r="F137" s="263" t="s">
        <v>486</v>
      </c>
      <c r="G137" s="242"/>
      <c r="H137" s="242" t="s">
        <v>533</v>
      </c>
      <c r="I137" s="242" t="s">
        <v>482</v>
      </c>
      <c r="J137" s="242">
        <v>255</v>
      </c>
      <c r="K137" s="288"/>
    </row>
    <row r="138" spans="2:11" s="1" customFormat="1" ht="15" customHeight="1">
      <c r="B138" s="285"/>
      <c r="C138" s="242" t="s">
        <v>510</v>
      </c>
      <c r="D138" s="242"/>
      <c r="E138" s="242"/>
      <c r="F138" s="263" t="s">
        <v>480</v>
      </c>
      <c r="G138" s="242"/>
      <c r="H138" s="242" t="s">
        <v>534</v>
      </c>
      <c r="I138" s="242" t="s">
        <v>512</v>
      </c>
      <c r="J138" s="242"/>
      <c r="K138" s="288"/>
    </row>
    <row r="139" spans="2:11" s="1" customFormat="1" ht="15" customHeight="1">
      <c r="B139" s="285"/>
      <c r="C139" s="242" t="s">
        <v>513</v>
      </c>
      <c r="D139" s="242"/>
      <c r="E139" s="242"/>
      <c r="F139" s="263" t="s">
        <v>480</v>
      </c>
      <c r="G139" s="242"/>
      <c r="H139" s="242" t="s">
        <v>535</v>
      </c>
      <c r="I139" s="242" t="s">
        <v>515</v>
      </c>
      <c r="J139" s="242"/>
      <c r="K139" s="288"/>
    </row>
    <row r="140" spans="2:11" s="1" customFormat="1" ht="15" customHeight="1">
      <c r="B140" s="285"/>
      <c r="C140" s="242" t="s">
        <v>516</v>
      </c>
      <c r="D140" s="242"/>
      <c r="E140" s="242"/>
      <c r="F140" s="263" t="s">
        <v>480</v>
      </c>
      <c r="G140" s="242"/>
      <c r="H140" s="242" t="s">
        <v>516</v>
      </c>
      <c r="I140" s="242" t="s">
        <v>515</v>
      </c>
      <c r="J140" s="242"/>
      <c r="K140" s="288"/>
    </row>
    <row r="141" spans="2:11" s="1" customFormat="1" ht="15" customHeight="1">
      <c r="B141" s="285"/>
      <c r="C141" s="242" t="s">
        <v>40</v>
      </c>
      <c r="D141" s="242"/>
      <c r="E141" s="242"/>
      <c r="F141" s="263" t="s">
        <v>480</v>
      </c>
      <c r="G141" s="242"/>
      <c r="H141" s="242" t="s">
        <v>536</v>
      </c>
      <c r="I141" s="242" t="s">
        <v>515</v>
      </c>
      <c r="J141" s="242"/>
      <c r="K141" s="288"/>
    </row>
    <row r="142" spans="2:11" s="1" customFormat="1" ht="15" customHeight="1">
      <c r="B142" s="285"/>
      <c r="C142" s="242" t="s">
        <v>537</v>
      </c>
      <c r="D142" s="242"/>
      <c r="E142" s="242"/>
      <c r="F142" s="263" t="s">
        <v>480</v>
      </c>
      <c r="G142" s="242"/>
      <c r="H142" s="242" t="s">
        <v>538</v>
      </c>
      <c r="I142" s="242" t="s">
        <v>515</v>
      </c>
      <c r="J142" s="242"/>
      <c r="K142" s="288"/>
    </row>
    <row r="143" spans="2:11" s="1" customFormat="1" ht="15" customHeight="1">
      <c r="B143" s="289"/>
      <c r="C143" s="290"/>
      <c r="D143" s="290"/>
      <c r="E143" s="290"/>
      <c r="F143" s="290"/>
      <c r="G143" s="290"/>
      <c r="H143" s="290"/>
      <c r="I143" s="290"/>
      <c r="J143" s="290"/>
      <c r="K143" s="291"/>
    </row>
    <row r="144" spans="2:11" s="1" customFormat="1" ht="18.75" customHeight="1">
      <c r="B144" s="276"/>
      <c r="C144" s="276"/>
      <c r="D144" s="276"/>
      <c r="E144" s="276"/>
      <c r="F144" s="277"/>
      <c r="G144" s="276"/>
      <c r="H144" s="276"/>
      <c r="I144" s="276"/>
      <c r="J144" s="276"/>
      <c r="K144" s="276"/>
    </row>
    <row r="145" spans="2:11" s="1" customFormat="1" ht="18.75" customHeight="1"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</row>
    <row r="146" spans="2:11" s="1" customFormat="1" ht="7.5" customHeight="1">
      <c r="B146" s="250"/>
      <c r="C146" s="251"/>
      <c r="D146" s="251"/>
      <c r="E146" s="251"/>
      <c r="F146" s="251"/>
      <c r="G146" s="251"/>
      <c r="H146" s="251"/>
      <c r="I146" s="251"/>
      <c r="J146" s="251"/>
      <c r="K146" s="252"/>
    </row>
    <row r="147" spans="2:11" s="1" customFormat="1" ht="45" customHeight="1">
      <c r="B147" s="253"/>
      <c r="C147" s="361" t="s">
        <v>539</v>
      </c>
      <c r="D147" s="361"/>
      <c r="E147" s="361"/>
      <c r="F147" s="361"/>
      <c r="G147" s="361"/>
      <c r="H147" s="361"/>
      <c r="I147" s="361"/>
      <c r="J147" s="361"/>
      <c r="K147" s="254"/>
    </row>
    <row r="148" spans="2:11" s="1" customFormat="1" ht="17.25" customHeight="1">
      <c r="B148" s="253"/>
      <c r="C148" s="255" t="s">
        <v>474</v>
      </c>
      <c r="D148" s="255"/>
      <c r="E148" s="255"/>
      <c r="F148" s="255" t="s">
        <v>475</v>
      </c>
      <c r="G148" s="256"/>
      <c r="H148" s="255" t="s">
        <v>56</v>
      </c>
      <c r="I148" s="255" t="s">
        <v>59</v>
      </c>
      <c r="J148" s="255" t="s">
        <v>476</v>
      </c>
      <c r="K148" s="254"/>
    </row>
    <row r="149" spans="2:11" s="1" customFormat="1" ht="17.25" customHeight="1">
      <c r="B149" s="253"/>
      <c r="C149" s="257" t="s">
        <v>477</v>
      </c>
      <c r="D149" s="257"/>
      <c r="E149" s="257"/>
      <c r="F149" s="258" t="s">
        <v>478</v>
      </c>
      <c r="G149" s="259"/>
      <c r="H149" s="257"/>
      <c r="I149" s="257"/>
      <c r="J149" s="257" t="s">
        <v>479</v>
      </c>
      <c r="K149" s="254"/>
    </row>
    <row r="150" spans="2:11" s="1" customFormat="1" ht="5.25" customHeight="1">
      <c r="B150" s="265"/>
      <c r="C150" s="260"/>
      <c r="D150" s="260"/>
      <c r="E150" s="260"/>
      <c r="F150" s="260"/>
      <c r="G150" s="261"/>
      <c r="H150" s="260"/>
      <c r="I150" s="260"/>
      <c r="J150" s="260"/>
      <c r="K150" s="288"/>
    </row>
    <row r="151" spans="2:11" s="1" customFormat="1" ht="15" customHeight="1">
      <c r="B151" s="265"/>
      <c r="C151" s="292" t="s">
        <v>483</v>
      </c>
      <c r="D151" s="242"/>
      <c r="E151" s="242"/>
      <c r="F151" s="293" t="s">
        <v>480</v>
      </c>
      <c r="G151" s="242"/>
      <c r="H151" s="292" t="s">
        <v>520</v>
      </c>
      <c r="I151" s="292" t="s">
        <v>482</v>
      </c>
      <c r="J151" s="292">
        <v>120</v>
      </c>
      <c r="K151" s="288"/>
    </row>
    <row r="152" spans="2:11" s="1" customFormat="1" ht="15" customHeight="1">
      <c r="B152" s="265"/>
      <c r="C152" s="292" t="s">
        <v>529</v>
      </c>
      <c r="D152" s="242"/>
      <c r="E152" s="242"/>
      <c r="F152" s="293" t="s">
        <v>480</v>
      </c>
      <c r="G152" s="242"/>
      <c r="H152" s="292" t="s">
        <v>540</v>
      </c>
      <c r="I152" s="292" t="s">
        <v>482</v>
      </c>
      <c r="J152" s="292" t="s">
        <v>531</v>
      </c>
      <c r="K152" s="288"/>
    </row>
    <row r="153" spans="2:11" s="1" customFormat="1" ht="15" customHeight="1">
      <c r="B153" s="265"/>
      <c r="C153" s="292" t="s">
        <v>428</v>
      </c>
      <c r="D153" s="242"/>
      <c r="E153" s="242"/>
      <c r="F153" s="293" t="s">
        <v>480</v>
      </c>
      <c r="G153" s="242"/>
      <c r="H153" s="292" t="s">
        <v>541</v>
      </c>
      <c r="I153" s="292" t="s">
        <v>482</v>
      </c>
      <c r="J153" s="292" t="s">
        <v>531</v>
      </c>
      <c r="K153" s="288"/>
    </row>
    <row r="154" spans="2:11" s="1" customFormat="1" ht="15" customHeight="1">
      <c r="B154" s="265"/>
      <c r="C154" s="292" t="s">
        <v>485</v>
      </c>
      <c r="D154" s="242"/>
      <c r="E154" s="242"/>
      <c r="F154" s="293" t="s">
        <v>486</v>
      </c>
      <c r="G154" s="242"/>
      <c r="H154" s="292" t="s">
        <v>520</v>
      </c>
      <c r="I154" s="292" t="s">
        <v>482</v>
      </c>
      <c r="J154" s="292">
        <v>50</v>
      </c>
      <c r="K154" s="288"/>
    </row>
    <row r="155" spans="2:11" s="1" customFormat="1" ht="15" customHeight="1">
      <c r="B155" s="265"/>
      <c r="C155" s="292" t="s">
        <v>488</v>
      </c>
      <c r="D155" s="242"/>
      <c r="E155" s="242"/>
      <c r="F155" s="293" t="s">
        <v>480</v>
      </c>
      <c r="G155" s="242"/>
      <c r="H155" s="292" t="s">
        <v>520</v>
      </c>
      <c r="I155" s="292" t="s">
        <v>490</v>
      </c>
      <c r="J155" s="292"/>
      <c r="K155" s="288"/>
    </row>
    <row r="156" spans="2:11" s="1" customFormat="1" ht="15" customHeight="1">
      <c r="B156" s="265"/>
      <c r="C156" s="292" t="s">
        <v>499</v>
      </c>
      <c r="D156" s="242"/>
      <c r="E156" s="242"/>
      <c r="F156" s="293" t="s">
        <v>486</v>
      </c>
      <c r="G156" s="242"/>
      <c r="H156" s="292" t="s">
        <v>520</v>
      </c>
      <c r="I156" s="292" t="s">
        <v>482</v>
      </c>
      <c r="J156" s="292">
        <v>50</v>
      </c>
      <c r="K156" s="288"/>
    </row>
    <row r="157" spans="2:11" s="1" customFormat="1" ht="15" customHeight="1">
      <c r="B157" s="265"/>
      <c r="C157" s="292" t="s">
        <v>507</v>
      </c>
      <c r="D157" s="242"/>
      <c r="E157" s="242"/>
      <c r="F157" s="293" t="s">
        <v>486</v>
      </c>
      <c r="G157" s="242"/>
      <c r="H157" s="292" t="s">
        <v>520</v>
      </c>
      <c r="I157" s="292" t="s">
        <v>482</v>
      </c>
      <c r="J157" s="292">
        <v>50</v>
      </c>
      <c r="K157" s="288"/>
    </row>
    <row r="158" spans="2:11" s="1" customFormat="1" ht="15" customHeight="1">
      <c r="B158" s="265"/>
      <c r="C158" s="292" t="s">
        <v>505</v>
      </c>
      <c r="D158" s="242"/>
      <c r="E158" s="242"/>
      <c r="F158" s="293" t="s">
        <v>486</v>
      </c>
      <c r="G158" s="242"/>
      <c r="H158" s="292" t="s">
        <v>520</v>
      </c>
      <c r="I158" s="292" t="s">
        <v>482</v>
      </c>
      <c r="J158" s="292">
        <v>50</v>
      </c>
      <c r="K158" s="288"/>
    </row>
    <row r="159" spans="2:11" s="1" customFormat="1" ht="15" customHeight="1">
      <c r="B159" s="265"/>
      <c r="C159" s="292" t="s">
        <v>89</v>
      </c>
      <c r="D159" s="242"/>
      <c r="E159" s="242"/>
      <c r="F159" s="293" t="s">
        <v>480</v>
      </c>
      <c r="G159" s="242"/>
      <c r="H159" s="292" t="s">
        <v>542</v>
      </c>
      <c r="I159" s="292" t="s">
        <v>482</v>
      </c>
      <c r="J159" s="292" t="s">
        <v>543</v>
      </c>
      <c r="K159" s="288"/>
    </row>
    <row r="160" spans="2:11" s="1" customFormat="1" ht="15" customHeight="1">
      <c r="B160" s="265"/>
      <c r="C160" s="292" t="s">
        <v>544</v>
      </c>
      <c r="D160" s="242"/>
      <c r="E160" s="242"/>
      <c r="F160" s="293" t="s">
        <v>480</v>
      </c>
      <c r="G160" s="242"/>
      <c r="H160" s="292" t="s">
        <v>545</v>
      </c>
      <c r="I160" s="292" t="s">
        <v>515</v>
      </c>
      <c r="J160" s="292"/>
      <c r="K160" s="288"/>
    </row>
    <row r="161" spans="2:11" s="1" customFormat="1" ht="15" customHeight="1">
      <c r="B161" s="294"/>
      <c r="C161" s="274"/>
      <c r="D161" s="274"/>
      <c r="E161" s="274"/>
      <c r="F161" s="274"/>
      <c r="G161" s="274"/>
      <c r="H161" s="274"/>
      <c r="I161" s="274"/>
      <c r="J161" s="274"/>
      <c r="K161" s="295"/>
    </row>
    <row r="162" spans="2:11" s="1" customFormat="1" ht="18.75" customHeight="1">
      <c r="B162" s="276"/>
      <c r="C162" s="286"/>
      <c r="D162" s="286"/>
      <c r="E162" s="286"/>
      <c r="F162" s="296"/>
      <c r="G162" s="286"/>
      <c r="H162" s="286"/>
      <c r="I162" s="286"/>
      <c r="J162" s="286"/>
      <c r="K162" s="276"/>
    </row>
    <row r="163" spans="2:11" s="1" customFormat="1" ht="18.75" customHeight="1"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</row>
    <row r="164" spans="2:11" s="1" customFormat="1" ht="7.5" customHeight="1">
      <c r="B164" s="231"/>
      <c r="C164" s="232"/>
      <c r="D164" s="232"/>
      <c r="E164" s="232"/>
      <c r="F164" s="232"/>
      <c r="G164" s="232"/>
      <c r="H164" s="232"/>
      <c r="I164" s="232"/>
      <c r="J164" s="232"/>
      <c r="K164" s="233"/>
    </row>
    <row r="165" spans="2:11" s="1" customFormat="1" ht="45" customHeight="1">
      <c r="B165" s="234"/>
      <c r="C165" s="362" t="s">
        <v>546</v>
      </c>
      <c r="D165" s="362"/>
      <c r="E165" s="362"/>
      <c r="F165" s="362"/>
      <c r="G165" s="362"/>
      <c r="H165" s="362"/>
      <c r="I165" s="362"/>
      <c r="J165" s="362"/>
      <c r="K165" s="235"/>
    </row>
    <row r="166" spans="2:11" s="1" customFormat="1" ht="17.25" customHeight="1">
      <c r="B166" s="234"/>
      <c r="C166" s="255" t="s">
        <v>474</v>
      </c>
      <c r="D166" s="255"/>
      <c r="E166" s="255"/>
      <c r="F166" s="255" t="s">
        <v>475</v>
      </c>
      <c r="G166" s="297"/>
      <c r="H166" s="298" t="s">
        <v>56</v>
      </c>
      <c r="I166" s="298" t="s">
        <v>59</v>
      </c>
      <c r="J166" s="255" t="s">
        <v>476</v>
      </c>
      <c r="K166" s="235"/>
    </row>
    <row r="167" spans="2:11" s="1" customFormat="1" ht="17.25" customHeight="1">
      <c r="B167" s="236"/>
      <c r="C167" s="257" t="s">
        <v>477</v>
      </c>
      <c r="D167" s="257"/>
      <c r="E167" s="257"/>
      <c r="F167" s="258" t="s">
        <v>478</v>
      </c>
      <c r="G167" s="299"/>
      <c r="H167" s="300"/>
      <c r="I167" s="300"/>
      <c r="J167" s="257" t="s">
        <v>479</v>
      </c>
      <c r="K167" s="237"/>
    </row>
    <row r="168" spans="2:11" s="1" customFormat="1" ht="5.25" customHeight="1">
      <c r="B168" s="265"/>
      <c r="C168" s="260"/>
      <c r="D168" s="260"/>
      <c r="E168" s="260"/>
      <c r="F168" s="260"/>
      <c r="G168" s="261"/>
      <c r="H168" s="260"/>
      <c r="I168" s="260"/>
      <c r="J168" s="260"/>
      <c r="K168" s="288"/>
    </row>
    <row r="169" spans="2:11" s="1" customFormat="1" ht="15" customHeight="1">
      <c r="B169" s="265"/>
      <c r="C169" s="242" t="s">
        <v>483</v>
      </c>
      <c r="D169" s="242"/>
      <c r="E169" s="242"/>
      <c r="F169" s="263" t="s">
        <v>480</v>
      </c>
      <c r="G169" s="242"/>
      <c r="H169" s="242" t="s">
        <v>520</v>
      </c>
      <c r="I169" s="242" t="s">
        <v>482</v>
      </c>
      <c r="J169" s="242">
        <v>120</v>
      </c>
      <c r="K169" s="288"/>
    </row>
    <row r="170" spans="2:11" s="1" customFormat="1" ht="15" customHeight="1">
      <c r="B170" s="265"/>
      <c r="C170" s="242" t="s">
        <v>529</v>
      </c>
      <c r="D170" s="242"/>
      <c r="E170" s="242"/>
      <c r="F170" s="263" t="s">
        <v>480</v>
      </c>
      <c r="G170" s="242"/>
      <c r="H170" s="242" t="s">
        <v>530</v>
      </c>
      <c r="I170" s="242" t="s">
        <v>482</v>
      </c>
      <c r="J170" s="242" t="s">
        <v>531</v>
      </c>
      <c r="K170" s="288"/>
    </row>
    <row r="171" spans="2:11" s="1" customFormat="1" ht="15" customHeight="1">
      <c r="B171" s="265"/>
      <c r="C171" s="242" t="s">
        <v>428</v>
      </c>
      <c r="D171" s="242"/>
      <c r="E171" s="242"/>
      <c r="F171" s="263" t="s">
        <v>480</v>
      </c>
      <c r="G171" s="242"/>
      <c r="H171" s="242" t="s">
        <v>547</v>
      </c>
      <c r="I171" s="242" t="s">
        <v>482</v>
      </c>
      <c r="J171" s="242" t="s">
        <v>531</v>
      </c>
      <c r="K171" s="288"/>
    </row>
    <row r="172" spans="2:11" s="1" customFormat="1" ht="15" customHeight="1">
      <c r="B172" s="265"/>
      <c r="C172" s="242" t="s">
        <v>485</v>
      </c>
      <c r="D172" s="242"/>
      <c r="E172" s="242"/>
      <c r="F172" s="263" t="s">
        <v>486</v>
      </c>
      <c r="G172" s="242"/>
      <c r="H172" s="242" t="s">
        <v>547</v>
      </c>
      <c r="I172" s="242" t="s">
        <v>482</v>
      </c>
      <c r="J172" s="242">
        <v>50</v>
      </c>
      <c r="K172" s="288"/>
    </row>
    <row r="173" spans="2:11" s="1" customFormat="1" ht="15" customHeight="1">
      <c r="B173" s="265"/>
      <c r="C173" s="242" t="s">
        <v>488</v>
      </c>
      <c r="D173" s="242"/>
      <c r="E173" s="242"/>
      <c r="F173" s="263" t="s">
        <v>480</v>
      </c>
      <c r="G173" s="242"/>
      <c r="H173" s="242" t="s">
        <v>547</v>
      </c>
      <c r="I173" s="242" t="s">
        <v>490</v>
      </c>
      <c r="J173" s="242"/>
      <c r="K173" s="288"/>
    </row>
    <row r="174" spans="2:11" s="1" customFormat="1" ht="15" customHeight="1">
      <c r="B174" s="265"/>
      <c r="C174" s="242" t="s">
        <v>499</v>
      </c>
      <c r="D174" s="242"/>
      <c r="E174" s="242"/>
      <c r="F174" s="263" t="s">
        <v>486</v>
      </c>
      <c r="G174" s="242"/>
      <c r="H174" s="242" t="s">
        <v>547</v>
      </c>
      <c r="I174" s="242" t="s">
        <v>482</v>
      </c>
      <c r="J174" s="242">
        <v>50</v>
      </c>
      <c r="K174" s="288"/>
    </row>
    <row r="175" spans="2:11" s="1" customFormat="1" ht="15" customHeight="1">
      <c r="B175" s="265"/>
      <c r="C175" s="242" t="s">
        <v>507</v>
      </c>
      <c r="D175" s="242"/>
      <c r="E175" s="242"/>
      <c r="F175" s="263" t="s">
        <v>486</v>
      </c>
      <c r="G175" s="242"/>
      <c r="H175" s="242" t="s">
        <v>547</v>
      </c>
      <c r="I175" s="242" t="s">
        <v>482</v>
      </c>
      <c r="J175" s="242">
        <v>50</v>
      </c>
      <c r="K175" s="288"/>
    </row>
    <row r="176" spans="2:11" s="1" customFormat="1" ht="15" customHeight="1">
      <c r="B176" s="265"/>
      <c r="C176" s="242" t="s">
        <v>505</v>
      </c>
      <c r="D176" s="242"/>
      <c r="E176" s="242"/>
      <c r="F176" s="263" t="s">
        <v>486</v>
      </c>
      <c r="G176" s="242"/>
      <c r="H176" s="242" t="s">
        <v>547</v>
      </c>
      <c r="I176" s="242" t="s">
        <v>482</v>
      </c>
      <c r="J176" s="242">
        <v>50</v>
      </c>
      <c r="K176" s="288"/>
    </row>
    <row r="177" spans="2:11" s="1" customFormat="1" ht="15" customHeight="1">
      <c r="B177" s="265"/>
      <c r="C177" s="242" t="s">
        <v>108</v>
      </c>
      <c r="D177" s="242"/>
      <c r="E177" s="242"/>
      <c r="F177" s="263" t="s">
        <v>480</v>
      </c>
      <c r="G177" s="242"/>
      <c r="H177" s="242" t="s">
        <v>548</v>
      </c>
      <c r="I177" s="242" t="s">
        <v>549</v>
      </c>
      <c r="J177" s="242"/>
      <c r="K177" s="288"/>
    </row>
    <row r="178" spans="2:11" s="1" customFormat="1" ht="15" customHeight="1">
      <c r="B178" s="265"/>
      <c r="C178" s="242" t="s">
        <v>59</v>
      </c>
      <c r="D178" s="242"/>
      <c r="E178" s="242"/>
      <c r="F178" s="263" t="s">
        <v>480</v>
      </c>
      <c r="G178" s="242"/>
      <c r="H178" s="242" t="s">
        <v>550</v>
      </c>
      <c r="I178" s="242" t="s">
        <v>551</v>
      </c>
      <c r="J178" s="242">
        <v>1</v>
      </c>
      <c r="K178" s="288"/>
    </row>
    <row r="179" spans="2:11" s="1" customFormat="1" ht="15" customHeight="1">
      <c r="B179" s="265"/>
      <c r="C179" s="242" t="s">
        <v>55</v>
      </c>
      <c r="D179" s="242"/>
      <c r="E179" s="242"/>
      <c r="F179" s="263" t="s">
        <v>480</v>
      </c>
      <c r="G179" s="242"/>
      <c r="H179" s="242" t="s">
        <v>552</v>
      </c>
      <c r="I179" s="242" t="s">
        <v>482</v>
      </c>
      <c r="J179" s="242">
        <v>20</v>
      </c>
      <c r="K179" s="288"/>
    </row>
    <row r="180" spans="2:11" s="1" customFormat="1" ht="15" customHeight="1">
      <c r="B180" s="265"/>
      <c r="C180" s="242" t="s">
        <v>56</v>
      </c>
      <c r="D180" s="242"/>
      <c r="E180" s="242"/>
      <c r="F180" s="263" t="s">
        <v>480</v>
      </c>
      <c r="G180" s="242"/>
      <c r="H180" s="242" t="s">
        <v>553</v>
      </c>
      <c r="I180" s="242" t="s">
        <v>482</v>
      </c>
      <c r="J180" s="242">
        <v>255</v>
      </c>
      <c r="K180" s="288"/>
    </row>
    <row r="181" spans="2:11" s="1" customFormat="1" ht="15" customHeight="1">
      <c r="B181" s="265"/>
      <c r="C181" s="242" t="s">
        <v>109</v>
      </c>
      <c r="D181" s="242"/>
      <c r="E181" s="242"/>
      <c r="F181" s="263" t="s">
        <v>480</v>
      </c>
      <c r="G181" s="242"/>
      <c r="H181" s="242" t="s">
        <v>444</v>
      </c>
      <c r="I181" s="242" t="s">
        <v>482</v>
      </c>
      <c r="J181" s="242">
        <v>10</v>
      </c>
      <c r="K181" s="288"/>
    </row>
    <row r="182" spans="2:11" s="1" customFormat="1" ht="15" customHeight="1">
      <c r="B182" s="265"/>
      <c r="C182" s="242" t="s">
        <v>110</v>
      </c>
      <c r="D182" s="242"/>
      <c r="E182" s="242"/>
      <c r="F182" s="263" t="s">
        <v>480</v>
      </c>
      <c r="G182" s="242"/>
      <c r="H182" s="242" t="s">
        <v>554</v>
      </c>
      <c r="I182" s="242" t="s">
        <v>515</v>
      </c>
      <c r="J182" s="242"/>
      <c r="K182" s="288"/>
    </row>
    <row r="183" spans="2:11" s="1" customFormat="1" ht="15" customHeight="1">
      <c r="B183" s="265"/>
      <c r="C183" s="242" t="s">
        <v>555</v>
      </c>
      <c r="D183" s="242"/>
      <c r="E183" s="242"/>
      <c r="F183" s="263" t="s">
        <v>480</v>
      </c>
      <c r="G183" s="242"/>
      <c r="H183" s="242" t="s">
        <v>556</v>
      </c>
      <c r="I183" s="242" t="s">
        <v>515</v>
      </c>
      <c r="J183" s="242"/>
      <c r="K183" s="288"/>
    </row>
    <row r="184" spans="2:11" s="1" customFormat="1" ht="15" customHeight="1">
      <c r="B184" s="265"/>
      <c r="C184" s="242" t="s">
        <v>544</v>
      </c>
      <c r="D184" s="242"/>
      <c r="E184" s="242"/>
      <c r="F184" s="263" t="s">
        <v>480</v>
      </c>
      <c r="G184" s="242"/>
      <c r="H184" s="242" t="s">
        <v>557</v>
      </c>
      <c r="I184" s="242" t="s">
        <v>515</v>
      </c>
      <c r="J184" s="242"/>
      <c r="K184" s="288"/>
    </row>
    <row r="185" spans="2:11" s="1" customFormat="1" ht="15" customHeight="1">
      <c r="B185" s="265"/>
      <c r="C185" s="242" t="s">
        <v>112</v>
      </c>
      <c r="D185" s="242"/>
      <c r="E185" s="242"/>
      <c r="F185" s="263" t="s">
        <v>486</v>
      </c>
      <c r="G185" s="242"/>
      <c r="H185" s="242" t="s">
        <v>558</v>
      </c>
      <c r="I185" s="242" t="s">
        <v>482</v>
      </c>
      <c r="J185" s="242">
        <v>50</v>
      </c>
      <c r="K185" s="288"/>
    </row>
    <row r="186" spans="2:11" s="1" customFormat="1" ht="15" customHeight="1">
      <c r="B186" s="265"/>
      <c r="C186" s="242" t="s">
        <v>559</v>
      </c>
      <c r="D186" s="242"/>
      <c r="E186" s="242"/>
      <c r="F186" s="263" t="s">
        <v>486</v>
      </c>
      <c r="G186" s="242"/>
      <c r="H186" s="242" t="s">
        <v>560</v>
      </c>
      <c r="I186" s="242" t="s">
        <v>561</v>
      </c>
      <c r="J186" s="242"/>
      <c r="K186" s="288"/>
    </row>
    <row r="187" spans="2:11" s="1" customFormat="1" ht="15" customHeight="1">
      <c r="B187" s="265"/>
      <c r="C187" s="242" t="s">
        <v>562</v>
      </c>
      <c r="D187" s="242"/>
      <c r="E187" s="242"/>
      <c r="F187" s="263" t="s">
        <v>486</v>
      </c>
      <c r="G187" s="242"/>
      <c r="H187" s="242" t="s">
        <v>563</v>
      </c>
      <c r="I187" s="242" t="s">
        <v>561</v>
      </c>
      <c r="J187" s="242"/>
      <c r="K187" s="288"/>
    </row>
    <row r="188" spans="2:11" s="1" customFormat="1" ht="15" customHeight="1">
      <c r="B188" s="265"/>
      <c r="C188" s="242" t="s">
        <v>564</v>
      </c>
      <c r="D188" s="242"/>
      <c r="E188" s="242"/>
      <c r="F188" s="263" t="s">
        <v>486</v>
      </c>
      <c r="G188" s="242"/>
      <c r="H188" s="242" t="s">
        <v>565</v>
      </c>
      <c r="I188" s="242" t="s">
        <v>561</v>
      </c>
      <c r="J188" s="242"/>
      <c r="K188" s="288"/>
    </row>
    <row r="189" spans="2:11" s="1" customFormat="1" ht="15" customHeight="1">
      <c r="B189" s="265"/>
      <c r="C189" s="301" t="s">
        <v>566</v>
      </c>
      <c r="D189" s="242"/>
      <c r="E189" s="242"/>
      <c r="F189" s="263" t="s">
        <v>486</v>
      </c>
      <c r="G189" s="242"/>
      <c r="H189" s="242" t="s">
        <v>567</v>
      </c>
      <c r="I189" s="242" t="s">
        <v>568</v>
      </c>
      <c r="J189" s="302" t="s">
        <v>569</v>
      </c>
      <c r="K189" s="288"/>
    </row>
    <row r="190" spans="2:11" s="1" customFormat="1" ht="15" customHeight="1">
      <c r="B190" s="265"/>
      <c r="C190" s="301" t="s">
        <v>44</v>
      </c>
      <c r="D190" s="242"/>
      <c r="E190" s="242"/>
      <c r="F190" s="263" t="s">
        <v>480</v>
      </c>
      <c r="G190" s="242"/>
      <c r="H190" s="239" t="s">
        <v>570</v>
      </c>
      <c r="I190" s="242" t="s">
        <v>571</v>
      </c>
      <c r="J190" s="242"/>
      <c r="K190" s="288"/>
    </row>
    <row r="191" spans="2:11" s="1" customFormat="1" ht="15" customHeight="1">
      <c r="B191" s="265"/>
      <c r="C191" s="301" t="s">
        <v>572</v>
      </c>
      <c r="D191" s="242"/>
      <c r="E191" s="242"/>
      <c r="F191" s="263" t="s">
        <v>480</v>
      </c>
      <c r="G191" s="242"/>
      <c r="H191" s="242" t="s">
        <v>573</v>
      </c>
      <c r="I191" s="242" t="s">
        <v>515</v>
      </c>
      <c r="J191" s="242"/>
      <c r="K191" s="288"/>
    </row>
    <row r="192" spans="2:11" s="1" customFormat="1" ht="15" customHeight="1">
      <c r="B192" s="265"/>
      <c r="C192" s="301" t="s">
        <v>574</v>
      </c>
      <c r="D192" s="242"/>
      <c r="E192" s="242"/>
      <c r="F192" s="263" t="s">
        <v>480</v>
      </c>
      <c r="G192" s="242"/>
      <c r="H192" s="242" t="s">
        <v>575</v>
      </c>
      <c r="I192" s="242" t="s">
        <v>515</v>
      </c>
      <c r="J192" s="242"/>
      <c r="K192" s="288"/>
    </row>
    <row r="193" spans="2:11" s="1" customFormat="1" ht="15" customHeight="1">
      <c r="B193" s="265"/>
      <c r="C193" s="301" t="s">
        <v>576</v>
      </c>
      <c r="D193" s="242"/>
      <c r="E193" s="242"/>
      <c r="F193" s="263" t="s">
        <v>486</v>
      </c>
      <c r="G193" s="242"/>
      <c r="H193" s="242" t="s">
        <v>577</v>
      </c>
      <c r="I193" s="242" t="s">
        <v>515</v>
      </c>
      <c r="J193" s="242"/>
      <c r="K193" s="288"/>
    </row>
    <row r="194" spans="2:11" s="1" customFormat="1" ht="15" customHeight="1">
      <c r="B194" s="294"/>
      <c r="C194" s="303"/>
      <c r="D194" s="274"/>
      <c r="E194" s="274"/>
      <c r="F194" s="274"/>
      <c r="G194" s="274"/>
      <c r="H194" s="274"/>
      <c r="I194" s="274"/>
      <c r="J194" s="274"/>
      <c r="K194" s="295"/>
    </row>
    <row r="195" spans="2:11" s="1" customFormat="1" ht="18.75" customHeight="1">
      <c r="B195" s="276"/>
      <c r="C195" s="286"/>
      <c r="D195" s="286"/>
      <c r="E195" s="286"/>
      <c r="F195" s="296"/>
      <c r="G195" s="286"/>
      <c r="H195" s="286"/>
      <c r="I195" s="286"/>
      <c r="J195" s="286"/>
      <c r="K195" s="276"/>
    </row>
    <row r="196" spans="2:11" s="1" customFormat="1" ht="18.75" customHeight="1">
      <c r="B196" s="276"/>
      <c r="C196" s="286"/>
      <c r="D196" s="286"/>
      <c r="E196" s="286"/>
      <c r="F196" s="296"/>
      <c r="G196" s="286"/>
      <c r="H196" s="286"/>
      <c r="I196" s="286"/>
      <c r="J196" s="286"/>
      <c r="K196" s="276"/>
    </row>
    <row r="197" spans="2:11" s="1" customFormat="1" ht="18.75" customHeight="1"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</row>
    <row r="198" spans="2:11" s="1" customFormat="1" ht="13.5">
      <c r="B198" s="231"/>
      <c r="C198" s="232"/>
      <c r="D198" s="232"/>
      <c r="E198" s="232"/>
      <c r="F198" s="232"/>
      <c r="G198" s="232"/>
      <c r="H198" s="232"/>
      <c r="I198" s="232"/>
      <c r="J198" s="232"/>
      <c r="K198" s="233"/>
    </row>
    <row r="199" spans="2:11" s="1" customFormat="1" ht="21">
      <c r="B199" s="234"/>
      <c r="C199" s="362" t="s">
        <v>578</v>
      </c>
      <c r="D199" s="362"/>
      <c r="E199" s="362"/>
      <c r="F199" s="362"/>
      <c r="G199" s="362"/>
      <c r="H199" s="362"/>
      <c r="I199" s="362"/>
      <c r="J199" s="362"/>
      <c r="K199" s="235"/>
    </row>
    <row r="200" spans="2:11" s="1" customFormat="1" ht="25.5" customHeight="1">
      <c r="B200" s="234"/>
      <c r="C200" s="304" t="s">
        <v>579</v>
      </c>
      <c r="D200" s="304"/>
      <c r="E200" s="304"/>
      <c r="F200" s="304" t="s">
        <v>580</v>
      </c>
      <c r="G200" s="305"/>
      <c r="H200" s="363" t="s">
        <v>581</v>
      </c>
      <c r="I200" s="363"/>
      <c r="J200" s="363"/>
      <c r="K200" s="235"/>
    </row>
    <row r="201" spans="2:11" s="1" customFormat="1" ht="5.25" customHeight="1">
      <c r="B201" s="265"/>
      <c r="C201" s="260"/>
      <c r="D201" s="260"/>
      <c r="E201" s="260"/>
      <c r="F201" s="260"/>
      <c r="G201" s="286"/>
      <c r="H201" s="260"/>
      <c r="I201" s="260"/>
      <c r="J201" s="260"/>
      <c r="K201" s="288"/>
    </row>
    <row r="202" spans="2:11" s="1" customFormat="1" ht="15" customHeight="1">
      <c r="B202" s="265"/>
      <c r="C202" s="242" t="s">
        <v>571</v>
      </c>
      <c r="D202" s="242"/>
      <c r="E202" s="242"/>
      <c r="F202" s="263" t="s">
        <v>45</v>
      </c>
      <c r="G202" s="242"/>
      <c r="H202" s="364" t="s">
        <v>582</v>
      </c>
      <c r="I202" s="364"/>
      <c r="J202" s="364"/>
      <c r="K202" s="288"/>
    </row>
    <row r="203" spans="2:11" s="1" customFormat="1" ht="15" customHeight="1">
      <c r="B203" s="265"/>
      <c r="C203" s="242"/>
      <c r="D203" s="242"/>
      <c r="E203" s="242"/>
      <c r="F203" s="263" t="s">
        <v>46</v>
      </c>
      <c r="G203" s="242"/>
      <c r="H203" s="364" t="s">
        <v>583</v>
      </c>
      <c r="I203" s="364"/>
      <c r="J203" s="364"/>
      <c r="K203" s="288"/>
    </row>
    <row r="204" spans="2:11" s="1" customFormat="1" ht="15" customHeight="1">
      <c r="B204" s="265"/>
      <c r="C204" s="242"/>
      <c r="D204" s="242"/>
      <c r="E204" s="242"/>
      <c r="F204" s="263" t="s">
        <v>49</v>
      </c>
      <c r="G204" s="242"/>
      <c r="H204" s="364" t="s">
        <v>584</v>
      </c>
      <c r="I204" s="364"/>
      <c r="J204" s="364"/>
      <c r="K204" s="288"/>
    </row>
    <row r="205" spans="2:11" s="1" customFormat="1" ht="15" customHeight="1">
      <c r="B205" s="265"/>
      <c r="C205" s="242"/>
      <c r="D205" s="242"/>
      <c r="E205" s="242"/>
      <c r="F205" s="263" t="s">
        <v>47</v>
      </c>
      <c r="G205" s="242"/>
      <c r="H205" s="364" t="s">
        <v>585</v>
      </c>
      <c r="I205" s="364"/>
      <c r="J205" s="364"/>
      <c r="K205" s="288"/>
    </row>
    <row r="206" spans="2:11" s="1" customFormat="1" ht="15" customHeight="1">
      <c r="B206" s="265"/>
      <c r="C206" s="242"/>
      <c r="D206" s="242"/>
      <c r="E206" s="242"/>
      <c r="F206" s="263" t="s">
        <v>48</v>
      </c>
      <c r="G206" s="242"/>
      <c r="H206" s="364" t="s">
        <v>586</v>
      </c>
      <c r="I206" s="364"/>
      <c r="J206" s="364"/>
      <c r="K206" s="288"/>
    </row>
    <row r="207" spans="2:11" s="1" customFormat="1" ht="15" customHeight="1">
      <c r="B207" s="265"/>
      <c r="C207" s="242"/>
      <c r="D207" s="242"/>
      <c r="E207" s="242"/>
      <c r="F207" s="263"/>
      <c r="G207" s="242"/>
      <c r="H207" s="242"/>
      <c r="I207" s="242"/>
      <c r="J207" s="242"/>
      <c r="K207" s="288"/>
    </row>
    <row r="208" spans="2:11" s="1" customFormat="1" ht="15" customHeight="1">
      <c r="B208" s="265"/>
      <c r="C208" s="242" t="s">
        <v>527</v>
      </c>
      <c r="D208" s="242"/>
      <c r="E208" s="242"/>
      <c r="F208" s="263" t="s">
        <v>81</v>
      </c>
      <c r="G208" s="242"/>
      <c r="H208" s="364" t="s">
        <v>587</v>
      </c>
      <c r="I208" s="364"/>
      <c r="J208" s="364"/>
      <c r="K208" s="288"/>
    </row>
    <row r="209" spans="2:11" s="1" customFormat="1" ht="15" customHeight="1">
      <c r="B209" s="265"/>
      <c r="C209" s="242"/>
      <c r="D209" s="242"/>
      <c r="E209" s="242"/>
      <c r="F209" s="263" t="s">
        <v>422</v>
      </c>
      <c r="G209" s="242"/>
      <c r="H209" s="364" t="s">
        <v>423</v>
      </c>
      <c r="I209" s="364"/>
      <c r="J209" s="364"/>
      <c r="K209" s="288"/>
    </row>
    <row r="210" spans="2:11" s="1" customFormat="1" ht="15" customHeight="1">
      <c r="B210" s="265"/>
      <c r="C210" s="242"/>
      <c r="D210" s="242"/>
      <c r="E210" s="242"/>
      <c r="F210" s="263" t="s">
        <v>420</v>
      </c>
      <c r="G210" s="242"/>
      <c r="H210" s="364" t="s">
        <v>588</v>
      </c>
      <c r="I210" s="364"/>
      <c r="J210" s="364"/>
      <c r="K210" s="288"/>
    </row>
    <row r="211" spans="2:11" s="1" customFormat="1" ht="15" customHeight="1">
      <c r="B211" s="306"/>
      <c r="C211" s="242"/>
      <c r="D211" s="242"/>
      <c r="E211" s="242"/>
      <c r="F211" s="263" t="s">
        <v>424</v>
      </c>
      <c r="G211" s="301"/>
      <c r="H211" s="365" t="s">
        <v>425</v>
      </c>
      <c r="I211" s="365"/>
      <c r="J211" s="365"/>
      <c r="K211" s="307"/>
    </row>
    <row r="212" spans="2:11" s="1" customFormat="1" ht="15" customHeight="1">
      <c r="B212" s="306"/>
      <c r="C212" s="242"/>
      <c r="D212" s="242"/>
      <c r="E212" s="242"/>
      <c r="F212" s="263" t="s">
        <v>426</v>
      </c>
      <c r="G212" s="301"/>
      <c r="H212" s="365" t="s">
        <v>589</v>
      </c>
      <c r="I212" s="365"/>
      <c r="J212" s="365"/>
      <c r="K212" s="307"/>
    </row>
    <row r="213" spans="2:11" s="1" customFormat="1" ht="15" customHeight="1">
      <c r="B213" s="306"/>
      <c r="C213" s="242"/>
      <c r="D213" s="242"/>
      <c r="E213" s="242"/>
      <c r="F213" s="263"/>
      <c r="G213" s="301"/>
      <c r="H213" s="292"/>
      <c r="I213" s="292"/>
      <c r="J213" s="292"/>
      <c r="K213" s="307"/>
    </row>
    <row r="214" spans="2:11" s="1" customFormat="1" ht="15" customHeight="1">
      <c r="B214" s="306"/>
      <c r="C214" s="242" t="s">
        <v>551</v>
      </c>
      <c r="D214" s="242"/>
      <c r="E214" s="242"/>
      <c r="F214" s="263">
        <v>1</v>
      </c>
      <c r="G214" s="301"/>
      <c r="H214" s="365" t="s">
        <v>590</v>
      </c>
      <c r="I214" s="365"/>
      <c r="J214" s="365"/>
      <c r="K214" s="307"/>
    </row>
    <row r="215" spans="2:11" s="1" customFormat="1" ht="15" customHeight="1">
      <c r="B215" s="306"/>
      <c r="C215" s="242"/>
      <c r="D215" s="242"/>
      <c r="E215" s="242"/>
      <c r="F215" s="263">
        <v>2</v>
      </c>
      <c r="G215" s="301"/>
      <c r="H215" s="365" t="s">
        <v>591</v>
      </c>
      <c r="I215" s="365"/>
      <c r="J215" s="365"/>
      <c r="K215" s="307"/>
    </row>
    <row r="216" spans="2:11" s="1" customFormat="1" ht="15" customHeight="1">
      <c r="B216" s="306"/>
      <c r="C216" s="242"/>
      <c r="D216" s="242"/>
      <c r="E216" s="242"/>
      <c r="F216" s="263">
        <v>3</v>
      </c>
      <c r="G216" s="301"/>
      <c r="H216" s="365" t="s">
        <v>592</v>
      </c>
      <c r="I216" s="365"/>
      <c r="J216" s="365"/>
      <c r="K216" s="307"/>
    </row>
    <row r="217" spans="2:11" s="1" customFormat="1" ht="15" customHeight="1">
      <c r="B217" s="306"/>
      <c r="C217" s="242"/>
      <c r="D217" s="242"/>
      <c r="E217" s="242"/>
      <c r="F217" s="263">
        <v>4</v>
      </c>
      <c r="G217" s="301"/>
      <c r="H217" s="365" t="s">
        <v>593</v>
      </c>
      <c r="I217" s="365"/>
      <c r="J217" s="365"/>
      <c r="K217" s="307"/>
    </row>
    <row r="218" spans="2:11" s="1" customFormat="1" ht="12.75" customHeight="1">
      <c r="B218" s="308"/>
      <c r="C218" s="309"/>
      <c r="D218" s="309"/>
      <c r="E218" s="309"/>
      <c r="F218" s="309"/>
      <c r="G218" s="309"/>
      <c r="H218" s="309"/>
      <c r="I218" s="309"/>
      <c r="J218" s="309"/>
      <c r="K218" s="31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Špaček Pavel</dc:creator>
  <cp:keywords/>
  <dc:description/>
  <cp:lastModifiedBy>Špaček Pavel</cp:lastModifiedBy>
  <dcterms:created xsi:type="dcterms:W3CDTF">2021-06-21T13:29:12Z</dcterms:created>
  <dcterms:modified xsi:type="dcterms:W3CDTF">2021-06-22T06:31:11Z</dcterms:modified>
  <cp:category/>
  <cp:version/>
  <cp:contentType/>
  <cp:contentStatus/>
</cp:coreProperties>
</file>