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KSUS\ZBRASLAV\Podklady staveb\STAVBY - 2021\II-105 Jílové, Kabáty, opěrné zdi\Rozpočet 6_2021 - Jílové, opěrné zdi\"/>
    </mc:Choice>
  </mc:AlternateContent>
  <bookViews>
    <workbookView xWindow="0" yWindow="0" windowWidth="28800" windowHeight="12300"/>
  </bookViews>
  <sheets>
    <sheet name="Rekapitulace stavby" sheetId="1" r:id="rId1"/>
    <sheet name="SO.202 - II-105 Jílové, h..." sheetId="2" r:id="rId2"/>
    <sheet name="Pokyny pro vyplnění" sheetId="3" r:id="rId3"/>
  </sheets>
  <definedNames>
    <definedName name="_xlnm._FilterDatabase" localSheetId="1" hidden="1">'SO.202 - II-105 Jílové, h...'!$C$93:$K$296</definedName>
    <definedName name="_xlnm.Print_Titles" localSheetId="0">'Rekapitulace stavby'!$52:$52</definedName>
    <definedName name="_xlnm.Print_Titles" localSheetId="1">'SO.202 - II-105 Jílové, h...'!$93:$93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'SO.202 - II-105 Jílové, h...'!$C$4:$J$39,'SO.202 - II-105 Jílové, h...'!$C$45:$J$75,'SO.202 - II-105 Jílové, h...'!$C$81:$K$296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55" i="1" s="1"/>
  <c r="J35" i="2"/>
  <c r="AX55" i="1" s="1"/>
  <c r="BI294" i="2"/>
  <c r="BH294" i="2"/>
  <c r="BG294" i="2"/>
  <c r="BF294" i="2"/>
  <c r="T294" i="2"/>
  <c r="T293" i="2" s="1"/>
  <c r="R294" i="2"/>
  <c r="R293" i="2" s="1"/>
  <c r="P294" i="2"/>
  <c r="P293" i="2" s="1"/>
  <c r="BI290" i="2"/>
  <c r="BH290" i="2"/>
  <c r="BG290" i="2"/>
  <c r="BF290" i="2"/>
  <c r="T290" i="2"/>
  <c r="T289" i="2" s="1"/>
  <c r="R290" i="2"/>
  <c r="R289" i="2" s="1"/>
  <c r="P290" i="2"/>
  <c r="P289" i="2" s="1"/>
  <c r="BI286" i="2"/>
  <c r="BH286" i="2"/>
  <c r="BG286" i="2"/>
  <c r="BF286" i="2"/>
  <c r="T286" i="2"/>
  <c r="T285" i="2" s="1"/>
  <c r="R286" i="2"/>
  <c r="R285" i="2" s="1"/>
  <c r="P286" i="2"/>
  <c r="P285" i="2" s="1"/>
  <c r="BI282" i="2"/>
  <c r="BH282" i="2"/>
  <c r="BG282" i="2"/>
  <c r="BF282" i="2"/>
  <c r="T282" i="2"/>
  <c r="R282" i="2"/>
  <c r="P282" i="2"/>
  <c r="BI279" i="2"/>
  <c r="BH279" i="2"/>
  <c r="BG279" i="2"/>
  <c r="BF279" i="2"/>
  <c r="T279" i="2"/>
  <c r="R279" i="2"/>
  <c r="P279" i="2"/>
  <c r="BI274" i="2"/>
  <c r="BH274" i="2"/>
  <c r="BG274" i="2"/>
  <c r="BF274" i="2"/>
  <c r="T274" i="2"/>
  <c r="T273" i="2" s="1"/>
  <c r="T272" i="2" s="1"/>
  <c r="R274" i="2"/>
  <c r="R273" i="2"/>
  <c r="R272" i="2" s="1"/>
  <c r="P274" i="2"/>
  <c r="P273" i="2" s="1"/>
  <c r="P272" i="2" s="1"/>
  <c r="BI271" i="2"/>
  <c r="BH271" i="2"/>
  <c r="BG271" i="2"/>
  <c r="BF271" i="2"/>
  <c r="T271" i="2"/>
  <c r="T270" i="2"/>
  <c r="R271" i="2"/>
  <c r="R270" i="2"/>
  <c r="P271" i="2"/>
  <c r="P270" i="2"/>
  <c r="BI267" i="2"/>
  <c r="BH267" i="2"/>
  <c r="BG267" i="2"/>
  <c r="BF267" i="2"/>
  <c r="T267" i="2"/>
  <c r="R267" i="2"/>
  <c r="P267" i="2"/>
  <c r="BI263" i="2"/>
  <c r="BH263" i="2"/>
  <c r="BG263" i="2"/>
  <c r="BF263" i="2"/>
  <c r="T263" i="2"/>
  <c r="R263" i="2"/>
  <c r="P263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7" i="2"/>
  <c r="BH257" i="2"/>
  <c r="BG257" i="2"/>
  <c r="BF257" i="2"/>
  <c r="T257" i="2"/>
  <c r="R257" i="2"/>
  <c r="P257" i="2"/>
  <c r="BI254" i="2"/>
  <c r="BH254" i="2"/>
  <c r="BG254" i="2"/>
  <c r="BF254" i="2"/>
  <c r="T254" i="2"/>
  <c r="R254" i="2"/>
  <c r="P254" i="2"/>
  <c r="BI250" i="2"/>
  <c r="BH250" i="2"/>
  <c r="BG250" i="2"/>
  <c r="BF250" i="2"/>
  <c r="T250" i="2"/>
  <c r="R250" i="2"/>
  <c r="P250" i="2"/>
  <c r="BI247" i="2"/>
  <c r="BH247" i="2"/>
  <c r="BG247" i="2"/>
  <c r="BF247" i="2"/>
  <c r="T247" i="2"/>
  <c r="R247" i="2"/>
  <c r="P247" i="2"/>
  <c r="BI243" i="2"/>
  <c r="BH243" i="2"/>
  <c r="BG243" i="2"/>
  <c r="BF243" i="2"/>
  <c r="T243" i="2"/>
  <c r="R243" i="2"/>
  <c r="P243" i="2"/>
  <c r="BI240" i="2"/>
  <c r="BH240" i="2"/>
  <c r="BG240" i="2"/>
  <c r="BF240" i="2"/>
  <c r="T240" i="2"/>
  <c r="R240" i="2"/>
  <c r="P240" i="2"/>
  <c r="BI237" i="2"/>
  <c r="BH237" i="2"/>
  <c r="BG237" i="2"/>
  <c r="BF237" i="2"/>
  <c r="T237" i="2"/>
  <c r="R237" i="2"/>
  <c r="P237" i="2"/>
  <c r="BI234" i="2"/>
  <c r="BH234" i="2"/>
  <c r="BG234" i="2"/>
  <c r="BF234" i="2"/>
  <c r="T234" i="2"/>
  <c r="R234" i="2"/>
  <c r="P234" i="2"/>
  <c r="BI231" i="2"/>
  <c r="BH231" i="2"/>
  <c r="BG231" i="2"/>
  <c r="BF231" i="2"/>
  <c r="T231" i="2"/>
  <c r="R231" i="2"/>
  <c r="P231" i="2"/>
  <c r="BI228" i="2"/>
  <c r="BH228" i="2"/>
  <c r="BG228" i="2"/>
  <c r="BF228" i="2"/>
  <c r="T228" i="2"/>
  <c r="R228" i="2"/>
  <c r="P228" i="2"/>
  <c r="BI224" i="2"/>
  <c r="BH224" i="2"/>
  <c r="BG224" i="2"/>
  <c r="BF224" i="2"/>
  <c r="T224" i="2"/>
  <c r="T223" i="2"/>
  <c r="R224" i="2"/>
  <c r="R223" i="2"/>
  <c r="P224" i="2"/>
  <c r="P223" i="2"/>
  <c r="BI219" i="2"/>
  <c r="BH219" i="2"/>
  <c r="BG219" i="2"/>
  <c r="BF219" i="2"/>
  <c r="T219" i="2"/>
  <c r="R219" i="2"/>
  <c r="P219" i="2"/>
  <c r="BI216" i="2"/>
  <c r="BH216" i="2"/>
  <c r="BG216" i="2"/>
  <c r="BF216" i="2"/>
  <c r="T216" i="2"/>
  <c r="R216" i="2"/>
  <c r="P216" i="2"/>
  <c r="BI213" i="2"/>
  <c r="BH213" i="2"/>
  <c r="BG213" i="2"/>
  <c r="BF213" i="2"/>
  <c r="T213" i="2"/>
  <c r="R213" i="2"/>
  <c r="P213" i="2"/>
  <c r="BI210" i="2"/>
  <c r="BH210" i="2"/>
  <c r="BG210" i="2"/>
  <c r="BF210" i="2"/>
  <c r="T210" i="2"/>
  <c r="R210" i="2"/>
  <c r="P210" i="2"/>
  <c r="BI207" i="2"/>
  <c r="BH207" i="2"/>
  <c r="BG207" i="2"/>
  <c r="BF207" i="2"/>
  <c r="T207" i="2"/>
  <c r="R207" i="2"/>
  <c r="P207" i="2"/>
  <c r="BI204" i="2"/>
  <c r="BH204" i="2"/>
  <c r="BG204" i="2"/>
  <c r="BF204" i="2"/>
  <c r="T204" i="2"/>
  <c r="R204" i="2"/>
  <c r="P204" i="2"/>
  <c r="BI201" i="2"/>
  <c r="BH201" i="2"/>
  <c r="BG201" i="2"/>
  <c r="BF201" i="2"/>
  <c r="T201" i="2"/>
  <c r="R201" i="2"/>
  <c r="P201" i="2"/>
  <c r="BI198" i="2"/>
  <c r="BH198" i="2"/>
  <c r="BG198" i="2"/>
  <c r="BF198" i="2"/>
  <c r="T198" i="2"/>
  <c r="R198" i="2"/>
  <c r="P198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89" i="2"/>
  <c r="BH189" i="2"/>
  <c r="BG189" i="2"/>
  <c r="BF189" i="2"/>
  <c r="T189" i="2"/>
  <c r="R189" i="2"/>
  <c r="P189" i="2"/>
  <c r="BI186" i="2"/>
  <c r="BH186" i="2"/>
  <c r="BG186" i="2"/>
  <c r="BF186" i="2"/>
  <c r="T186" i="2"/>
  <c r="R186" i="2"/>
  <c r="P186" i="2"/>
  <c r="BI183" i="2"/>
  <c r="BH183" i="2"/>
  <c r="BG183" i="2"/>
  <c r="BF183" i="2"/>
  <c r="T183" i="2"/>
  <c r="R183" i="2"/>
  <c r="P183" i="2"/>
  <c r="BI180" i="2"/>
  <c r="BH180" i="2"/>
  <c r="BG180" i="2"/>
  <c r="BF180" i="2"/>
  <c r="T180" i="2"/>
  <c r="R180" i="2"/>
  <c r="P180" i="2"/>
  <c r="BI177" i="2"/>
  <c r="BH177" i="2"/>
  <c r="BG177" i="2"/>
  <c r="BF177" i="2"/>
  <c r="T177" i="2"/>
  <c r="R177" i="2"/>
  <c r="P177" i="2"/>
  <c r="BI174" i="2"/>
  <c r="BH174" i="2"/>
  <c r="BG174" i="2"/>
  <c r="BF174" i="2"/>
  <c r="T174" i="2"/>
  <c r="R174" i="2"/>
  <c r="P174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7" i="2"/>
  <c r="BH157" i="2"/>
  <c r="BG157" i="2"/>
  <c r="BF157" i="2"/>
  <c r="T157" i="2"/>
  <c r="R157" i="2"/>
  <c r="P157" i="2"/>
  <c r="BI154" i="2"/>
  <c r="BH154" i="2"/>
  <c r="BG154" i="2"/>
  <c r="BF154" i="2"/>
  <c r="T154" i="2"/>
  <c r="R154" i="2"/>
  <c r="P154" i="2"/>
  <c r="BI151" i="2"/>
  <c r="BH151" i="2"/>
  <c r="BG151" i="2"/>
  <c r="BF151" i="2"/>
  <c r="T151" i="2"/>
  <c r="R151" i="2"/>
  <c r="P151" i="2"/>
  <c r="BI143" i="2"/>
  <c r="BH143" i="2"/>
  <c r="BG143" i="2"/>
  <c r="BF143" i="2"/>
  <c r="T143" i="2"/>
  <c r="R143" i="2"/>
  <c r="P143" i="2"/>
  <c r="BI135" i="2"/>
  <c r="BH135" i="2"/>
  <c r="BG135" i="2"/>
  <c r="BF135" i="2"/>
  <c r="T135" i="2"/>
  <c r="R135" i="2"/>
  <c r="P135" i="2"/>
  <c r="BI128" i="2"/>
  <c r="BH128" i="2"/>
  <c r="BG128" i="2"/>
  <c r="BF128" i="2"/>
  <c r="T128" i="2"/>
  <c r="R128" i="2"/>
  <c r="P128" i="2"/>
  <c r="BI122" i="2"/>
  <c r="BH122" i="2"/>
  <c r="BG122" i="2"/>
  <c r="BF122" i="2"/>
  <c r="T122" i="2"/>
  <c r="R122" i="2"/>
  <c r="P122" i="2"/>
  <c r="BI120" i="2"/>
  <c r="BH120" i="2"/>
  <c r="BG120" i="2"/>
  <c r="BF120" i="2"/>
  <c r="T120" i="2"/>
  <c r="R120" i="2"/>
  <c r="P120" i="2"/>
  <c r="BI119" i="2"/>
  <c r="BH119" i="2"/>
  <c r="BG119" i="2"/>
  <c r="BF119" i="2"/>
  <c r="T119" i="2"/>
  <c r="R119" i="2"/>
  <c r="P119" i="2"/>
  <c r="BI116" i="2"/>
  <c r="BH116" i="2"/>
  <c r="BG116" i="2"/>
  <c r="BF116" i="2"/>
  <c r="T116" i="2"/>
  <c r="R116" i="2"/>
  <c r="P116" i="2"/>
  <c r="BI114" i="2"/>
  <c r="BH114" i="2"/>
  <c r="BG114" i="2"/>
  <c r="BF114" i="2"/>
  <c r="T114" i="2"/>
  <c r="R114" i="2"/>
  <c r="P114" i="2"/>
  <c r="BI112" i="2"/>
  <c r="BH112" i="2"/>
  <c r="BG112" i="2"/>
  <c r="BF112" i="2"/>
  <c r="T112" i="2"/>
  <c r="R112" i="2"/>
  <c r="P112" i="2"/>
  <c r="BI109" i="2"/>
  <c r="BH109" i="2"/>
  <c r="BG109" i="2"/>
  <c r="BF109" i="2"/>
  <c r="T109" i="2"/>
  <c r="R109" i="2"/>
  <c r="P109" i="2"/>
  <c r="BI106" i="2"/>
  <c r="BH106" i="2"/>
  <c r="BG106" i="2"/>
  <c r="BF106" i="2"/>
  <c r="T106" i="2"/>
  <c r="R106" i="2"/>
  <c r="P106" i="2"/>
  <c r="BI103" i="2"/>
  <c r="BH103" i="2"/>
  <c r="BG103" i="2"/>
  <c r="BF103" i="2"/>
  <c r="T103" i="2"/>
  <c r="R103" i="2"/>
  <c r="P103" i="2"/>
  <c r="BI100" i="2"/>
  <c r="BH100" i="2"/>
  <c r="BG100" i="2"/>
  <c r="BF100" i="2"/>
  <c r="T100" i="2"/>
  <c r="R100" i="2"/>
  <c r="P100" i="2"/>
  <c r="BI97" i="2"/>
  <c r="BH97" i="2"/>
  <c r="BG97" i="2"/>
  <c r="BF97" i="2"/>
  <c r="T97" i="2"/>
  <c r="R97" i="2"/>
  <c r="P97" i="2"/>
  <c r="J90" i="2"/>
  <c r="F90" i="2"/>
  <c r="F88" i="2"/>
  <c r="E86" i="2"/>
  <c r="J54" i="2"/>
  <c r="F54" i="2"/>
  <c r="F52" i="2"/>
  <c r="E50" i="2"/>
  <c r="J24" i="2"/>
  <c r="E24" i="2"/>
  <c r="J55" i="2"/>
  <c r="J23" i="2"/>
  <c r="J18" i="2"/>
  <c r="E18" i="2"/>
  <c r="F91" i="2"/>
  <c r="J17" i="2"/>
  <c r="J12" i="2"/>
  <c r="J52" i="2" s="1"/>
  <c r="E7" i="2"/>
  <c r="E84" i="2" s="1"/>
  <c r="L50" i="1"/>
  <c r="AM50" i="1"/>
  <c r="AM49" i="1"/>
  <c r="L49" i="1"/>
  <c r="AM47" i="1"/>
  <c r="L47" i="1"/>
  <c r="L45" i="1"/>
  <c r="L44" i="1"/>
  <c r="BK267" i="2"/>
  <c r="J257" i="2"/>
  <c r="J171" i="2"/>
  <c r="J128" i="2"/>
  <c r="J282" i="2"/>
  <c r="BK257" i="2"/>
  <c r="BK237" i="2"/>
  <c r="BK207" i="2"/>
  <c r="J164" i="2"/>
  <c r="J100" i="2"/>
  <c r="J165" i="2"/>
  <c r="J254" i="2"/>
  <c r="BK177" i="2"/>
  <c r="BK103" i="2"/>
  <c r="J219" i="2"/>
  <c r="BK157" i="2"/>
  <c r="BK219" i="2"/>
  <c r="BK174" i="2"/>
  <c r="BK122" i="2"/>
  <c r="BK294" i="2"/>
  <c r="J189" i="2"/>
  <c r="BK154" i="2"/>
  <c r="BK286" i="2"/>
  <c r="J258" i="2"/>
  <c r="BK243" i="2"/>
  <c r="BK204" i="2"/>
  <c r="BK166" i="2"/>
  <c r="J286" i="2"/>
  <c r="J213" i="2"/>
  <c r="BK195" i="2"/>
  <c r="BK114" i="2"/>
  <c r="J234" i="2"/>
  <c r="BK192" i="2"/>
  <c r="BK116" i="2"/>
  <c r="J216" i="2"/>
  <c r="J166" i="2"/>
  <c r="J119" i="2"/>
  <c r="J294" i="2"/>
  <c r="J243" i="2"/>
  <c r="BK161" i="2"/>
  <c r="J290" i="2"/>
  <c r="BK263" i="2"/>
  <c r="BK224" i="2"/>
  <c r="J186" i="2"/>
  <c r="J154" i="2"/>
  <c r="J279" i="2"/>
  <c r="J160" i="2"/>
  <c r="BK210" i="2"/>
  <c r="BK128" i="2"/>
  <c r="J97" i="2"/>
  <c r="J201" i="2"/>
  <c r="J174" i="2"/>
  <c r="BK112" i="2"/>
  <c r="J207" i="2"/>
  <c r="BK165" i="2"/>
  <c r="BK290" i="2"/>
  <c r="BK258" i="2"/>
  <c r="J177" i="2"/>
  <c r="J106" i="2"/>
  <c r="J259" i="2"/>
  <c r="J247" i="2"/>
  <c r="BK213" i="2"/>
  <c r="J169" i="2"/>
  <c r="BK119" i="2"/>
  <c r="J250" i="2"/>
  <c r="J151" i="2"/>
  <c r="BK189" i="2"/>
  <c r="J122" i="2"/>
  <c r="BK250" i="2"/>
  <c r="J228" i="2"/>
  <c r="BK193" i="2"/>
  <c r="J161" i="2"/>
  <c r="BK100" i="2"/>
  <c r="BK201" i="2"/>
  <c r="BK160" i="2"/>
  <c r="J263" i="2"/>
  <c r="BK228" i="2"/>
  <c r="J143" i="2"/>
  <c r="BK109" i="2"/>
  <c r="J267" i="2"/>
  <c r="BK240" i="2"/>
  <c r="J210" i="2"/>
  <c r="J157" i="2"/>
  <c r="BK274" i="2"/>
  <c r="BK106" i="2"/>
  <c r="J193" i="2"/>
  <c r="J240" i="2"/>
  <c r="J195" i="2"/>
  <c r="BK143" i="2"/>
  <c r="J204" i="2"/>
  <c r="BK151" i="2"/>
  <c r="BK279" i="2"/>
  <c r="J237" i="2"/>
  <c r="BK164" i="2"/>
  <c r="J112" i="2"/>
  <c r="J274" i="2"/>
  <c r="J231" i="2"/>
  <c r="J192" i="2"/>
  <c r="J116" i="2"/>
  <c r="BK216" i="2"/>
  <c r="J224" i="2"/>
  <c r="BK169" i="2"/>
  <c r="J109" i="2"/>
  <c r="BK247" i="2"/>
  <c r="BK198" i="2"/>
  <c r="BK171" i="2"/>
  <c r="BK97" i="2"/>
  <c r="BK186" i="2"/>
  <c r="J103" i="2"/>
  <c r="J271" i="2"/>
  <c r="BK259" i="2"/>
  <c r="J183" i="2"/>
  <c r="BK120" i="2"/>
  <c r="BK271" i="2"/>
  <c r="BK254" i="2"/>
  <c r="J198" i="2"/>
  <c r="J135" i="2"/>
  <c r="BK234" i="2"/>
  <c r="BK135" i="2"/>
  <c r="J180" i="2"/>
  <c r="AS54" i="1"/>
  <c r="BK231" i="2"/>
  <c r="BK180" i="2"/>
  <c r="J120" i="2"/>
  <c r="BK282" i="2"/>
  <c r="BK183" i="2"/>
  <c r="J114" i="2"/>
  <c r="BK96" i="2" l="1"/>
  <c r="J96" i="2" s="1"/>
  <c r="J61" i="2" s="1"/>
  <c r="P96" i="2"/>
  <c r="R96" i="2"/>
  <c r="T96" i="2"/>
  <c r="BK170" i="2"/>
  <c r="J170" i="2" s="1"/>
  <c r="J62" i="2" s="1"/>
  <c r="P170" i="2"/>
  <c r="R170" i="2"/>
  <c r="T170" i="2"/>
  <c r="BK194" i="2"/>
  <c r="J194" i="2" s="1"/>
  <c r="J63" i="2" s="1"/>
  <c r="P194" i="2"/>
  <c r="R194" i="2"/>
  <c r="T194" i="2"/>
  <c r="BK227" i="2"/>
  <c r="J227" i="2" s="1"/>
  <c r="J65" i="2" s="1"/>
  <c r="P227" i="2"/>
  <c r="R227" i="2"/>
  <c r="T227" i="2"/>
  <c r="BK253" i="2"/>
  <c r="J253" i="2" s="1"/>
  <c r="J66" i="2" s="1"/>
  <c r="P253" i="2"/>
  <c r="R253" i="2"/>
  <c r="T253" i="2"/>
  <c r="BK278" i="2"/>
  <c r="J278" i="2" s="1"/>
  <c r="J71" i="2" s="1"/>
  <c r="P278" i="2"/>
  <c r="P277" i="2"/>
  <c r="R278" i="2"/>
  <c r="R277" i="2"/>
  <c r="T278" i="2"/>
  <c r="T277" i="2"/>
  <c r="F55" i="2"/>
  <c r="J91" i="2"/>
  <c r="BE100" i="2"/>
  <c r="BE112" i="2"/>
  <c r="BE114" i="2"/>
  <c r="BE116" i="2"/>
  <c r="BE164" i="2"/>
  <c r="BE195" i="2"/>
  <c r="BE198" i="2"/>
  <c r="BE213" i="2"/>
  <c r="BE224" i="2"/>
  <c r="BE109" i="2"/>
  <c r="BE119" i="2"/>
  <c r="BE135" i="2"/>
  <c r="BE154" i="2"/>
  <c r="BE169" i="2"/>
  <c r="BE189" i="2"/>
  <c r="BE234" i="2"/>
  <c r="BE243" i="2"/>
  <c r="E48" i="2"/>
  <c r="BE106" i="2"/>
  <c r="BE161" i="2"/>
  <c r="BE166" i="2"/>
  <c r="BE174" i="2"/>
  <c r="BE192" i="2"/>
  <c r="BE207" i="2"/>
  <c r="BE228" i="2"/>
  <c r="BE254" i="2"/>
  <c r="BE258" i="2"/>
  <c r="J88" i="2"/>
  <c r="BE128" i="2"/>
  <c r="BE171" i="2"/>
  <c r="BE204" i="2"/>
  <c r="BE210" i="2"/>
  <c r="BE250" i="2"/>
  <c r="BE97" i="2"/>
  <c r="BE120" i="2"/>
  <c r="BE143" i="2"/>
  <c r="BE151" i="2"/>
  <c r="BE165" i="2"/>
  <c r="BE177" i="2"/>
  <c r="BE183" i="2"/>
  <c r="BE193" i="2"/>
  <c r="BE201" i="2"/>
  <c r="BE216" i="2"/>
  <c r="BE219" i="2"/>
  <c r="BE231" i="2"/>
  <c r="BE237" i="2"/>
  <c r="BE247" i="2"/>
  <c r="BE259" i="2"/>
  <c r="BE271" i="2"/>
  <c r="BE274" i="2"/>
  <c r="BE103" i="2"/>
  <c r="BE122" i="2"/>
  <c r="BE157" i="2"/>
  <c r="BE160" i="2"/>
  <c r="BE180" i="2"/>
  <c r="BE186" i="2"/>
  <c r="BE240" i="2"/>
  <c r="BE257" i="2"/>
  <c r="BE263" i="2"/>
  <c r="BE267" i="2"/>
  <c r="BE279" i="2"/>
  <c r="BE282" i="2"/>
  <c r="BE286" i="2"/>
  <c r="BE290" i="2"/>
  <c r="BE294" i="2"/>
  <c r="BK223" i="2"/>
  <c r="J223" i="2" s="1"/>
  <c r="J64" i="2" s="1"/>
  <c r="BK270" i="2"/>
  <c r="J270" i="2"/>
  <c r="J67" i="2" s="1"/>
  <c r="BK273" i="2"/>
  <c r="J273" i="2" s="1"/>
  <c r="J69" i="2" s="1"/>
  <c r="BK285" i="2"/>
  <c r="J285" i="2"/>
  <c r="J72" i="2" s="1"/>
  <c r="BK289" i="2"/>
  <c r="J289" i="2" s="1"/>
  <c r="J73" i="2" s="1"/>
  <c r="BK293" i="2"/>
  <c r="J293" i="2"/>
  <c r="J74" i="2" s="1"/>
  <c r="F34" i="2"/>
  <c r="BA55" i="1" s="1"/>
  <c r="BA54" i="1" s="1"/>
  <c r="W30" i="1" s="1"/>
  <c r="J34" i="2"/>
  <c r="AW55" i="1" s="1"/>
  <c r="F35" i="2"/>
  <c r="BB55" i="1" s="1"/>
  <c r="BB54" i="1" s="1"/>
  <c r="W31" i="1" s="1"/>
  <c r="F37" i="2"/>
  <c r="BD55" i="1" s="1"/>
  <c r="BD54" i="1" s="1"/>
  <c r="W33" i="1" s="1"/>
  <c r="F36" i="2"/>
  <c r="BC55" i="1" s="1"/>
  <c r="BC54" i="1" s="1"/>
  <c r="W32" i="1" s="1"/>
  <c r="P95" i="2" l="1"/>
  <c r="P94" i="2" s="1"/>
  <c r="AU55" i="1" s="1"/>
  <c r="AU54" i="1" s="1"/>
  <c r="R95" i="2"/>
  <c r="R94" i="2" s="1"/>
  <c r="T95" i="2"/>
  <c r="T94" i="2" s="1"/>
  <c r="BK95" i="2"/>
  <c r="BK94" i="2" s="1"/>
  <c r="J94" i="2" s="1"/>
  <c r="J59" i="2" s="1"/>
  <c r="BK272" i="2"/>
  <c r="J272" i="2" s="1"/>
  <c r="J68" i="2" s="1"/>
  <c r="BK277" i="2"/>
  <c r="J277" i="2"/>
  <c r="J70" i="2" s="1"/>
  <c r="AX54" i="1"/>
  <c r="F33" i="2"/>
  <c r="AZ55" i="1" s="1"/>
  <c r="AZ54" i="1" s="1"/>
  <c r="W29" i="1" s="1"/>
  <c r="AY54" i="1"/>
  <c r="J33" i="2"/>
  <c r="AV55" i="1"/>
  <c r="AT55" i="1"/>
  <c r="AW54" i="1"/>
  <c r="AK30" i="1" s="1"/>
  <c r="J95" i="2" l="1"/>
  <c r="J60" i="2"/>
  <c r="AV54" i="1"/>
  <c r="AK29" i="1" s="1"/>
  <c r="J30" i="2"/>
  <c r="AG55" i="1" s="1"/>
  <c r="AN55" i="1" s="1"/>
  <c r="J39" i="2" l="1"/>
  <c r="AG54" i="1"/>
  <c r="AT54" i="1"/>
  <c r="AN54" i="1" l="1"/>
  <c r="AK26" i="1"/>
  <c r="AK35" i="1" s="1"/>
</calcChain>
</file>

<file path=xl/sharedStrings.xml><?xml version="1.0" encoding="utf-8"?>
<sst xmlns="http://schemas.openxmlformats.org/spreadsheetml/2006/main" count="2888" uniqueCount="610">
  <si>
    <t>Export Komplet</t>
  </si>
  <si>
    <t>VZ</t>
  </si>
  <si>
    <t>2.0</t>
  </si>
  <si>
    <t>ZAMOK</t>
  </si>
  <si>
    <t>False</t>
  </si>
  <si>
    <t>{c205a4c0-1c7c-48f2-b721-1a4ae882c24d}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</si>
  <si>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</si>
  <si>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</si>
  <si>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</si>
  <si>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</si>
  <si>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</si>
  <si>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</si>
  <si>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</si>
  <si>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</si>
  <si>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PD05-21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</si>
  <si>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</si>
  <si>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</si>
  <si>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II/105 Jílové, havárie, nestabilní svah</t>
  </si>
  <si>
    <t>KSO:</t>
  </si>
  <si>
    <t/>
  </si>
  <si>
    <t>CC-CZ:</t>
  </si>
  <si>
    <t>Místo:</t>
  </si>
  <si>
    <t xml:space="preserve"> </t>
  </si>
  <si>
    <t>Datum:</t>
  </si>
  <si>
    <t>18. 6. 2021</t>
  </si>
  <si>
    <t>Zadavatel:</t>
  </si>
  <si>
    <t>IČ:</t>
  </si>
  <si>
    <t>00066001</t>
  </si>
  <si>
    <t>KSÚS Středočeského kraje, p.o.</t>
  </si>
  <si>
    <t>DIČ:</t>
  </si>
  <si>
    <t>Uchazeč:</t>
  </si>
  <si>
    <t>Vyplň údaj</t>
  </si>
  <si>
    <t>Projektant:</t>
  </si>
  <si>
    <t>61890375</t>
  </si>
  <si>
    <t>Ing. Martin Trčka</t>
  </si>
  <si>
    <t>CZ6009200483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</si>
  <si>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</si>
  <si>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</si>
  <si>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</si>
  <si>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</si>
  <si>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</si>
  <si>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</si>
  <si>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</si>
  <si>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</si>
  <si>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</si>
  <si>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</si>
  <si>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</si>
  <si>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</si>
  <si>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</si>
  <si>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</si>
  <si>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</si>
  <si>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</si>
  <si>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</si>
  <si>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</si>
  <si>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</si>
  <si>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</si>
  <si>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</si>
  <si>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</si>
  <si>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</si>
  <si>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</si>
  <si>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</si>
  <si>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</si>
  <si>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</si>
  <si>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</si>
  <si>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</si>
  <si>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</si>
  <si>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</si>
  <si>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</si>
  <si>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</si>
  <si>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</si>
  <si>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</si>
  <si>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</si>
  <si>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</si>
  <si>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</si>
  <si>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</si>
  <si>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</si>
  <si>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</si>
  <si>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</si>
  <si>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</si>
  <si>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SO.202</t>
  </si>
  <si>
    <t>II/105 Jílové, havárie, nestabilní svah - 2</t>
  </si>
  <si>
    <t>STA</t>
  </si>
  <si>
    <t>1</t>
  </si>
  <si>
    <t>{e086dd0f-3e40-4037-8371-c56cbf5a518d}</t>
  </si>
  <si>
    <t>2</t>
  </si>
  <si>
    <t>KRYCÍ LIST SOUPISU PRACÍ</t>
  </si>
  <si>
    <t>Objekt:</t>
  </si>
  <si>
    <t>SO.202 - II/105 Jílové, havárie, nestabilní svah - 2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</si>
  <si>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</si>
  <si>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</si>
  <si>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</si>
  <si>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</si>
  <si>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</si>
  <si>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</si>
  <si>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</si>
  <si>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</si>
  <si>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</si>
  <si>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</si>
  <si>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</si>
  <si>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</si>
  <si>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</si>
  <si>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</si>
  <si>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</si>
  <si>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</si>
  <si>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</si>
  <si>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</si>
  <si>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</si>
  <si>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</si>
  <si>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</si>
  <si>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</si>
  <si>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</si>
  <si>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</si>
  <si>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</si>
  <si>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</si>
  <si>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</si>
  <si>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</si>
  <si>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</si>
  <si>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</si>
  <si>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</si>
  <si>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</si>
  <si>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</si>
  <si>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</si>
  <si>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</si>
  <si>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</si>
  <si>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</si>
  <si>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</si>
  <si>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</si>
  <si>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m2</t>
  </si>
  <si>
    <t>CS ÚRS 2021 01</t>
  </si>
  <si>
    <t>4</t>
  </si>
  <si>
    <t>VV</t>
  </si>
  <si>
    <t>"stávající konstrukční vrstvy tl. cca 150" 6,15*81,145</t>
  </si>
  <si>
    <t>Součet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</si>
  <si>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</si>
  <si>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</si>
  <si>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"stávající konstrukční vrstvy tl. cca 270" (6,15-0,5)*81,145</t>
  </si>
  <si>
    <t>3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</si>
  <si>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</si>
  <si>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</si>
  <si>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6</t>
  </si>
  <si>
    <t>"stávající vozovka" 7,15*81,145</t>
  </si>
  <si>
    <t>113154224</t>
  </si>
  <si>
    <t>Frézování živičného podkladu nebo krytu s naložením na dopravní prostředek plochy přes 500 do 1 000 m2 bez překážek v trase pruhu šířky do 1 m, tloušťky vrstvy 100 mm</t>
  </si>
  <si>
    <t>8</t>
  </si>
  <si>
    <t>65</t>
  </si>
  <si>
    <t>121151114</t>
  </si>
  <si>
    <t>Sejmutí ornice strojně při souvislé ploše přes 100 do 500 m2, tl. vrstvy přes 200 do 250 mm</t>
  </si>
  <si>
    <t>980395996</t>
  </si>
  <si>
    <t>3,5*81,145</t>
  </si>
  <si>
    <t>70</t>
  </si>
  <si>
    <t>122151403</t>
  </si>
  <si>
    <t>Vykopávky v zemnících na suchu strojně zapažených i nezapažených v hornině třídy těžitelnosti I skupiny 1 a 2 přes 50 do 100 m3</t>
  </si>
  <si>
    <t>m3</t>
  </si>
  <si>
    <t>-1752658673</t>
  </si>
  <si>
    <t>3,5*81,145*0,25</t>
  </si>
  <si>
    <t>66</t>
  </si>
  <si>
    <t>122452205</t>
  </si>
  <si>
    <t>Odkopávky a prokopávky nezapažené pro silnice a dálnice strojně v hornině třídy těžitelnosti II přes 500 do 1 000 m3</t>
  </si>
  <si>
    <t>-797485733</t>
  </si>
  <si>
    <t>(1,750*(2,000+1,200)+1,75*1,75*0,5+2,390*0,815*0,5+2,200*0,1)*81,145</t>
  </si>
  <si>
    <t>10</t>
  </si>
  <si>
    <t>155131311</t>
  </si>
  <si>
    <t>Zřízení protierozního zpevnění svahů geomříží nebo georohoží včetně plošného kotvení ocelovými skobami, ve sklonu do 1:2</t>
  </si>
  <si>
    <t>20</t>
  </si>
  <si>
    <t>(2,000+1,000)*81,145</t>
  </si>
  <si>
    <t>9</t>
  </si>
  <si>
    <t>M</t>
  </si>
  <si>
    <t>69321067R</t>
  </si>
  <si>
    <t>geomříž dle specifikace v PD</t>
  </si>
  <si>
    <t>18</t>
  </si>
  <si>
    <t>69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</si>
  <si>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</si>
  <si>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</si>
  <si>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-1186686022</t>
  </si>
  <si>
    <t>"ornice na mezideponii a zpet, vzdálenost odhadem" (3,5*81,145*0,25)*2</t>
  </si>
  <si>
    <t>67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</si>
  <si>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</si>
  <si>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</si>
  <si>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1485286730</t>
  </si>
  <si>
    <t>"stávající konstrukční vrstvy tl. cca 150" 6,15*0,15*81,145</t>
  </si>
  <si>
    <t>"stávající konstrukční vrstvy tl. cca 270" (6,15-0,5)*0,27*81,145</t>
  </si>
  <si>
    <t>"objem pilot" (PI*0,045*0,045*272)</t>
  </si>
  <si>
    <t>68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</si>
  <si>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</si>
  <si>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</si>
  <si>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1137505630</t>
  </si>
  <si>
    <t>Mezisoučet</t>
  </si>
  <si>
    <t>875,919*15</t>
  </si>
  <si>
    <t>171201201</t>
  </si>
  <si>
    <t>Uložení sypaniny na skládky nebo meziskládky bez hutnění s upravením uložené sypaniny do předepsaného tvaru</t>
  </si>
  <si>
    <t>30</t>
  </si>
  <si>
    <t>"60%" (1,750*(2,000+1,200)+1,75*1,75*0,5+2,390*0,815*0,5+2,200*0,1)*81,145*0,6</t>
  </si>
  <si>
    <t>"40%" (1,750*(2,000+1,200)+1,75*1,75*0,5+2,390*0,815*0,5+2,200*0,1)*81,145*0,4</t>
  </si>
  <si>
    <t>71</t>
  </si>
  <si>
    <t>171201221</t>
  </si>
  <si>
    <t>Poplatek za uložení stavebního odpadu na skládce (skládkovné) zeminy a kamení zatříděného do Katalogu odpadů pod kódem 17 05 04</t>
  </si>
  <si>
    <t>t</t>
  </si>
  <si>
    <t>-331994359</t>
  </si>
  <si>
    <t>875,920*2,0</t>
  </si>
  <si>
    <t>17</t>
  </si>
  <si>
    <t>181102302</t>
  </si>
  <si>
    <t>Úprava pláně na stavbách silnic a dálnic strojně v zářezech mimo skalních se zhutněním</t>
  </si>
  <si>
    <t>34</t>
  </si>
  <si>
    <t>(6,15-0,5)*81,145</t>
  </si>
  <si>
    <t>181111123</t>
  </si>
  <si>
    <t>Plošná úprava terénu v zemině skupiny 1 až 4 s urovnáním povrchu bez doplnění ornice souvislé plochy do 500 m2 při nerovnostech terénu přes 100 do 150 mm na svahu přes 1:2 do 1:1</t>
  </si>
  <si>
    <t>36</t>
  </si>
  <si>
    <t>19</t>
  </si>
  <si>
    <t>181411163</t>
  </si>
  <si>
    <t>Založení trávníku na půdě předem připravené plochy do 1000 m2 zatravňovací textilií na svahu přes 1:2 do 1:1</t>
  </si>
  <si>
    <t>38</t>
  </si>
  <si>
    <t>72</t>
  </si>
  <si>
    <t>00572474</t>
  </si>
  <si>
    <t>osivo směs travní krajinná-svahová</t>
  </si>
  <si>
    <t>kg</t>
  </si>
  <si>
    <t>-385876115</t>
  </si>
  <si>
    <t>74</t>
  </si>
  <si>
    <t>182351124</t>
  </si>
  <si>
    <t>Rozprostření a urovnání ornice ve svahu sklonu přes 1:5 strojně při souvislé ploše přes 100 do 500 m2, tl. vrstvy přes 200 do 250 mm</t>
  </si>
  <si>
    <t>-2109853588</t>
  </si>
  <si>
    <t>22</t>
  </si>
  <si>
    <t>183101313</t>
  </si>
  <si>
    <t>Hloubení jamek pro vysazování rostlin v zemině tř.1 až 4 s výměnou půdy z 100% v rovině nebo na svahu do 1:5, objemu přes 0,02 do 0,05 m3</t>
  </si>
  <si>
    <t>kus</t>
  </si>
  <si>
    <t>44</t>
  </si>
  <si>
    <t>24</t>
  </si>
  <si>
    <t>184102124</t>
  </si>
  <si>
    <t>Výsadba dřeviny s balem do předem vyhloubené jamky se zalitím na svahu přes 1:5 do 1:2, při průměru balu přes 400 do 500 mm</t>
  </si>
  <si>
    <t>48</t>
  </si>
  <si>
    <t>73</t>
  </si>
  <si>
    <t>10321100</t>
  </si>
  <si>
    <t>zahradní substrát pro výsadbu VL</t>
  </si>
  <si>
    <t>-400462015</t>
  </si>
  <si>
    <t>163*0,5*0,5*0,5</t>
  </si>
  <si>
    <t>25</t>
  </si>
  <si>
    <t>02650405R</t>
  </si>
  <si>
    <t>křovina dle specifikace v PD</t>
  </si>
  <si>
    <t>50</t>
  </si>
  <si>
    <t>Zakládání</t>
  </si>
  <si>
    <t>26</t>
  </si>
  <si>
    <t>211561111</t>
  </si>
  <si>
    <t>Výplň kamenivem do rýh odvodňovacích žeber nebo trativodů bez zhutnění, s úpravou povrchu výplně kamenivem hrubým drceným frakce 4 až 16 mm</t>
  </si>
  <si>
    <t>52</t>
  </si>
  <si>
    <t>0,6*0,35*81,145</t>
  </si>
  <si>
    <t>27</t>
  </si>
  <si>
    <t>211971110</t>
  </si>
  <si>
    <t>Zřízení opláštění výplně z geotextilie odvodňovacích žeber nebo trativodů v rýze nebo zářezu se stěnami šikmými o sklonu do 1:2</t>
  </si>
  <si>
    <t>54</t>
  </si>
  <si>
    <t>(0,6+0,35)*2*85</t>
  </si>
  <si>
    <t>75</t>
  </si>
  <si>
    <t>69311143</t>
  </si>
  <si>
    <t>geotextilie netkaná separační, ochranná, filtrační, drenážní PP 210g/m2</t>
  </si>
  <si>
    <t>-584490456</t>
  </si>
  <si>
    <t>29</t>
  </si>
  <si>
    <t>212755214</t>
  </si>
  <si>
    <t>Trativody bez lože z drenážních trubek plastových flexibilních D 100 mm</t>
  </si>
  <si>
    <t>m</t>
  </si>
  <si>
    <t>58</t>
  </si>
  <si>
    <t>2*85</t>
  </si>
  <si>
    <t>77</t>
  </si>
  <si>
    <t>224211116</t>
  </si>
  <si>
    <t>Maloprofilové vrty průběžným sacím vrtáním průměru přes 56 do 93 mm do úklonu 45° v hl 0 až 25 m v hornině tř. V a VI</t>
  </si>
  <si>
    <t>-931651383</t>
  </si>
  <si>
    <t>4*68</t>
  </si>
  <si>
    <t>283111112</t>
  </si>
  <si>
    <t>Zřízení ocelových, trubkových mikropilot tlakové i tahové svislé nebo odklon od svislice do 60° část hladká, průměru přes 80 do 105 mm</t>
  </si>
  <si>
    <t>60</t>
  </si>
  <si>
    <t>76</t>
  </si>
  <si>
    <t>14011066</t>
  </si>
  <si>
    <t>trubka ocelová bezešvá hladká jakost 11 353 89x10mm</t>
  </si>
  <si>
    <t>-798406396</t>
  </si>
  <si>
    <t>32</t>
  </si>
  <si>
    <t>283131112</t>
  </si>
  <si>
    <t>Zřízení hlav trubkových mikropilot namáhaných tlakem i tahem, průměru přes 80 do 105 mm</t>
  </si>
  <si>
    <t>64</t>
  </si>
  <si>
    <t>33</t>
  </si>
  <si>
    <t>13611238R</t>
  </si>
  <si>
    <t>hlava mikropiloty - plech tlustý hladký tl. 15mm</t>
  </si>
  <si>
    <t>Svislé a kompletní konstrukce</t>
  </si>
  <si>
    <t>317321118</t>
  </si>
  <si>
    <t>Římsy ze železového betonu C 30/37</t>
  </si>
  <si>
    <t>0,275*0,600*81,145</t>
  </si>
  <si>
    <t>35</t>
  </si>
  <si>
    <t>317353121</t>
  </si>
  <si>
    <t>Bednění mostní římsy zřízení všech tvarů</t>
  </si>
  <si>
    <t>(0,275*2+0,125*2)*81,145</t>
  </si>
  <si>
    <t>317353221</t>
  </si>
  <si>
    <t>Bednění mostní římsy odstranění všech tvarů</t>
  </si>
  <si>
    <t>37</t>
  </si>
  <si>
    <t>317361116</t>
  </si>
  <si>
    <t>Výztuž mostních železobetonových říms z betonářské oceli 10 505 (R) nebo BSt 500</t>
  </si>
  <si>
    <t>0,275*0,600*0,15*81,145</t>
  </si>
  <si>
    <t>327324128</t>
  </si>
  <si>
    <t>Opěrné zdi a valy z betonu železového odolný proti agresivnímu prostředí tř. C 30/37</t>
  </si>
  <si>
    <t>(1,650*0,35+0,05*0,35+2,100*0,35)*81,145</t>
  </si>
  <si>
    <t>39</t>
  </si>
  <si>
    <t>327351211</t>
  </si>
  <si>
    <t>Bednění opěrných zdí a valů svislých i skloněných, výšky do 20 m zřízení</t>
  </si>
  <si>
    <t>78</t>
  </si>
  <si>
    <t>(2,100+0,350+1,750)*81,145</t>
  </si>
  <si>
    <t>40</t>
  </si>
  <si>
    <t>327351221</t>
  </si>
  <si>
    <t>Bednění opěrných zdí a valů svislých i skloněných, výšky do 20 m odstranění</t>
  </si>
  <si>
    <t>80</t>
  </si>
  <si>
    <t>41</t>
  </si>
  <si>
    <t>327361006</t>
  </si>
  <si>
    <t>Výztuž opěrných zdí a valů průměru do 12 mm, z oceli 10 505 (R) nebo BSt 500</t>
  </si>
  <si>
    <t>82</t>
  </si>
  <si>
    <t>(1,650*0,35+0,05*0,35+2,100*0,35)*0,15*81,145</t>
  </si>
  <si>
    <t>42</t>
  </si>
  <si>
    <t>327501111</t>
  </si>
  <si>
    <t>Výplň za opěrami a protimrazové klíny z kameniva drceného nebo těženého se zhutněním</t>
  </si>
  <si>
    <t>84</t>
  </si>
  <si>
    <t>(1,550*(2,000+1,200-0,350-0,350)+1,550*1,550*0,5)*81,145</t>
  </si>
  <si>
    <t>2,390*0,815*0,5*81,145</t>
  </si>
  <si>
    <t>Vodorovné konstrukce</t>
  </si>
  <si>
    <t>43</t>
  </si>
  <si>
    <t>463211131</t>
  </si>
  <si>
    <t>Rovnanina z lomového kamene neopracovaného tříděného pro všechny tl. rovnaniny, bez vypracování líce s vyklínováním spár a dutin úlomky kamene</t>
  </si>
  <si>
    <t>86</t>
  </si>
  <si>
    <t>0,35*0,8*81,145</t>
  </si>
  <si>
    <t>5</t>
  </si>
  <si>
    <t>Komunikace pozemní</t>
  </si>
  <si>
    <t>564871113</t>
  </si>
  <si>
    <t>Podklad ze štěrkodrti ŠD s rozprostřením a zhutněním, po zhutnění tl. 270 mm</t>
  </si>
  <si>
    <t>88</t>
  </si>
  <si>
    <t>45</t>
  </si>
  <si>
    <t>565165111</t>
  </si>
  <si>
    <t>Asfaltový beton vrstva podkladní ACP 16 (obalované kamenivo střednězrnné - OKS) s rozprostřením a zhutněním v pruhu šířky přes 1,5 do 3 m, po zhutnění tl. 80 mm</t>
  </si>
  <si>
    <t>90</t>
  </si>
  <si>
    <t>(6,15+0,5)*81,145</t>
  </si>
  <si>
    <t>46</t>
  </si>
  <si>
    <t>567123814</t>
  </si>
  <si>
    <t>Podklad ze směsi stmelené cementem na dálnici a letištních plochách bez dilatačních spár, s rozprostřením a zhutněním SC C 8/10 (KSC I), po zhutnění tl. 150 mm</t>
  </si>
  <si>
    <t>92</t>
  </si>
  <si>
    <t>47</t>
  </si>
  <si>
    <t>571902111</t>
  </si>
  <si>
    <t>Posyp podkladu nebo krytu s rozprostřením a zhutněním kamenivem drceným nebo těženým, v množství přes 5 do 10 kg/m2</t>
  </si>
  <si>
    <t>94</t>
  </si>
  <si>
    <t>573191111</t>
  </si>
  <si>
    <t>Postřik infiltrační kationaktivní emulzí v množství 1,00 kg/m2</t>
  </si>
  <si>
    <t>96</t>
  </si>
  <si>
    <t>49</t>
  </si>
  <si>
    <t>573231111</t>
  </si>
  <si>
    <t>Postřik spojovací PS bez posypu kamenivem ze silniční emulze, v množství 0,70 kg/m2</t>
  </si>
  <si>
    <t>98</t>
  </si>
  <si>
    <t>576133211</t>
  </si>
  <si>
    <t>Asfaltový koberec mastixový SMA 11 (AKMS) s rozprostřením a se zhutněním v pruhu šířky do 3 m, po zhutnění tl. 40 mm</t>
  </si>
  <si>
    <t>100</t>
  </si>
  <si>
    <t>51</t>
  </si>
  <si>
    <t>577156111</t>
  </si>
  <si>
    <t>Asfaltový beton vrstva ložní ACL 22 (ABVH) s rozprostřením a zhutněním z nemodifikovaného asfaltu v pruhu šířky do 3 m, po zhutnění tl. 60 mm</t>
  </si>
  <si>
    <t>102</t>
  </si>
  <si>
    <t>Ostatní konstrukce a práce, bourání</t>
  </si>
  <si>
    <t>911334122</t>
  </si>
  <si>
    <t>Zábradelní svodidla ocelová s osazením sloupků kotvením do římsy, se svodnicí úrovně zádržnosti H2 s výplní ze svislých tyčí</t>
  </si>
  <si>
    <t>104</t>
  </si>
  <si>
    <t>"včetně náběhů" 81,145+2+2</t>
  </si>
  <si>
    <t>53</t>
  </si>
  <si>
    <t>911334411</t>
  </si>
  <si>
    <t>Zábradelní svodidla ocelová ukončení zábradelních madel</t>
  </si>
  <si>
    <t>106</t>
  </si>
  <si>
    <t>911334513</t>
  </si>
  <si>
    <t>Zábradelní svodidla ocelová dilatace zábradelní výplně ze svislých tyčí s elektricky izolovaným stykem</t>
  </si>
  <si>
    <t>108</t>
  </si>
  <si>
    <t>55</t>
  </si>
  <si>
    <t>919112221</t>
  </si>
  <si>
    <t>Řezání dilatačních spár v živičném krytu vytvoření komůrky pro těsnící zálivku šířky 15 mm, hloubky 20 mm</t>
  </si>
  <si>
    <t>110</t>
  </si>
  <si>
    <t>7,15*2</t>
  </si>
  <si>
    <t>81,145</t>
  </si>
  <si>
    <t>56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</si>
  <si>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</si>
  <si>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</si>
  <si>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112</t>
  </si>
  <si>
    <t>57</t>
  </si>
  <si>
    <t>919735113</t>
  </si>
  <si>
    <t>Řezání stávajícího živičného krytu nebo podkladu hloubky přes 100 do 150 mm</t>
  </si>
  <si>
    <t>114</t>
  </si>
  <si>
    <t>2*7,15</t>
  </si>
  <si>
    <t>998</t>
  </si>
  <si>
    <t>Přesun hmot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</si>
  <si>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</si>
  <si>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</si>
  <si>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116</t>
  </si>
  <si>
    <t>Práce a dodávky M</t>
  </si>
  <si>
    <t>46-M</t>
  </si>
  <si>
    <t>Zemní práce při extr.mont.pracích</t>
  </si>
  <si>
    <t>59</t>
  </si>
  <si>
    <t>460080032</t>
  </si>
  <si>
    <t>Základové konstrukce základ bez bednění do rostlé zeminy z monolitického železobetonu bez výztuže bez zvláštních nároků na prostředí tř. C 12/15</t>
  </si>
  <si>
    <t>118</t>
  </si>
  <si>
    <t>"vyrovnávací mazanina" 0,1*2,200*81,145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</si>
  <si>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</si>
  <si>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</si>
  <si>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</si>
  <si>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</si>
  <si>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</si>
  <si>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</si>
  <si>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kpl</t>
  </si>
  <si>
    <t>120</t>
  </si>
  <si>
    <t>"veškeré geodetické práce" 1</t>
  </si>
  <si>
    <t>61</t>
  </si>
  <si>
    <t>013002000</t>
  </si>
  <si>
    <t>Projektové práce</t>
  </si>
  <si>
    <t>122</t>
  </si>
  <si>
    <t>"PD ve stupních dle požadavku objednatele - RDS, PDPS" 1</t>
  </si>
  <si>
    <t>VRN3</t>
  </si>
  <si>
    <t>Zařízení staveniště</t>
  </si>
  <si>
    <t>62</t>
  </si>
  <si>
    <t>030001000</t>
  </si>
  <si>
    <t>124</t>
  </si>
  <si>
    <t>"veškeré náklady spojené se zařízením staveniště" 1</t>
  </si>
  <si>
    <t>VRN6</t>
  </si>
  <si>
    <t>Územní vlivy</t>
  </si>
  <si>
    <t>63</t>
  </si>
  <si>
    <t>060001000</t>
  </si>
  <si>
    <t>126</t>
  </si>
  <si>
    <t>"vytyčení inženýrských sítí" 1</t>
  </si>
  <si>
    <t>VRN7</t>
  </si>
  <si>
    <t>Provozní vlivy</t>
  </si>
  <si>
    <t>070001000</t>
  </si>
  <si>
    <t>128</t>
  </si>
  <si>
    <t>"DIR, DIO"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</si>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</sst>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9" fillId="0" borderId="1" xfId="0" applyFont="1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2" fillId="0" borderId="29" xfId="0" applyFont="1" applyBorder="1" applyAlignment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39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4" t="s">
        <v>14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23"/>
      <c r="AQ5" s="23"/>
      <c r="AR5" s="21"/>
      <c r="BE5" s="311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6" t="s">
        <v>17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23"/>
      <c r="AQ6" s="23"/>
      <c r="AR6" s="21"/>
      <c r="BE6" s="312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2"/>
      <c r="BS7" s="18" t="s">
        <v>6</v>
      </c>
    </row>
    <row r="8" spans="1:74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12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2"/>
      <c r="BS9" s="18" t="s">
        <v>6</v>
      </c>
    </row>
    <row r="10" spans="1:74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12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12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2"/>
      <c r="BS12" s="18" t="s">
        <v>6</v>
      </c>
    </row>
    <row r="13" spans="1:74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12"/>
      <c r="BS13" s="18" t="s">
        <v>6</v>
      </c>
    </row>
    <row r="14" spans="1:74" ht="12.75">
      <c r="B14" s="22"/>
      <c r="C14" s="23"/>
      <c r="D14" s="23"/>
      <c r="E14" s="317" t="s">
        <v>31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12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2"/>
      <c r="BS15" s="18" t="s">
        <v>4</v>
      </c>
    </row>
    <row r="16" spans="1:74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12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12"/>
      <c r="BS17" s="18" t="s">
        <v>36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2"/>
      <c r="BS18" s="18" t="s">
        <v>6</v>
      </c>
    </row>
    <row r="19" spans="1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12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12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2"/>
    </row>
    <row r="22" spans="1:71" s="1" customFormat="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2"/>
    </row>
    <row r="23" spans="1:71" s="1" customFormat="1" ht="47.25" customHeight="1">
      <c r="B23" s="22"/>
      <c r="C23" s="23"/>
      <c r="D23" s="23"/>
      <c r="E23" s="319" t="s">
        <v>39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23"/>
      <c r="AP23" s="23"/>
      <c r="AQ23" s="23"/>
      <c r="AR23" s="21"/>
      <c r="BE23" s="312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2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2"/>
    </row>
    <row r="26" spans="1:71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0">
        <f>ROUND(AG54,2)</f>
        <v>0</v>
      </c>
      <c r="AL26" s="321"/>
      <c r="AM26" s="321"/>
      <c r="AN26" s="321"/>
      <c r="AO26" s="321"/>
      <c r="AP26" s="37"/>
      <c r="AQ26" s="37"/>
      <c r="AR26" s="40"/>
      <c r="BE26" s="312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2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2" t="s">
        <v>41</v>
      </c>
      <c r="M28" s="322"/>
      <c r="N28" s="322"/>
      <c r="O28" s="322"/>
      <c r="P28" s="322"/>
      <c r="Q28" s="37"/>
      <c r="R28" s="37"/>
      <c r="S28" s="37"/>
      <c r="T28" s="37"/>
      <c r="U28" s="37"/>
      <c r="V28" s="37"/>
      <c r="W28" s="322" t="s">
        <v>42</v>
      </c>
      <c r="X28" s="322"/>
      <c r="Y28" s="322"/>
      <c r="Z28" s="322"/>
      <c r="AA28" s="322"/>
      <c r="AB28" s="322"/>
      <c r="AC28" s="322"/>
      <c r="AD28" s="322"/>
      <c r="AE28" s="322"/>
      <c r="AF28" s="37"/>
      <c r="AG28" s="37"/>
      <c r="AH28" s="37"/>
      <c r="AI28" s="37"/>
      <c r="AJ28" s="37"/>
      <c r="AK28" s="322" t="s">
        <v>43</v>
      </c>
      <c r="AL28" s="322"/>
      <c r="AM28" s="322"/>
      <c r="AN28" s="322"/>
      <c r="AO28" s="322"/>
      <c r="AP28" s="37"/>
      <c r="AQ28" s="37"/>
      <c r="AR28" s="40"/>
      <c r="BE28" s="312"/>
    </row>
    <row r="29" spans="1:71" s="3" customFormat="1" ht="14.45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325">
        <v>0.21</v>
      </c>
      <c r="M29" s="324"/>
      <c r="N29" s="324"/>
      <c r="O29" s="324"/>
      <c r="P29" s="324"/>
      <c r="Q29" s="42"/>
      <c r="R29" s="42"/>
      <c r="S29" s="42"/>
      <c r="T29" s="42"/>
      <c r="U29" s="42"/>
      <c r="V29" s="42"/>
      <c r="W29" s="323">
        <f>ROUND(AZ54, 2)</f>
        <v>0</v>
      </c>
      <c r="X29" s="324"/>
      <c r="Y29" s="324"/>
      <c r="Z29" s="324"/>
      <c r="AA29" s="324"/>
      <c r="AB29" s="324"/>
      <c r="AC29" s="324"/>
      <c r="AD29" s="324"/>
      <c r="AE29" s="324"/>
      <c r="AF29" s="42"/>
      <c r="AG29" s="42"/>
      <c r="AH29" s="42"/>
      <c r="AI29" s="42"/>
      <c r="AJ29" s="42"/>
      <c r="AK29" s="323">
        <f>ROUND(AV54, 2)</f>
        <v>0</v>
      </c>
      <c r="AL29" s="324"/>
      <c r="AM29" s="324"/>
      <c r="AN29" s="324"/>
      <c r="AO29" s="324"/>
      <c r="AP29" s="42"/>
      <c r="AQ29" s="42"/>
      <c r="AR29" s="43"/>
      <c r="BE29" s="313"/>
    </row>
    <row r="30" spans="1:71" s="3" customFormat="1" ht="14.45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325">
        <v>0.15</v>
      </c>
      <c r="M30" s="324"/>
      <c r="N30" s="324"/>
      <c r="O30" s="324"/>
      <c r="P30" s="324"/>
      <c r="Q30" s="42"/>
      <c r="R30" s="42"/>
      <c r="S30" s="42"/>
      <c r="T30" s="42"/>
      <c r="U30" s="42"/>
      <c r="V30" s="42"/>
      <c r="W30" s="323">
        <f>ROUND(BA54, 2)</f>
        <v>0</v>
      </c>
      <c r="X30" s="324"/>
      <c r="Y30" s="324"/>
      <c r="Z30" s="324"/>
      <c r="AA30" s="324"/>
      <c r="AB30" s="324"/>
      <c r="AC30" s="324"/>
      <c r="AD30" s="324"/>
      <c r="AE30" s="324"/>
      <c r="AF30" s="42"/>
      <c r="AG30" s="42"/>
      <c r="AH30" s="42"/>
      <c r="AI30" s="42"/>
      <c r="AJ30" s="42"/>
      <c r="AK30" s="323">
        <f>ROUND(AW54, 2)</f>
        <v>0</v>
      </c>
      <c r="AL30" s="324"/>
      <c r="AM30" s="324"/>
      <c r="AN30" s="324"/>
      <c r="AO30" s="324"/>
      <c r="AP30" s="42"/>
      <c r="AQ30" s="42"/>
      <c r="AR30" s="43"/>
      <c r="BE30" s="313"/>
    </row>
    <row r="31" spans="1:71" s="3" customFormat="1" ht="14.45" hidden="1" customHeight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325">
        <v>0.21</v>
      </c>
      <c r="M31" s="324"/>
      <c r="N31" s="324"/>
      <c r="O31" s="324"/>
      <c r="P31" s="324"/>
      <c r="Q31" s="42"/>
      <c r="R31" s="42"/>
      <c r="S31" s="42"/>
      <c r="T31" s="42"/>
      <c r="U31" s="42"/>
      <c r="V31" s="42"/>
      <c r="W31" s="323">
        <f>ROUND(BB54, 2)</f>
        <v>0</v>
      </c>
      <c r="X31" s="324"/>
      <c r="Y31" s="324"/>
      <c r="Z31" s="324"/>
      <c r="AA31" s="324"/>
      <c r="AB31" s="324"/>
      <c r="AC31" s="324"/>
      <c r="AD31" s="324"/>
      <c r="AE31" s="324"/>
      <c r="AF31" s="42"/>
      <c r="AG31" s="42"/>
      <c r="AH31" s="42"/>
      <c r="AI31" s="42"/>
      <c r="AJ31" s="42"/>
      <c r="AK31" s="323">
        <v>0</v>
      </c>
      <c r="AL31" s="324"/>
      <c r="AM31" s="324"/>
      <c r="AN31" s="324"/>
      <c r="AO31" s="324"/>
      <c r="AP31" s="42"/>
      <c r="AQ31" s="42"/>
      <c r="AR31" s="43"/>
      <c r="BE31" s="313"/>
    </row>
    <row r="32" spans="1:71" s="3" customFormat="1" ht="14.45" hidden="1" customHeight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325">
        <v>0.15</v>
      </c>
      <c r="M32" s="324"/>
      <c r="N32" s="324"/>
      <c r="O32" s="324"/>
      <c r="P32" s="324"/>
      <c r="Q32" s="42"/>
      <c r="R32" s="42"/>
      <c r="S32" s="42"/>
      <c r="T32" s="42"/>
      <c r="U32" s="42"/>
      <c r="V32" s="42"/>
      <c r="W32" s="323">
        <f>ROUND(BC54, 2)</f>
        <v>0</v>
      </c>
      <c r="X32" s="324"/>
      <c r="Y32" s="324"/>
      <c r="Z32" s="324"/>
      <c r="AA32" s="324"/>
      <c r="AB32" s="324"/>
      <c r="AC32" s="324"/>
      <c r="AD32" s="324"/>
      <c r="AE32" s="324"/>
      <c r="AF32" s="42"/>
      <c r="AG32" s="42"/>
      <c r="AH32" s="42"/>
      <c r="AI32" s="42"/>
      <c r="AJ32" s="42"/>
      <c r="AK32" s="323">
        <v>0</v>
      </c>
      <c r="AL32" s="324"/>
      <c r="AM32" s="324"/>
      <c r="AN32" s="324"/>
      <c r="AO32" s="324"/>
      <c r="AP32" s="42"/>
      <c r="AQ32" s="42"/>
      <c r="AR32" s="43"/>
      <c r="BE32" s="313"/>
    </row>
    <row r="33" spans="1:57" s="3" customFormat="1" ht="14.45" hidden="1" customHeight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325">
        <v>0</v>
      </c>
      <c r="M33" s="324"/>
      <c r="N33" s="324"/>
      <c r="O33" s="324"/>
      <c r="P33" s="324"/>
      <c r="Q33" s="42"/>
      <c r="R33" s="42"/>
      <c r="S33" s="42"/>
      <c r="T33" s="42"/>
      <c r="U33" s="42"/>
      <c r="V33" s="42"/>
      <c r="W33" s="323">
        <f>ROUND(BD54, 2)</f>
        <v>0</v>
      </c>
      <c r="X33" s="324"/>
      <c r="Y33" s="324"/>
      <c r="Z33" s="324"/>
      <c r="AA33" s="324"/>
      <c r="AB33" s="324"/>
      <c r="AC33" s="324"/>
      <c r="AD33" s="324"/>
      <c r="AE33" s="324"/>
      <c r="AF33" s="42"/>
      <c r="AG33" s="42"/>
      <c r="AH33" s="42"/>
      <c r="AI33" s="42"/>
      <c r="AJ33" s="42"/>
      <c r="AK33" s="323">
        <v>0</v>
      </c>
      <c r="AL33" s="324"/>
      <c r="AM33" s="324"/>
      <c r="AN33" s="324"/>
      <c r="AO33" s="324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326" t="s">
        <v>52</v>
      </c>
      <c r="Y35" s="327"/>
      <c r="Z35" s="327"/>
      <c r="AA35" s="327"/>
      <c r="AB35" s="327"/>
      <c r="AC35" s="46"/>
      <c r="AD35" s="46"/>
      <c r="AE35" s="46"/>
      <c r="AF35" s="46"/>
      <c r="AG35" s="46"/>
      <c r="AH35" s="46"/>
      <c r="AI35" s="46"/>
      <c r="AJ35" s="46"/>
      <c r="AK35" s="328">
        <f>SUM(AK26:AK33)</f>
        <v>0</v>
      </c>
      <c r="AL35" s="327"/>
      <c r="AM35" s="327"/>
      <c r="AN35" s="327"/>
      <c r="AO35" s="329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PD05-21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0" t="str">
        <f>K6</f>
        <v>II/105 Jílové, havárie, nestabilní svah</v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2" t="str">
        <f>IF(AN8= "","",AN8)</f>
        <v>18. 6. 2021</v>
      </c>
      <c r="AN47" s="332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1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>KSÚS Středočeského kraje, p.o.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33" t="str">
        <f>IF(E17="","",E17)</f>
        <v>Ing. Martin Trčka</v>
      </c>
      <c r="AN49" s="334"/>
      <c r="AO49" s="334"/>
      <c r="AP49" s="334"/>
      <c r="AQ49" s="37"/>
      <c r="AR49" s="40"/>
      <c r="AS49" s="335" t="s">
        <v>54</v>
      </c>
      <c r="AT49" s="336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1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37</v>
      </c>
      <c r="AJ50" s="37"/>
      <c r="AK50" s="37"/>
      <c r="AL50" s="37"/>
      <c r="AM50" s="333" t="str">
        <f>IF(E20="","",E20)</f>
        <v xml:space="preserve"> </v>
      </c>
      <c r="AN50" s="334"/>
      <c r="AO50" s="334"/>
      <c r="AP50" s="334"/>
      <c r="AQ50" s="37"/>
      <c r="AR50" s="40"/>
      <c r="AS50" s="337"/>
      <c r="AT50" s="338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1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9"/>
      <c r="AT51" s="340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1" s="2" customFormat="1" ht="29.25" customHeight="1">
      <c r="A52" s="35"/>
      <c r="B52" s="36"/>
      <c r="C52" s="341" t="s">
        <v>55</v>
      </c>
      <c r="D52" s="342"/>
      <c r="E52" s="342"/>
      <c r="F52" s="342"/>
      <c r="G52" s="342"/>
      <c r="H52" s="67"/>
      <c r="I52" s="343" t="s">
        <v>56</v>
      </c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4" t="s">
        <v>57</v>
      </c>
      <c r="AH52" s="342"/>
      <c r="AI52" s="342"/>
      <c r="AJ52" s="342"/>
      <c r="AK52" s="342"/>
      <c r="AL52" s="342"/>
      <c r="AM52" s="342"/>
      <c r="AN52" s="343" t="s">
        <v>58</v>
      </c>
      <c r="AO52" s="342"/>
      <c r="AP52" s="342"/>
      <c r="AQ52" s="68" t="s">
        <v>59</v>
      </c>
      <c r="AR52" s="40"/>
      <c r="AS52" s="69" t="s">
        <v>60</v>
      </c>
      <c r="AT52" s="70" t="s">
        <v>61</v>
      </c>
      <c r="AU52" s="70" t="s">
        <v>62</v>
      </c>
      <c r="AV52" s="70" t="s">
        <v>63</v>
      </c>
      <c r="AW52" s="70" t="s">
        <v>64</v>
      </c>
      <c r="AX52" s="70" t="s">
        <v>65</v>
      </c>
      <c r="AY52" s="70" t="s">
        <v>66</v>
      </c>
      <c r="AZ52" s="70" t="s">
        <v>67</v>
      </c>
      <c r="BA52" s="70" t="s">
        <v>68</v>
      </c>
      <c r="BB52" s="70" t="s">
        <v>69</v>
      </c>
      <c r="BC52" s="70" t="s">
        <v>70</v>
      </c>
      <c r="BD52" s="71" t="s">
        <v>71</v>
      </c>
      <c r="BE52" s="35"/>
    </row>
    <row r="53" spans="1:91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1" s="6" customFormat="1" ht="32.450000000000003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8">
        <f>ROUND(AG55,2)</f>
        <v>0</v>
      </c>
      <c r="AH54" s="348"/>
      <c r="AI54" s="348"/>
      <c r="AJ54" s="348"/>
      <c r="AK54" s="348"/>
      <c r="AL54" s="348"/>
      <c r="AM54" s="348"/>
      <c r="AN54" s="349">
        <f>SUM(AG54,AT54)</f>
        <v>0</v>
      </c>
      <c r="AO54" s="349"/>
      <c r="AP54" s="349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1" s="7" customFormat="1" ht="24.75" customHeight="1">
      <c r="A55" s="87" t="s">
        <v>78</v>
      </c>
      <c r="B55" s="88"/>
      <c r="C55" s="89"/>
      <c r="D55" s="347" t="s">
        <v>79</v>
      </c>
      <c r="E55" s="347"/>
      <c r="F55" s="347"/>
      <c r="G55" s="347"/>
      <c r="H55" s="347"/>
      <c r="I55" s="90"/>
      <c r="J55" s="347" t="s">
        <v>80</v>
      </c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5">
        <f>'SO.202 - II-105 Jílové, h...'!J30</f>
        <v>0</v>
      </c>
      <c r="AH55" s="346"/>
      <c r="AI55" s="346"/>
      <c r="AJ55" s="346"/>
      <c r="AK55" s="346"/>
      <c r="AL55" s="346"/>
      <c r="AM55" s="346"/>
      <c r="AN55" s="345">
        <f>SUM(AG55,AT55)</f>
        <v>0</v>
      </c>
      <c r="AO55" s="346"/>
      <c r="AP55" s="346"/>
      <c r="AQ55" s="91" t="s">
        <v>81</v>
      </c>
      <c r="AR55" s="92"/>
      <c r="AS55" s="93">
        <v>0</v>
      </c>
      <c r="AT55" s="94">
        <f>ROUND(SUM(AV55:AW55),2)</f>
        <v>0</v>
      </c>
      <c r="AU55" s="95">
        <f>'SO.202 - II-105 Jílové, h...'!P94</f>
        <v>0</v>
      </c>
      <c r="AV55" s="94">
        <f>'SO.202 - II-105 Jílové, h...'!J33</f>
        <v>0</v>
      </c>
      <c r="AW55" s="94">
        <f>'SO.202 - II-105 Jílové, h...'!J34</f>
        <v>0</v>
      </c>
      <c r="AX55" s="94">
        <f>'SO.202 - II-105 Jílové, h...'!J35</f>
        <v>0</v>
      </c>
      <c r="AY55" s="94">
        <f>'SO.202 - II-105 Jílové, h...'!J36</f>
        <v>0</v>
      </c>
      <c r="AZ55" s="94">
        <f>'SO.202 - II-105 Jílové, h...'!F33</f>
        <v>0</v>
      </c>
      <c r="BA55" s="94">
        <f>'SO.202 - II-105 Jílové, h...'!F34</f>
        <v>0</v>
      </c>
      <c r="BB55" s="94">
        <f>'SO.202 - II-105 Jílové, h...'!F35</f>
        <v>0</v>
      </c>
      <c r="BC55" s="94">
        <f>'SO.202 - II-105 Jílové, h...'!F36</f>
        <v>0</v>
      </c>
      <c r="BD55" s="96">
        <f>'SO.202 - II-105 Jílové, h...'!F37</f>
        <v>0</v>
      </c>
      <c r="BT55" s="97" t="s">
        <v>82</v>
      </c>
      <c r="BV55" s="97" t="s">
        <v>76</v>
      </c>
      <c r="BW55" s="97" t="s">
        <v>83</v>
      </c>
      <c r="BX55" s="97" t="s">
        <v>5</v>
      </c>
      <c r="CL55" s="97" t="s">
        <v>22</v>
      </c>
      <c r="CM55" s="97" t="s">
        <v>84</v>
      </c>
    </row>
    <row r="56" spans="1:91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91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0MEP4kfcaslgCXIPmPJagRXnDG8wD21GaJ5OR9kgI5Lgc7cC9RDFOeqk+ZWaEosHJyaPeLuHlCGSkWfZwarcDQ==" saltValue="SBBwOFdZIdvMwSAa0tXUFQ1LiqMaT6rDPLYS4rPpRGpBIGGGWSgV90tLrYDmOwbnxaw/NPXBn1VaH30X73tmZ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.202 - II-105 Jílové, h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8" t="s">
        <v>83</v>
      </c>
    </row>
    <row r="3" spans="1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84</v>
      </c>
    </row>
    <row r="4" spans="1:46" s="1" customFormat="1" ht="24.95" customHeight="1">
      <c r="B4" s="21"/>
      <c r="D4" s="100" t="s">
        <v>85</v>
      </c>
      <c r="L4" s="21"/>
      <c r="M4" s="101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2" t="s">
        <v>16</v>
      </c>
      <c r="L6" s="21"/>
    </row>
    <row r="7" spans="1:46" s="1" customFormat="1" ht="16.5" customHeight="1">
      <c r="B7" s="21"/>
      <c r="E7" s="351" t="str">
        <f>'Rekapitulace stavby'!K6</f>
        <v>II/105 Jílové, havárie, nestabilní svah</v>
      </c>
      <c r="F7" s="352"/>
      <c r="G7" s="352"/>
      <c r="H7" s="352"/>
      <c r="L7" s="21"/>
    </row>
    <row r="8" spans="1:46" s="2" customFormat="1" ht="12" customHeight="1">
      <c r="A8" s="35"/>
      <c r="B8" s="40"/>
      <c r="C8" s="35"/>
      <c r="D8" s="102" t="s">
        <v>86</v>
      </c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53" t="s">
        <v>87</v>
      </c>
      <c r="F9" s="354"/>
      <c r="G9" s="354"/>
      <c r="H9" s="354"/>
      <c r="I9" s="35"/>
      <c r="J9" s="35"/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2" t="s">
        <v>18</v>
      </c>
      <c r="E11" s="35"/>
      <c r="F11" s="104" t="s">
        <v>22</v>
      </c>
      <c r="G11" s="35"/>
      <c r="H11" s="35"/>
      <c r="I11" s="102" t="s">
        <v>20</v>
      </c>
      <c r="J11" s="104" t="s">
        <v>19</v>
      </c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2" t="s">
        <v>21</v>
      </c>
      <c r="E12" s="35"/>
      <c r="F12" s="104" t="s">
        <v>22</v>
      </c>
      <c r="G12" s="35"/>
      <c r="H12" s="35"/>
      <c r="I12" s="102" t="s">
        <v>23</v>
      </c>
      <c r="J12" s="105" t="str">
        <f>'Rekapitulace stavby'!AN8</f>
        <v>18. 6. 2021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2" t="s">
        <v>25</v>
      </c>
      <c r="E14" s="35"/>
      <c r="F14" s="35"/>
      <c r="G14" s="35"/>
      <c r="H14" s="35"/>
      <c r="I14" s="102" t="s">
        <v>26</v>
      </c>
      <c r="J14" s="104" t="s">
        <v>27</v>
      </c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4" t="s">
        <v>28</v>
      </c>
      <c r="F15" s="35"/>
      <c r="G15" s="35"/>
      <c r="H15" s="35"/>
      <c r="I15" s="102" t="s">
        <v>29</v>
      </c>
      <c r="J15" s="104" t="s">
        <v>19</v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2" t="s">
        <v>30</v>
      </c>
      <c r="E17" s="35"/>
      <c r="F17" s="35"/>
      <c r="G17" s="35"/>
      <c r="H17" s="35"/>
      <c r="I17" s="102" t="s">
        <v>26</v>
      </c>
      <c r="J17" s="31" t="str">
        <f>'Rekapitulace stavby'!AN13</f>
        <v>Vyplň údaj</v>
      </c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5" t="str">
        <f>'Rekapitulace stavby'!E14</f>
        <v>Vyplň údaj</v>
      </c>
      <c r="F18" s="356"/>
      <c r="G18" s="356"/>
      <c r="H18" s="356"/>
      <c r="I18" s="102" t="s">
        <v>29</v>
      </c>
      <c r="J18" s="31" t="str">
        <f>'Rekapitulace stavby'!AN14</f>
        <v>Vyplň údaj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2" t="s">
        <v>32</v>
      </c>
      <c r="E20" s="35"/>
      <c r="F20" s="35"/>
      <c r="G20" s="35"/>
      <c r="H20" s="35"/>
      <c r="I20" s="102" t="s">
        <v>26</v>
      </c>
      <c r="J20" s="104" t="s">
        <v>33</v>
      </c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">
        <v>34</v>
      </c>
      <c r="F21" s="35"/>
      <c r="G21" s="35"/>
      <c r="H21" s="35"/>
      <c r="I21" s="102" t="s">
        <v>29</v>
      </c>
      <c r="J21" s="104" t="s">
        <v>35</v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2" t="s">
        <v>37</v>
      </c>
      <c r="E23" s="35"/>
      <c r="F23" s="35"/>
      <c r="G23" s="35"/>
      <c r="H23" s="35"/>
      <c r="I23" s="102" t="s">
        <v>26</v>
      </c>
      <c r="J23" s="104" t="str">
        <f>IF('Rekapitulace stavby'!AN19="","",'Rekapitulace stavby'!AN19)</f>
        <v/>
      </c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02" t="s">
        <v>29</v>
      </c>
      <c r="J24" s="104" t="str">
        <f>IF('Rekapitulace stavby'!AN20="","",'Rekapitulace stavby'!AN20)</f>
        <v/>
      </c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2" t="s">
        <v>38</v>
      </c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47.25" customHeight="1">
      <c r="A27" s="106"/>
      <c r="B27" s="107"/>
      <c r="C27" s="106"/>
      <c r="D27" s="106"/>
      <c r="E27" s="357" t="s">
        <v>39</v>
      </c>
      <c r="F27" s="357"/>
      <c r="G27" s="357"/>
      <c r="H27" s="357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0" t="s">
        <v>40</v>
      </c>
      <c r="E30" s="35"/>
      <c r="F30" s="35"/>
      <c r="G30" s="35"/>
      <c r="H30" s="35"/>
      <c r="I30" s="35"/>
      <c r="J30" s="111">
        <f>ROUND(J94, 2)</f>
        <v>0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09"/>
      <c r="E31" s="109"/>
      <c r="F31" s="109"/>
      <c r="G31" s="109"/>
      <c r="H31" s="109"/>
      <c r="I31" s="109"/>
      <c r="J31" s="109"/>
      <c r="K31" s="109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2" t="s">
        <v>42</v>
      </c>
      <c r="G32" s="35"/>
      <c r="H32" s="35"/>
      <c r="I32" s="112" t="s">
        <v>41</v>
      </c>
      <c r="J32" s="112" t="s">
        <v>43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3" t="s">
        <v>44</v>
      </c>
      <c r="E33" s="102" t="s">
        <v>45</v>
      </c>
      <c r="F33" s="114">
        <f>ROUND((SUM(BE94:BE296)),  2)</f>
        <v>0</v>
      </c>
      <c r="G33" s="35"/>
      <c r="H33" s="35"/>
      <c r="I33" s="115">
        <v>0.21</v>
      </c>
      <c r="J33" s="114">
        <f>ROUND(((SUM(BE94:BE296))*I33),  2)</f>
        <v>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2" t="s">
        <v>46</v>
      </c>
      <c r="F34" s="114">
        <f>ROUND((SUM(BF94:BF296)),  2)</f>
        <v>0</v>
      </c>
      <c r="G34" s="35"/>
      <c r="H34" s="35"/>
      <c r="I34" s="115">
        <v>0.15</v>
      </c>
      <c r="J34" s="114">
        <f>ROUND(((SUM(BF94:BF296))*I34),  2)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2" t="s">
        <v>47</v>
      </c>
      <c r="F35" s="114">
        <f>ROUND((SUM(BG94:BG296)),  2)</f>
        <v>0</v>
      </c>
      <c r="G35" s="35"/>
      <c r="H35" s="35"/>
      <c r="I35" s="115">
        <v>0.21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2" t="s">
        <v>48</v>
      </c>
      <c r="F36" s="114">
        <f>ROUND((SUM(BH94:BH296)),  2)</f>
        <v>0</v>
      </c>
      <c r="G36" s="35"/>
      <c r="H36" s="35"/>
      <c r="I36" s="115">
        <v>0.15</v>
      </c>
      <c r="J36" s="114">
        <f>0</f>
        <v>0</v>
      </c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2" t="s">
        <v>49</v>
      </c>
      <c r="F37" s="114">
        <f>ROUND((SUM(BI94:BI296)),  2)</f>
        <v>0</v>
      </c>
      <c r="G37" s="35"/>
      <c r="H37" s="35"/>
      <c r="I37" s="115">
        <v>0</v>
      </c>
      <c r="J37" s="114">
        <f>0</f>
        <v>0</v>
      </c>
      <c r="K37" s="35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16"/>
      <c r="D39" s="117" t="s">
        <v>50</v>
      </c>
      <c r="E39" s="118"/>
      <c r="F39" s="118"/>
      <c r="G39" s="119" t="s">
        <v>51</v>
      </c>
      <c r="H39" s="120" t="s">
        <v>52</v>
      </c>
      <c r="I39" s="118"/>
      <c r="J39" s="121">
        <f>SUM(J30:J37)</f>
        <v>0</v>
      </c>
      <c r="K39" s="122"/>
      <c r="L39" s="10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88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58" t="str">
        <f>E7</f>
        <v>II/105 Jílové, havárie, nestabilní svah</v>
      </c>
      <c r="F48" s="359"/>
      <c r="G48" s="359"/>
      <c r="H48" s="359"/>
      <c r="I48" s="37"/>
      <c r="J48" s="37"/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86</v>
      </c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30" t="str">
        <f>E9</f>
        <v>SO.202 - II/105 Jílové, havárie, nestabilní svah - 2</v>
      </c>
      <c r="F50" s="360"/>
      <c r="G50" s="360"/>
      <c r="H50" s="360"/>
      <c r="I50" s="37"/>
      <c r="J50" s="37"/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18. 6. 2021</v>
      </c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KSÚS Středočeského kraje, p.o.</v>
      </c>
      <c r="G54" s="37"/>
      <c r="H54" s="37"/>
      <c r="I54" s="30" t="s">
        <v>32</v>
      </c>
      <c r="J54" s="33" t="str">
        <f>E21</f>
        <v>Ing. Martin Trčka</v>
      </c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30" t="s">
        <v>37</v>
      </c>
      <c r="J55" s="33" t="str">
        <f>E24</f>
        <v xml:space="preserve"> 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27" t="s">
        <v>89</v>
      </c>
      <c r="D57" s="128"/>
      <c r="E57" s="128"/>
      <c r="F57" s="128"/>
      <c r="G57" s="128"/>
      <c r="H57" s="128"/>
      <c r="I57" s="128"/>
      <c r="J57" s="129" t="s">
        <v>90</v>
      </c>
      <c r="K57" s="128"/>
      <c r="L57" s="10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0" t="s">
        <v>72</v>
      </c>
      <c r="D59" s="37"/>
      <c r="E59" s="37"/>
      <c r="F59" s="37"/>
      <c r="G59" s="37"/>
      <c r="H59" s="37"/>
      <c r="I59" s="37"/>
      <c r="J59" s="78">
        <f>J94</f>
        <v>0</v>
      </c>
      <c r="K59" s="37"/>
      <c r="L59" s="10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91</v>
      </c>
    </row>
    <row r="60" spans="1:47" s="9" customFormat="1" ht="24.95" customHeight="1">
      <c r="B60" s="131"/>
      <c r="C60" s="132"/>
      <c r="D60" s="133" t="s">
        <v>92</v>
      </c>
      <c r="E60" s="134"/>
      <c r="F60" s="134"/>
      <c r="G60" s="134"/>
      <c r="H60" s="134"/>
      <c r="I60" s="134"/>
      <c r="J60" s="135">
        <f>J95</f>
        <v>0</v>
      </c>
      <c r="K60" s="132"/>
      <c r="L60" s="136"/>
    </row>
    <row r="61" spans="1:47" s="10" customFormat="1" ht="19.899999999999999" customHeight="1">
      <c r="B61" s="137"/>
      <c r="C61" s="138"/>
      <c r="D61" s="139" t="s">
        <v>93</v>
      </c>
      <c r="E61" s="140"/>
      <c r="F61" s="140"/>
      <c r="G61" s="140"/>
      <c r="H61" s="140"/>
      <c r="I61" s="140"/>
      <c r="J61" s="141">
        <f>J96</f>
        <v>0</v>
      </c>
      <c r="K61" s="138"/>
      <c r="L61" s="142"/>
    </row>
    <row r="62" spans="1:47" s="10" customFormat="1" ht="19.899999999999999" customHeight="1">
      <c r="B62" s="137"/>
      <c r="C62" s="138"/>
      <c r="D62" s="139" t="s">
        <v>94</v>
      </c>
      <c r="E62" s="140"/>
      <c r="F62" s="140"/>
      <c r="G62" s="140"/>
      <c r="H62" s="140"/>
      <c r="I62" s="140"/>
      <c r="J62" s="141">
        <f>J170</f>
        <v>0</v>
      </c>
      <c r="K62" s="138"/>
      <c r="L62" s="142"/>
    </row>
    <row r="63" spans="1:47" s="10" customFormat="1" ht="19.899999999999999" customHeight="1">
      <c r="B63" s="137"/>
      <c r="C63" s="138"/>
      <c r="D63" s="139" t="s">
        <v>95</v>
      </c>
      <c r="E63" s="140"/>
      <c r="F63" s="140"/>
      <c r="G63" s="140"/>
      <c r="H63" s="140"/>
      <c r="I63" s="140"/>
      <c r="J63" s="141">
        <f>J194</f>
        <v>0</v>
      </c>
      <c r="K63" s="138"/>
      <c r="L63" s="142"/>
    </row>
    <row r="64" spans="1:47" s="10" customFormat="1" ht="19.899999999999999" customHeight="1">
      <c r="B64" s="137"/>
      <c r="C64" s="138"/>
      <c r="D64" s="139" t="s">
        <v>96</v>
      </c>
      <c r="E64" s="140"/>
      <c r="F64" s="140"/>
      <c r="G64" s="140"/>
      <c r="H64" s="140"/>
      <c r="I64" s="140"/>
      <c r="J64" s="141">
        <f>J223</f>
        <v>0</v>
      </c>
      <c r="K64" s="138"/>
      <c r="L64" s="142"/>
    </row>
    <row r="65" spans="1:31" s="10" customFormat="1" ht="19.899999999999999" customHeight="1">
      <c r="B65" s="137"/>
      <c r="C65" s="138"/>
      <c r="D65" s="139" t="s">
        <v>97</v>
      </c>
      <c r="E65" s="140"/>
      <c r="F65" s="140"/>
      <c r="G65" s="140"/>
      <c r="H65" s="140"/>
      <c r="I65" s="140"/>
      <c r="J65" s="141">
        <f>J227</f>
        <v>0</v>
      </c>
      <c r="K65" s="138"/>
      <c r="L65" s="142"/>
    </row>
    <row r="66" spans="1:31" s="10" customFormat="1" ht="19.899999999999999" customHeight="1">
      <c r="B66" s="137"/>
      <c r="C66" s="138"/>
      <c r="D66" s="139" t="s">
        <v>98</v>
      </c>
      <c r="E66" s="140"/>
      <c r="F66" s="140"/>
      <c r="G66" s="140"/>
      <c r="H66" s="140"/>
      <c r="I66" s="140"/>
      <c r="J66" s="141">
        <f>J253</f>
        <v>0</v>
      </c>
      <c r="K66" s="138"/>
      <c r="L66" s="142"/>
    </row>
    <row r="67" spans="1:31" s="10" customFormat="1" ht="19.899999999999999" customHeight="1">
      <c r="B67" s="137"/>
      <c r="C67" s="138"/>
      <c r="D67" s="139" t="s">
        <v>99</v>
      </c>
      <c r="E67" s="140"/>
      <c r="F67" s="140"/>
      <c r="G67" s="140"/>
      <c r="H67" s="140"/>
      <c r="I67" s="140"/>
      <c r="J67" s="141">
        <f>J270</f>
        <v>0</v>
      </c>
      <c r="K67" s="138"/>
      <c r="L67" s="142"/>
    </row>
    <row r="68" spans="1:31" s="9" customFormat="1" ht="24.95" customHeight="1">
      <c r="B68" s="131"/>
      <c r="C68" s="132"/>
      <c r="D68" s="133" t="s">
        <v>100</v>
      </c>
      <c r="E68" s="134"/>
      <c r="F68" s="134"/>
      <c r="G68" s="134"/>
      <c r="H68" s="134"/>
      <c r="I68" s="134"/>
      <c r="J68" s="135">
        <f>J272</f>
        <v>0</v>
      </c>
      <c r="K68" s="132"/>
      <c r="L68" s="136"/>
    </row>
    <row r="69" spans="1:31" s="10" customFormat="1" ht="19.899999999999999" customHeight="1">
      <c r="B69" s="137"/>
      <c r="C69" s="138"/>
      <c r="D69" s="139" t="s">
        <v>101</v>
      </c>
      <c r="E69" s="140"/>
      <c r="F69" s="140"/>
      <c r="G69" s="140"/>
      <c r="H69" s="140"/>
      <c r="I69" s="140"/>
      <c r="J69" s="141">
        <f>J273</f>
        <v>0</v>
      </c>
      <c r="K69" s="138"/>
      <c r="L69" s="142"/>
    </row>
    <row r="70" spans="1:31" s="9" customFormat="1" ht="24.95" customHeight="1">
      <c r="B70" s="131"/>
      <c r="C70" s="132"/>
      <c r="D70" s="133" t="s">
        <v>102</v>
      </c>
      <c r="E70" s="134"/>
      <c r="F70" s="134"/>
      <c r="G70" s="134"/>
      <c r="H70" s="134"/>
      <c r="I70" s="134"/>
      <c r="J70" s="135">
        <f>J277</f>
        <v>0</v>
      </c>
      <c r="K70" s="132"/>
      <c r="L70" s="136"/>
    </row>
    <row r="71" spans="1:31" s="10" customFormat="1" ht="19.899999999999999" customHeight="1">
      <c r="B71" s="137"/>
      <c r="C71" s="138"/>
      <c r="D71" s="139" t="s">
        <v>103</v>
      </c>
      <c r="E71" s="140"/>
      <c r="F71" s="140"/>
      <c r="G71" s="140"/>
      <c r="H71" s="140"/>
      <c r="I71" s="140"/>
      <c r="J71" s="141">
        <f>J278</f>
        <v>0</v>
      </c>
      <c r="K71" s="138"/>
      <c r="L71" s="142"/>
    </row>
    <row r="72" spans="1:31" s="10" customFormat="1" ht="19.899999999999999" customHeight="1">
      <c r="B72" s="137"/>
      <c r="C72" s="138"/>
      <c r="D72" s="139" t="s">
        <v>104</v>
      </c>
      <c r="E72" s="140"/>
      <c r="F72" s="140"/>
      <c r="G72" s="140"/>
      <c r="H72" s="140"/>
      <c r="I72" s="140"/>
      <c r="J72" s="141">
        <f>J285</f>
        <v>0</v>
      </c>
      <c r="K72" s="138"/>
      <c r="L72" s="142"/>
    </row>
    <row r="73" spans="1:31" s="10" customFormat="1" ht="19.899999999999999" customHeight="1">
      <c r="B73" s="137"/>
      <c r="C73" s="138"/>
      <c r="D73" s="139" t="s">
        <v>105</v>
      </c>
      <c r="E73" s="140"/>
      <c r="F73" s="140"/>
      <c r="G73" s="140"/>
      <c r="H73" s="140"/>
      <c r="I73" s="140"/>
      <c r="J73" s="141">
        <f>J289</f>
        <v>0</v>
      </c>
      <c r="K73" s="138"/>
      <c r="L73" s="142"/>
    </row>
    <row r="74" spans="1:31" s="10" customFormat="1" ht="19.899999999999999" customHeight="1">
      <c r="B74" s="137"/>
      <c r="C74" s="138"/>
      <c r="D74" s="139" t="s">
        <v>106</v>
      </c>
      <c r="E74" s="140"/>
      <c r="F74" s="140"/>
      <c r="G74" s="140"/>
      <c r="H74" s="140"/>
      <c r="I74" s="140"/>
      <c r="J74" s="141">
        <f>J293</f>
        <v>0</v>
      </c>
      <c r="K74" s="138"/>
      <c r="L74" s="142"/>
    </row>
    <row r="75" spans="1:31" s="2" customFormat="1" ht="21.7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3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103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80" spans="1:31" s="2" customFormat="1" ht="6.95" customHeight="1">
      <c r="A80" s="35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103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3" s="2" customFormat="1" ht="24.95" customHeight="1">
      <c r="A81" s="35"/>
      <c r="B81" s="36"/>
      <c r="C81" s="24" t="s">
        <v>107</v>
      </c>
      <c r="D81" s="37"/>
      <c r="E81" s="37"/>
      <c r="F81" s="37"/>
      <c r="G81" s="37"/>
      <c r="H81" s="37"/>
      <c r="I81" s="37"/>
      <c r="J81" s="37"/>
      <c r="K81" s="37"/>
      <c r="L81" s="103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3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3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3" s="2" customFormat="1" ht="12" customHeight="1">
      <c r="A83" s="35"/>
      <c r="B83" s="36"/>
      <c r="C83" s="30" t="s">
        <v>16</v>
      </c>
      <c r="D83" s="37"/>
      <c r="E83" s="37"/>
      <c r="F83" s="37"/>
      <c r="G83" s="37"/>
      <c r="H83" s="37"/>
      <c r="I83" s="37"/>
      <c r="J83" s="37"/>
      <c r="K83" s="37"/>
      <c r="L83" s="103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3" s="2" customFormat="1" ht="16.5" customHeight="1">
      <c r="A84" s="35"/>
      <c r="B84" s="36"/>
      <c r="C84" s="37"/>
      <c r="D84" s="37"/>
      <c r="E84" s="358" t="str">
        <f>E7</f>
        <v>II/105 Jílové, havárie, nestabilní svah</v>
      </c>
      <c r="F84" s="359"/>
      <c r="G84" s="359"/>
      <c r="H84" s="359"/>
      <c r="I84" s="37"/>
      <c r="J84" s="37"/>
      <c r="K84" s="37"/>
      <c r="L84" s="103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3" s="2" customFormat="1" ht="12" customHeight="1">
      <c r="A85" s="35"/>
      <c r="B85" s="36"/>
      <c r="C85" s="30" t="s">
        <v>86</v>
      </c>
      <c r="D85" s="37"/>
      <c r="E85" s="37"/>
      <c r="F85" s="37"/>
      <c r="G85" s="37"/>
      <c r="H85" s="37"/>
      <c r="I85" s="37"/>
      <c r="J85" s="37"/>
      <c r="K85" s="37"/>
      <c r="L85" s="103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3" s="2" customFormat="1" ht="16.5" customHeight="1">
      <c r="A86" s="35"/>
      <c r="B86" s="36"/>
      <c r="C86" s="37"/>
      <c r="D86" s="37"/>
      <c r="E86" s="330" t="str">
        <f>E9</f>
        <v>SO.202 - II/105 Jílové, havárie, nestabilní svah - 2</v>
      </c>
      <c r="F86" s="360"/>
      <c r="G86" s="360"/>
      <c r="H86" s="360"/>
      <c r="I86" s="37"/>
      <c r="J86" s="37"/>
      <c r="K86" s="37"/>
      <c r="L86" s="103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3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3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63" s="2" customFormat="1" ht="12" customHeight="1">
      <c r="A88" s="35"/>
      <c r="B88" s="36"/>
      <c r="C88" s="30" t="s">
        <v>21</v>
      </c>
      <c r="D88" s="37"/>
      <c r="E88" s="37"/>
      <c r="F88" s="28" t="str">
        <f>F12</f>
        <v xml:space="preserve"> </v>
      </c>
      <c r="G88" s="37"/>
      <c r="H88" s="37"/>
      <c r="I88" s="30" t="s">
        <v>23</v>
      </c>
      <c r="J88" s="60" t="str">
        <f>IF(J12="","",J12)</f>
        <v>18. 6. 2021</v>
      </c>
      <c r="K88" s="37"/>
      <c r="L88" s="103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63" s="2" customFormat="1" ht="6.9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3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63" s="2" customFormat="1" ht="15.2" customHeight="1">
      <c r="A90" s="35"/>
      <c r="B90" s="36"/>
      <c r="C90" s="30" t="s">
        <v>25</v>
      </c>
      <c r="D90" s="37"/>
      <c r="E90" s="37"/>
      <c r="F90" s="28" t="str">
        <f>E15</f>
        <v>KSÚS Středočeského kraje, p.o.</v>
      </c>
      <c r="G90" s="37"/>
      <c r="H90" s="37"/>
      <c r="I90" s="30" t="s">
        <v>32</v>
      </c>
      <c r="J90" s="33" t="str">
        <f>E21</f>
        <v>Ing. Martin Trčka</v>
      </c>
      <c r="K90" s="37"/>
      <c r="L90" s="103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63" s="2" customFormat="1" ht="15.2" customHeight="1">
      <c r="A91" s="35"/>
      <c r="B91" s="36"/>
      <c r="C91" s="30" t="s">
        <v>30</v>
      </c>
      <c r="D91" s="37"/>
      <c r="E91" s="37"/>
      <c r="F91" s="28" t="str">
        <f>IF(E18="","",E18)</f>
        <v>Vyplň údaj</v>
      </c>
      <c r="G91" s="37"/>
      <c r="H91" s="37"/>
      <c r="I91" s="30" t="s">
        <v>37</v>
      </c>
      <c r="J91" s="33" t="str">
        <f>E24</f>
        <v xml:space="preserve"> </v>
      </c>
      <c r="K91" s="37"/>
      <c r="L91" s="103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63" s="2" customFormat="1" ht="10.3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103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63" s="11" customFormat="1" ht="29.25" customHeight="1">
      <c r="A93" s="143"/>
      <c r="B93" s="144"/>
      <c r="C93" s="145" t="s">
        <v>108</v>
      </c>
      <c r="D93" s="146" t="s">
        <v>59</v>
      </c>
      <c r="E93" s="146" t="s">
        <v>55</v>
      </c>
      <c r="F93" s="146" t="s">
        <v>56</v>
      </c>
      <c r="G93" s="146" t="s">
        <v>109</v>
      </c>
      <c r="H93" s="146" t="s">
        <v>110</v>
      </c>
      <c r="I93" s="146" t="s">
        <v>111</v>
      </c>
      <c r="J93" s="146" t="s">
        <v>90</v>
      </c>
      <c r="K93" s="147" t="s">
        <v>112</v>
      </c>
      <c r="L93" s="148"/>
      <c r="M93" s="69" t="s">
        <v>19</v>
      </c>
      <c r="N93" s="70" t="s">
        <v>44</v>
      </c>
      <c r="O93" s="70" t="s">
        <v>113</v>
      </c>
      <c r="P93" s="70" t="s">
        <v>114</v>
      </c>
      <c r="Q93" s="70" t="s">
        <v>115</v>
      </c>
      <c r="R93" s="70" t="s">
        <v>116</v>
      </c>
      <c r="S93" s="70" t="s">
        <v>117</v>
      </c>
      <c r="T93" s="71" t="s">
        <v>118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</row>
    <row r="94" spans="1:63" s="2" customFormat="1" ht="22.9" customHeight="1">
      <c r="A94" s="35"/>
      <c r="B94" s="36"/>
      <c r="C94" s="76" t="s">
        <v>119</v>
      </c>
      <c r="D94" s="37"/>
      <c r="E94" s="37"/>
      <c r="F94" s="37"/>
      <c r="G94" s="37"/>
      <c r="H94" s="37"/>
      <c r="I94" s="37"/>
      <c r="J94" s="149">
        <f>BK94</f>
        <v>0</v>
      </c>
      <c r="K94" s="37"/>
      <c r="L94" s="40"/>
      <c r="M94" s="72"/>
      <c r="N94" s="150"/>
      <c r="O94" s="73"/>
      <c r="P94" s="151">
        <f>P95+P272+P277</f>
        <v>0</v>
      </c>
      <c r="Q94" s="73"/>
      <c r="R94" s="151">
        <f>R95+R272+R277</f>
        <v>2236.1974662702778</v>
      </c>
      <c r="S94" s="73"/>
      <c r="T94" s="152">
        <f>T95+T272+T277</f>
        <v>607.53269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73</v>
      </c>
      <c r="AU94" s="18" t="s">
        <v>91</v>
      </c>
      <c r="BK94" s="153">
        <f>BK95+BK272+BK277</f>
        <v>0</v>
      </c>
    </row>
    <row r="95" spans="1:63" s="12" customFormat="1" ht="25.9" customHeight="1">
      <c r="B95" s="154"/>
      <c r="C95" s="155"/>
      <c r="D95" s="156" t="s">
        <v>73</v>
      </c>
      <c r="E95" s="157" t="s">
        <v>120</v>
      </c>
      <c r="F95" s="157" t="s">
        <v>121</v>
      </c>
      <c r="G95" s="155"/>
      <c r="H95" s="155"/>
      <c r="I95" s="158"/>
      <c r="J95" s="159">
        <f>BK95</f>
        <v>0</v>
      </c>
      <c r="K95" s="155"/>
      <c r="L95" s="160"/>
      <c r="M95" s="161"/>
      <c r="N95" s="162"/>
      <c r="O95" s="162"/>
      <c r="P95" s="163">
        <f>P96+P170+P194+P223+P227+P253+P270</f>
        <v>0</v>
      </c>
      <c r="Q95" s="162"/>
      <c r="R95" s="163">
        <f>R96+R170+R194+R223+R227+R253+R270</f>
        <v>2195.91724524447</v>
      </c>
      <c r="S95" s="162"/>
      <c r="T95" s="164">
        <f>T96+T170+T194+T223+T227+T253+T270</f>
        <v>607.53269</v>
      </c>
      <c r="AR95" s="165" t="s">
        <v>82</v>
      </c>
      <c r="AT95" s="166" t="s">
        <v>73</v>
      </c>
      <c r="AU95" s="166" t="s">
        <v>74</v>
      </c>
      <c r="AY95" s="165" t="s">
        <v>122</v>
      </c>
      <c r="BK95" s="167">
        <f>BK96+BK170+BK194+BK223+BK227+BK253+BK270</f>
        <v>0</v>
      </c>
    </row>
    <row r="96" spans="1:63" s="12" customFormat="1" ht="22.9" customHeight="1">
      <c r="B96" s="154"/>
      <c r="C96" s="155"/>
      <c r="D96" s="156" t="s">
        <v>73</v>
      </c>
      <c r="E96" s="168" t="s">
        <v>82</v>
      </c>
      <c r="F96" s="168" t="s">
        <v>123</v>
      </c>
      <c r="G96" s="155"/>
      <c r="H96" s="155"/>
      <c r="I96" s="158"/>
      <c r="J96" s="169">
        <f>BK96</f>
        <v>0</v>
      </c>
      <c r="K96" s="155"/>
      <c r="L96" s="160"/>
      <c r="M96" s="161"/>
      <c r="N96" s="162"/>
      <c r="O96" s="162"/>
      <c r="P96" s="163">
        <f>SUM(P97:P169)</f>
        <v>0</v>
      </c>
      <c r="Q96" s="162"/>
      <c r="R96" s="163">
        <f>SUM(R97:R169)</f>
        <v>4.5881810091399995</v>
      </c>
      <c r="S96" s="162"/>
      <c r="T96" s="164">
        <f>SUM(T97:T169)</f>
        <v>607.53269</v>
      </c>
      <c r="AR96" s="165" t="s">
        <v>82</v>
      </c>
      <c r="AT96" s="166" t="s">
        <v>73</v>
      </c>
      <c r="AU96" s="166" t="s">
        <v>82</v>
      </c>
      <c r="AY96" s="165" t="s">
        <v>122</v>
      </c>
      <c r="BK96" s="167">
        <f>SUM(BK97:BK169)</f>
        <v>0</v>
      </c>
    </row>
    <row r="97" spans="1:65" s="2" customFormat="1" ht="37.9" customHeight="1">
      <c r="A97" s="35"/>
      <c r="B97" s="36"/>
      <c r="C97" s="170" t="s">
        <v>82</v>
      </c>
      <c r="D97" s="170" t="s">
        <v>124</v>
      </c>
      <c r="E97" s="171" t="s">
        <v>125</v>
      </c>
      <c r="F97" s="172" t="s">
        <v>126</v>
      </c>
      <c r="G97" s="173" t="s">
        <v>127</v>
      </c>
      <c r="H97" s="174">
        <v>499.04199999999997</v>
      </c>
      <c r="I97" s="175"/>
      <c r="J97" s="176">
        <f>ROUND(I97*H97,2)</f>
        <v>0</v>
      </c>
      <c r="K97" s="172" t="s">
        <v>128</v>
      </c>
      <c r="L97" s="40"/>
      <c r="M97" s="177" t="s">
        <v>19</v>
      </c>
      <c r="N97" s="178" t="s">
        <v>45</v>
      </c>
      <c r="O97" s="65"/>
      <c r="P97" s="179">
        <f>O97*H97</f>
        <v>0</v>
      </c>
      <c r="Q97" s="179">
        <v>0</v>
      </c>
      <c r="R97" s="179">
        <f>Q97*H97</f>
        <v>0</v>
      </c>
      <c r="S97" s="179">
        <v>0.28999999999999998</v>
      </c>
      <c r="T97" s="180">
        <f>S97*H97</f>
        <v>144.72217999999998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1" t="s">
        <v>129</v>
      </c>
      <c r="AT97" s="181" t="s">
        <v>124</v>
      </c>
      <c r="AU97" s="181" t="s">
        <v>84</v>
      </c>
      <c r="AY97" s="18" t="s">
        <v>122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8" t="s">
        <v>82</v>
      </c>
      <c r="BK97" s="182">
        <f>ROUND(I97*H97,2)</f>
        <v>0</v>
      </c>
      <c r="BL97" s="18" t="s">
        <v>129</v>
      </c>
      <c r="BM97" s="181" t="s">
        <v>84</v>
      </c>
    </row>
    <row r="98" spans="1:65" s="13" customFormat="1" ht="11.25">
      <c r="B98" s="183"/>
      <c r="C98" s="184"/>
      <c r="D98" s="185" t="s">
        <v>130</v>
      </c>
      <c r="E98" s="186" t="s">
        <v>19</v>
      </c>
      <c r="F98" s="187" t="s">
        <v>131</v>
      </c>
      <c r="G98" s="184"/>
      <c r="H98" s="188">
        <v>499.04199999999997</v>
      </c>
      <c r="I98" s="189"/>
      <c r="J98" s="184"/>
      <c r="K98" s="184"/>
      <c r="L98" s="190"/>
      <c r="M98" s="191"/>
      <c r="N98" s="192"/>
      <c r="O98" s="192"/>
      <c r="P98" s="192"/>
      <c r="Q98" s="192"/>
      <c r="R98" s="192"/>
      <c r="S98" s="192"/>
      <c r="T98" s="193"/>
      <c r="AT98" s="194" t="s">
        <v>130</v>
      </c>
      <c r="AU98" s="194" t="s">
        <v>84</v>
      </c>
      <c r="AV98" s="13" t="s">
        <v>84</v>
      </c>
      <c r="AW98" s="13" t="s">
        <v>36</v>
      </c>
      <c r="AX98" s="13" t="s">
        <v>74</v>
      </c>
      <c r="AY98" s="194" t="s">
        <v>122</v>
      </c>
    </row>
    <row r="99" spans="1:65" s="14" customFormat="1" ht="11.25">
      <c r="B99" s="195"/>
      <c r="C99" s="196"/>
      <c r="D99" s="185" t="s">
        <v>130</v>
      </c>
      <c r="E99" s="197" t="s">
        <v>19</v>
      </c>
      <c r="F99" s="198" t="s">
        <v>132</v>
      </c>
      <c r="G99" s="196"/>
      <c r="H99" s="199">
        <v>499.04199999999997</v>
      </c>
      <c r="I99" s="200"/>
      <c r="J99" s="196"/>
      <c r="K99" s="196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130</v>
      </c>
      <c r="AU99" s="205" t="s">
        <v>84</v>
      </c>
      <c r="AV99" s="14" t="s">
        <v>129</v>
      </c>
      <c r="AW99" s="14" t="s">
        <v>36</v>
      </c>
      <c r="AX99" s="14" t="s">
        <v>82</v>
      </c>
      <c r="AY99" s="205" t="s">
        <v>122</v>
      </c>
    </row>
    <row r="100" spans="1:65" s="2" customFormat="1" ht="37.9" customHeight="1">
      <c r="A100" s="35"/>
      <c r="B100" s="36"/>
      <c r="C100" s="170" t="s">
        <v>84</v>
      </c>
      <c r="D100" s="170" t="s">
        <v>124</v>
      </c>
      <c r="E100" s="171" t="s">
        <v>133</v>
      </c>
      <c r="F100" s="172" t="s">
        <v>134</v>
      </c>
      <c r="G100" s="173" t="s">
        <v>127</v>
      </c>
      <c r="H100" s="174">
        <v>458.46899999999999</v>
      </c>
      <c r="I100" s="175"/>
      <c r="J100" s="176">
        <f>ROUND(I100*H100,2)</f>
        <v>0</v>
      </c>
      <c r="K100" s="172" t="s">
        <v>128</v>
      </c>
      <c r="L100" s="40"/>
      <c r="M100" s="177" t="s">
        <v>19</v>
      </c>
      <c r="N100" s="178" t="s">
        <v>45</v>
      </c>
      <c r="O100" s="65"/>
      <c r="P100" s="179">
        <f>O100*H100</f>
        <v>0</v>
      </c>
      <c r="Q100" s="179">
        <v>0</v>
      </c>
      <c r="R100" s="179">
        <f>Q100*H100</f>
        <v>0</v>
      </c>
      <c r="S100" s="179">
        <v>0.44</v>
      </c>
      <c r="T100" s="180">
        <f>S100*H100</f>
        <v>201.72636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1" t="s">
        <v>129</v>
      </c>
      <c r="AT100" s="181" t="s">
        <v>124</v>
      </c>
      <c r="AU100" s="181" t="s">
        <v>84</v>
      </c>
      <c r="AY100" s="18" t="s">
        <v>122</v>
      </c>
      <c r="BE100" s="182">
        <f>IF(N100="základní",J100,0)</f>
        <v>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18" t="s">
        <v>82</v>
      </c>
      <c r="BK100" s="182">
        <f>ROUND(I100*H100,2)</f>
        <v>0</v>
      </c>
      <c r="BL100" s="18" t="s">
        <v>129</v>
      </c>
      <c r="BM100" s="181" t="s">
        <v>129</v>
      </c>
    </row>
    <row r="101" spans="1:65" s="13" customFormat="1" ht="11.25">
      <c r="B101" s="183"/>
      <c r="C101" s="184"/>
      <c r="D101" s="185" t="s">
        <v>130</v>
      </c>
      <c r="E101" s="186" t="s">
        <v>19</v>
      </c>
      <c r="F101" s="187" t="s">
        <v>135</v>
      </c>
      <c r="G101" s="184"/>
      <c r="H101" s="188">
        <v>458.46899999999999</v>
      </c>
      <c r="I101" s="189"/>
      <c r="J101" s="184"/>
      <c r="K101" s="184"/>
      <c r="L101" s="190"/>
      <c r="M101" s="191"/>
      <c r="N101" s="192"/>
      <c r="O101" s="192"/>
      <c r="P101" s="192"/>
      <c r="Q101" s="192"/>
      <c r="R101" s="192"/>
      <c r="S101" s="192"/>
      <c r="T101" s="193"/>
      <c r="AT101" s="194" t="s">
        <v>130</v>
      </c>
      <c r="AU101" s="194" t="s">
        <v>84</v>
      </c>
      <c r="AV101" s="13" t="s">
        <v>84</v>
      </c>
      <c r="AW101" s="13" t="s">
        <v>36</v>
      </c>
      <c r="AX101" s="13" t="s">
        <v>74</v>
      </c>
      <c r="AY101" s="194" t="s">
        <v>122</v>
      </c>
    </row>
    <row r="102" spans="1:65" s="14" customFormat="1" ht="11.25">
      <c r="B102" s="195"/>
      <c r="C102" s="196"/>
      <c r="D102" s="185" t="s">
        <v>130</v>
      </c>
      <c r="E102" s="197" t="s">
        <v>19</v>
      </c>
      <c r="F102" s="198" t="s">
        <v>132</v>
      </c>
      <c r="G102" s="196"/>
      <c r="H102" s="199">
        <v>458.46899999999999</v>
      </c>
      <c r="I102" s="200"/>
      <c r="J102" s="196"/>
      <c r="K102" s="196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130</v>
      </c>
      <c r="AU102" s="205" t="s">
        <v>84</v>
      </c>
      <c r="AV102" s="14" t="s">
        <v>129</v>
      </c>
      <c r="AW102" s="14" t="s">
        <v>36</v>
      </c>
      <c r="AX102" s="14" t="s">
        <v>82</v>
      </c>
      <c r="AY102" s="205" t="s">
        <v>122</v>
      </c>
    </row>
    <row r="103" spans="1:65" s="2" customFormat="1" ht="24.2" customHeight="1">
      <c r="A103" s="35"/>
      <c r="B103" s="36"/>
      <c r="C103" s="170" t="s">
        <v>136</v>
      </c>
      <c r="D103" s="170" t="s">
        <v>124</v>
      </c>
      <c r="E103" s="171" t="s">
        <v>137</v>
      </c>
      <c r="F103" s="172" t="s">
        <v>138</v>
      </c>
      <c r="G103" s="173" t="s">
        <v>127</v>
      </c>
      <c r="H103" s="174">
        <v>580.18700000000001</v>
      </c>
      <c r="I103" s="175"/>
      <c r="J103" s="176">
        <f>ROUND(I103*H103,2)</f>
        <v>0</v>
      </c>
      <c r="K103" s="172" t="s">
        <v>128</v>
      </c>
      <c r="L103" s="40"/>
      <c r="M103" s="177" t="s">
        <v>19</v>
      </c>
      <c r="N103" s="178" t="s">
        <v>45</v>
      </c>
      <c r="O103" s="65"/>
      <c r="P103" s="179">
        <f>O103*H103</f>
        <v>0</v>
      </c>
      <c r="Q103" s="179">
        <v>0</v>
      </c>
      <c r="R103" s="179">
        <f>Q103*H103</f>
        <v>0</v>
      </c>
      <c r="S103" s="179">
        <v>0.22</v>
      </c>
      <c r="T103" s="180">
        <f>S103*H103</f>
        <v>127.64114000000001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1" t="s">
        <v>129</v>
      </c>
      <c r="AT103" s="181" t="s">
        <v>124</v>
      </c>
      <c r="AU103" s="181" t="s">
        <v>84</v>
      </c>
      <c r="AY103" s="18" t="s">
        <v>122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8" t="s">
        <v>82</v>
      </c>
      <c r="BK103" s="182">
        <f>ROUND(I103*H103,2)</f>
        <v>0</v>
      </c>
      <c r="BL103" s="18" t="s">
        <v>129</v>
      </c>
      <c r="BM103" s="181" t="s">
        <v>139</v>
      </c>
    </row>
    <row r="104" spans="1:65" s="13" customFormat="1" ht="11.25">
      <c r="B104" s="183"/>
      <c r="C104" s="184"/>
      <c r="D104" s="185" t="s">
        <v>130</v>
      </c>
      <c r="E104" s="186" t="s">
        <v>19</v>
      </c>
      <c r="F104" s="187" t="s">
        <v>140</v>
      </c>
      <c r="G104" s="184"/>
      <c r="H104" s="188">
        <v>580.18700000000001</v>
      </c>
      <c r="I104" s="189"/>
      <c r="J104" s="184"/>
      <c r="K104" s="184"/>
      <c r="L104" s="190"/>
      <c r="M104" s="191"/>
      <c r="N104" s="192"/>
      <c r="O104" s="192"/>
      <c r="P104" s="192"/>
      <c r="Q104" s="192"/>
      <c r="R104" s="192"/>
      <c r="S104" s="192"/>
      <c r="T104" s="193"/>
      <c r="AT104" s="194" t="s">
        <v>130</v>
      </c>
      <c r="AU104" s="194" t="s">
        <v>84</v>
      </c>
      <c r="AV104" s="13" t="s">
        <v>84</v>
      </c>
      <c r="AW104" s="13" t="s">
        <v>36</v>
      </c>
      <c r="AX104" s="13" t="s">
        <v>74</v>
      </c>
      <c r="AY104" s="194" t="s">
        <v>122</v>
      </c>
    </row>
    <row r="105" spans="1:65" s="14" customFormat="1" ht="11.25">
      <c r="B105" s="195"/>
      <c r="C105" s="196"/>
      <c r="D105" s="185" t="s">
        <v>130</v>
      </c>
      <c r="E105" s="197" t="s">
        <v>19</v>
      </c>
      <c r="F105" s="198" t="s">
        <v>132</v>
      </c>
      <c r="G105" s="196"/>
      <c r="H105" s="199">
        <v>580.18700000000001</v>
      </c>
      <c r="I105" s="200"/>
      <c r="J105" s="196"/>
      <c r="K105" s="196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130</v>
      </c>
      <c r="AU105" s="205" t="s">
        <v>84</v>
      </c>
      <c r="AV105" s="14" t="s">
        <v>129</v>
      </c>
      <c r="AW105" s="14" t="s">
        <v>36</v>
      </c>
      <c r="AX105" s="14" t="s">
        <v>82</v>
      </c>
      <c r="AY105" s="205" t="s">
        <v>122</v>
      </c>
    </row>
    <row r="106" spans="1:65" s="2" customFormat="1" ht="24.2" customHeight="1">
      <c r="A106" s="35"/>
      <c r="B106" s="36"/>
      <c r="C106" s="170" t="s">
        <v>129</v>
      </c>
      <c r="D106" s="170" t="s">
        <v>124</v>
      </c>
      <c r="E106" s="171" t="s">
        <v>141</v>
      </c>
      <c r="F106" s="172" t="s">
        <v>142</v>
      </c>
      <c r="G106" s="173" t="s">
        <v>127</v>
      </c>
      <c r="H106" s="174">
        <v>580.18700000000001</v>
      </c>
      <c r="I106" s="175"/>
      <c r="J106" s="176">
        <f>ROUND(I106*H106,2)</f>
        <v>0</v>
      </c>
      <c r="K106" s="172" t="s">
        <v>128</v>
      </c>
      <c r="L106" s="40"/>
      <c r="M106" s="177" t="s">
        <v>19</v>
      </c>
      <c r="N106" s="178" t="s">
        <v>45</v>
      </c>
      <c r="O106" s="65"/>
      <c r="P106" s="179">
        <f>O106*H106</f>
        <v>0</v>
      </c>
      <c r="Q106" s="179">
        <v>9.2219999999999995E-5</v>
      </c>
      <c r="R106" s="179">
        <f>Q106*H106</f>
        <v>5.350484514E-2</v>
      </c>
      <c r="S106" s="179">
        <v>0.23</v>
      </c>
      <c r="T106" s="180">
        <f>S106*H106</f>
        <v>133.44301000000002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1" t="s">
        <v>129</v>
      </c>
      <c r="AT106" s="181" t="s">
        <v>124</v>
      </c>
      <c r="AU106" s="181" t="s">
        <v>84</v>
      </c>
      <c r="AY106" s="18" t="s">
        <v>122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8" t="s">
        <v>82</v>
      </c>
      <c r="BK106" s="182">
        <f>ROUND(I106*H106,2)</f>
        <v>0</v>
      </c>
      <c r="BL106" s="18" t="s">
        <v>129</v>
      </c>
      <c r="BM106" s="181" t="s">
        <v>143</v>
      </c>
    </row>
    <row r="107" spans="1:65" s="13" customFormat="1" ht="11.25">
      <c r="B107" s="183"/>
      <c r="C107" s="184"/>
      <c r="D107" s="185" t="s">
        <v>130</v>
      </c>
      <c r="E107" s="186" t="s">
        <v>19</v>
      </c>
      <c r="F107" s="187" t="s">
        <v>140</v>
      </c>
      <c r="G107" s="184"/>
      <c r="H107" s="188">
        <v>580.18700000000001</v>
      </c>
      <c r="I107" s="189"/>
      <c r="J107" s="184"/>
      <c r="K107" s="184"/>
      <c r="L107" s="190"/>
      <c r="M107" s="191"/>
      <c r="N107" s="192"/>
      <c r="O107" s="192"/>
      <c r="P107" s="192"/>
      <c r="Q107" s="192"/>
      <c r="R107" s="192"/>
      <c r="S107" s="192"/>
      <c r="T107" s="193"/>
      <c r="AT107" s="194" t="s">
        <v>130</v>
      </c>
      <c r="AU107" s="194" t="s">
        <v>84</v>
      </c>
      <c r="AV107" s="13" t="s">
        <v>84</v>
      </c>
      <c r="AW107" s="13" t="s">
        <v>36</v>
      </c>
      <c r="AX107" s="13" t="s">
        <v>74</v>
      </c>
      <c r="AY107" s="194" t="s">
        <v>122</v>
      </c>
    </row>
    <row r="108" spans="1:65" s="14" customFormat="1" ht="11.25">
      <c r="B108" s="195"/>
      <c r="C108" s="196"/>
      <c r="D108" s="185" t="s">
        <v>130</v>
      </c>
      <c r="E108" s="197" t="s">
        <v>19</v>
      </c>
      <c r="F108" s="198" t="s">
        <v>132</v>
      </c>
      <c r="G108" s="196"/>
      <c r="H108" s="199">
        <v>580.18700000000001</v>
      </c>
      <c r="I108" s="200"/>
      <c r="J108" s="196"/>
      <c r="K108" s="196"/>
      <c r="L108" s="201"/>
      <c r="M108" s="202"/>
      <c r="N108" s="203"/>
      <c r="O108" s="203"/>
      <c r="P108" s="203"/>
      <c r="Q108" s="203"/>
      <c r="R108" s="203"/>
      <c r="S108" s="203"/>
      <c r="T108" s="204"/>
      <c r="AT108" s="205" t="s">
        <v>130</v>
      </c>
      <c r="AU108" s="205" t="s">
        <v>84</v>
      </c>
      <c r="AV108" s="14" t="s">
        <v>129</v>
      </c>
      <c r="AW108" s="14" t="s">
        <v>36</v>
      </c>
      <c r="AX108" s="14" t="s">
        <v>82</v>
      </c>
      <c r="AY108" s="205" t="s">
        <v>122</v>
      </c>
    </row>
    <row r="109" spans="1:65" s="2" customFormat="1" ht="14.45" customHeight="1">
      <c r="A109" s="35"/>
      <c r="B109" s="36"/>
      <c r="C109" s="170" t="s">
        <v>144</v>
      </c>
      <c r="D109" s="170" t="s">
        <v>124</v>
      </c>
      <c r="E109" s="171" t="s">
        <v>145</v>
      </c>
      <c r="F109" s="172" t="s">
        <v>146</v>
      </c>
      <c r="G109" s="173" t="s">
        <v>127</v>
      </c>
      <c r="H109" s="174">
        <v>284.00799999999998</v>
      </c>
      <c r="I109" s="175"/>
      <c r="J109" s="176">
        <f>ROUND(I109*H109,2)</f>
        <v>0</v>
      </c>
      <c r="K109" s="172" t="s">
        <v>128</v>
      </c>
      <c r="L109" s="40"/>
      <c r="M109" s="177" t="s">
        <v>19</v>
      </c>
      <c r="N109" s="178" t="s">
        <v>45</v>
      </c>
      <c r="O109" s="65"/>
      <c r="P109" s="179">
        <f>O109*H109</f>
        <v>0</v>
      </c>
      <c r="Q109" s="179">
        <v>0</v>
      </c>
      <c r="R109" s="179">
        <f>Q109*H109</f>
        <v>0</v>
      </c>
      <c r="S109" s="179">
        <v>0</v>
      </c>
      <c r="T109" s="180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1" t="s">
        <v>129</v>
      </c>
      <c r="AT109" s="181" t="s">
        <v>124</v>
      </c>
      <c r="AU109" s="181" t="s">
        <v>84</v>
      </c>
      <c r="AY109" s="18" t="s">
        <v>122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8" t="s">
        <v>82</v>
      </c>
      <c r="BK109" s="182">
        <f>ROUND(I109*H109,2)</f>
        <v>0</v>
      </c>
      <c r="BL109" s="18" t="s">
        <v>129</v>
      </c>
      <c r="BM109" s="181" t="s">
        <v>147</v>
      </c>
    </row>
    <row r="110" spans="1:65" s="13" customFormat="1" ht="11.25">
      <c r="B110" s="183"/>
      <c r="C110" s="184"/>
      <c r="D110" s="185" t="s">
        <v>130</v>
      </c>
      <c r="E110" s="186" t="s">
        <v>19</v>
      </c>
      <c r="F110" s="187" t="s">
        <v>148</v>
      </c>
      <c r="G110" s="184"/>
      <c r="H110" s="188">
        <v>284.00799999999998</v>
      </c>
      <c r="I110" s="189"/>
      <c r="J110" s="184"/>
      <c r="K110" s="184"/>
      <c r="L110" s="190"/>
      <c r="M110" s="191"/>
      <c r="N110" s="192"/>
      <c r="O110" s="192"/>
      <c r="P110" s="192"/>
      <c r="Q110" s="192"/>
      <c r="R110" s="192"/>
      <c r="S110" s="192"/>
      <c r="T110" s="193"/>
      <c r="AT110" s="194" t="s">
        <v>130</v>
      </c>
      <c r="AU110" s="194" t="s">
        <v>84</v>
      </c>
      <c r="AV110" s="13" t="s">
        <v>84</v>
      </c>
      <c r="AW110" s="13" t="s">
        <v>36</v>
      </c>
      <c r="AX110" s="13" t="s">
        <v>74</v>
      </c>
      <c r="AY110" s="194" t="s">
        <v>122</v>
      </c>
    </row>
    <row r="111" spans="1:65" s="14" customFormat="1" ht="11.25">
      <c r="B111" s="195"/>
      <c r="C111" s="196"/>
      <c r="D111" s="185" t="s">
        <v>130</v>
      </c>
      <c r="E111" s="197" t="s">
        <v>19</v>
      </c>
      <c r="F111" s="198" t="s">
        <v>132</v>
      </c>
      <c r="G111" s="196"/>
      <c r="H111" s="199">
        <v>284.00799999999998</v>
      </c>
      <c r="I111" s="200"/>
      <c r="J111" s="196"/>
      <c r="K111" s="196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130</v>
      </c>
      <c r="AU111" s="205" t="s">
        <v>84</v>
      </c>
      <c r="AV111" s="14" t="s">
        <v>129</v>
      </c>
      <c r="AW111" s="14" t="s">
        <v>36</v>
      </c>
      <c r="AX111" s="14" t="s">
        <v>82</v>
      </c>
      <c r="AY111" s="205" t="s">
        <v>122</v>
      </c>
    </row>
    <row r="112" spans="1:65" s="2" customFormat="1" ht="24.2" customHeight="1">
      <c r="A112" s="35"/>
      <c r="B112" s="36"/>
      <c r="C112" s="170" t="s">
        <v>149</v>
      </c>
      <c r="D112" s="170" t="s">
        <v>124</v>
      </c>
      <c r="E112" s="171" t="s">
        <v>150</v>
      </c>
      <c r="F112" s="172" t="s">
        <v>151</v>
      </c>
      <c r="G112" s="173" t="s">
        <v>152</v>
      </c>
      <c r="H112" s="174">
        <v>71.001999999999995</v>
      </c>
      <c r="I112" s="175"/>
      <c r="J112" s="176">
        <f>ROUND(I112*H112,2)</f>
        <v>0</v>
      </c>
      <c r="K112" s="172" t="s">
        <v>128</v>
      </c>
      <c r="L112" s="40"/>
      <c r="M112" s="177" t="s">
        <v>19</v>
      </c>
      <c r="N112" s="178" t="s">
        <v>45</v>
      </c>
      <c r="O112" s="65"/>
      <c r="P112" s="179">
        <f>O112*H112</f>
        <v>0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1" t="s">
        <v>129</v>
      </c>
      <c r="AT112" s="181" t="s">
        <v>124</v>
      </c>
      <c r="AU112" s="181" t="s">
        <v>84</v>
      </c>
      <c r="AY112" s="18" t="s">
        <v>122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8" t="s">
        <v>82</v>
      </c>
      <c r="BK112" s="182">
        <f>ROUND(I112*H112,2)</f>
        <v>0</v>
      </c>
      <c r="BL112" s="18" t="s">
        <v>129</v>
      </c>
      <c r="BM112" s="181" t="s">
        <v>153</v>
      </c>
    </row>
    <row r="113" spans="1:65" s="13" customFormat="1" ht="11.25">
      <c r="B113" s="183"/>
      <c r="C113" s="184"/>
      <c r="D113" s="185" t="s">
        <v>130</v>
      </c>
      <c r="E113" s="186" t="s">
        <v>19</v>
      </c>
      <c r="F113" s="187" t="s">
        <v>154</v>
      </c>
      <c r="G113" s="184"/>
      <c r="H113" s="188">
        <v>71.001999999999995</v>
      </c>
      <c r="I113" s="189"/>
      <c r="J113" s="184"/>
      <c r="K113" s="184"/>
      <c r="L113" s="190"/>
      <c r="M113" s="191"/>
      <c r="N113" s="192"/>
      <c r="O113" s="192"/>
      <c r="P113" s="192"/>
      <c r="Q113" s="192"/>
      <c r="R113" s="192"/>
      <c r="S113" s="192"/>
      <c r="T113" s="193"/>
      <c r="AT113" s="194" t="s">
        <v>130</v>
      </c>
      <c r="AU113" s="194" t="s">
        <v>84</v>
      </c>
      <c r="AV113" s="13" t="s">
        <v>84</v>
      </c>
      <c r="AW113" s="13" t="s">
        <v>36</v>
      </c>
      <c r="AX113" s="13" t="s">
        <v>82</v>
      </c>
      <c r="AY113" s="194" t="s">
        <v>122</v>
      </c>
    </row>
    <row r="114" spans="1:65" s="2" customFormat="1" ht="24.2" customHeight="1">
      <c r="A114" s="35"/>
      <c r="B114" s="36"/>
      <c r="C114" s="170" t="s">
        <v>155</v>
      </c>
      <c r="D114" s="170" t="s">
        <v>124</v>
      </c>
      <c r="E114" s="171" t="s">
        <v>156</v>
      </c>
      <c r="F114" s="172" t="s">
        <v>157</v>
      </c>
      <c r="G114" s="173" t="s">
        <v>152</v>
      </c>
      <c r="H114" s="174">
        <v>675.54600000000005</v>
      </c>
      <c r="I114" s="175"/>
      <c r="J114" s="176">
        <f>ROUND(I114*H114,2)</f>
        <v>0</v>
      </c>
      <c r="K114" s="172" t="s">
        <v>128</v>
      </c>
      <c r="L114" s="40"/>
      <c r="M114" s="177" t="s">
        <v>19</v>
      </c>
      <c r="N114" s="178" t="s">
        <v>45</v>
      </c>
      <c r="O114" s="65"/>
      <c r="P114" s="179">
        <f>O114*H114</f>
        <v>0</v>
      </c>
      <c r="Q114" s="179">
        <v>0</v>
      </c>
      <c r="R114" s="179">
        <f>Q114*H114</f>
        <v>0</v>
      </c>
      <c r="S114" s="179">
        <v>0</v>
      </c>
      <c r="T114" s="180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1" t="s">
        <v>129</v>
      </c>
      <c r="AT114" s="181" t="s">
        <v>124</v>
      </c>
      <c r="AU114" s="181" t="s">
        <v>84</v>
      </c>
      <c r="AY114" s="18" t="s">
        <v>122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8" t="s">
        <v>82</v>
      </c>
      <c r="BK114" s="182">
        <f>ROUND(I114*H114,2)</f>
        <v>0</v>
      </c>
      <c r="BL114" s="18" t="s">
        <v>129</v>
      </c>
      <c r="BM114" s="181" t="s">
        <v>158</v>
      </c>
    </row>
    <row r="115" spans="1:65" s="13" customFormat="1" ht="11.25">
      <c r="B115" s="183"/>
      <c r="C115" s="184"/>
      <c r="D115" s="185" t="s">
        <v>130</v>
      </c>
      <c r="E115" s="186" t="s">
        <v>19</v>
      </c>
      <c r="F115" s="187" t="s">
        <v>159</v>
      </c>
      <c r="G115" s="184"/>
      <c r="H115" s="188">
        <v>675.54600000000005</v>
      </c>
      <c r="I115" s="189"/>
      <c r="J115" s="184"/>
      <c r="K115" s="184"/>
      <c r="L115" s="190"/>
      <c r="M115" s="191"/>
      <c r="N115" s="192"/>
      <c r="O115" s="192"/>
      <c r="P115" s="192"/>
      <c r="Q115" s="192"/>
      <c r="R115" s="192"/>
      <c r="S115" s="192"/>
      <c r="T115" s="193"/>
      <c r="AT115" s="194" t="s">
        <v>130</v>
      </c>
      <c r="AU115" s="194" t="s">
        <v>84</v>
      </c>
      <c r="AV115" s="13" t="s">
        <v>84</v>
      </c>
      <c r="AW115" s="13" t="s">
        <v>36</v>
      </c>
      <c r="AX115" s="13" t="s">
        <v>82</v>
      </c>
      <c r="AY115" s="194" t="s">
        <v>122</v>
      </c>
    </row>
    <row r="116" spans="1:65" s="2" customFormat="1" ht="24.2" customHeight="1">
      <c r="A116" s="35"/>
      <c r="B116" s="36"/>
      <c r="C116" s="170" t="s">
        <v>160</v>
      </c>
      <c r="D116" s="170" t="s">
        <v>124</v>
      </c>
      <c r="E116" s="171" t="s">
        <v>161</v>
      </c>
      <c r="F116" s="172" t="s">
        <v>162</v>
      </c>
      <c r="G116" s="173" t="s">
        <v>127</v>
      </c>
      <c r="H116" s="174">
        <v>243.435</v>
      </c>
      <c r="I116" s="175"/>
      <c r="J116" s="176">
        <f>ROUND(I116*H116,2)</f>
        <v>0</v>
      </c>
      <c r="K116" s="172" t="s">
        <v>128</v>
      </c>
      <c r="L116" s="40"/>
      <c r="M116" s="177" t="s">
        <v>19</v>
      </c>
      <c r="N116" s="178" t="s">
        <v>45</v>
      </c>
      <c r="O116" s="65"/>
      <c r="P116" s="179">
        <f>O116*H116</f>
        <v>0</v>
      </c>
      <c r="Q116" s="179">
        <v>1E-4</v>
      </c>
      <c r="R116" s="179">
        <f>Q116*H116</f>
        <v>2.4343500000000001E-2</v>
      </c>
      <c r="S116" s="179">
        <v>0</v>
      </c>
      <c r="T116" s="180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1" t="s">
        <v>129</v>
      </c>
      <c r="AT116" s="181" t="s">
        <v>124</v>
      </c>
      <c r="AU116" s="181" t="s">
        <v>84</v>
      </c>
      <c r="AY116" s="18" t="s">
        <v>122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18" t="s">
        <v>82</v>
      </c>
      <c r="BK116" s="182">
        <f>ROUND(I116*H116,2)</f>
        <v>0</v>
      </c>
      <c r="BL116" s="18" t="s">
        <v>129</v>
      </c>
      <c r="BM116" s="181" t="s">
        <v>163</v>
      </c>
    </row>
    <row r="117" spans="1:65" s="13" customFormat="1" ht="11.25">
      <c r="B117" s="183"/>
      <c r="C117" s="184"/>
      <c r="D117" s="185" t="s">
        <v>130</v>
      </c>
      <c r="E117" s="186" t="s">
        <v>19</v>
      </c>
      <c r="F117" s="187" t="s">
        <v>164</v>
      </c>
      <c r="G117" s="184"/>
      <c r="H117" s="188">
        <v>243.435</v>
      </c>
      <c r="I117" s="189"/>
      <c r="J117" s="184"/>
      <c r="K117" s="184"/>
      <c r="L117" s="190"/>
      <c r="M117" s="191"/>
      <c r="N117" s="192"/>
      <c r="O117" s="192"/>
      <c r="P117" s="192"/>
      <c r="Q117" s="192"/>
      <c r="R117" s="192"/>
      <c r="S117" s="192"/>
      <c r="T117" s="193"/>
      <c r="AT117" s="194" t="s">
        <v>130</v>
      </c>
      <c r="AU117" s="194" t="s">
        <v>84</v>
      </c>
      <c r="AV117" s="13" t="s">
        <v>84</v>
      </c>
      <c r="AW117" s="13" t="s">
        <v>36</v>
      </c>
      <c r="AX117" s="13" t="s">
        <v>74</v>
      </c>
      <c r="AY117" s="194" t="s">
        <v>122</v>
      </c>
    </row>
    <row r="118" spans="1:65" s="14" customFormat="1" ht="11.25">
      <c r="B118" s="195"/>
      <c r="C118" s="196"/>
      <c r="D118" s="185" t="s">
        <v>130</v>
      </c>
      <c r="E118" s="197" t="s">
        <v>19</v>
      </c>
      <c r="F118" s="198" t="s">
        <v>132</v>
      </c>
      <c r="G118" s="196"/>
      <c r="H118" s="199">
        <v>243.435</v>
      </c>
      <c r="I118" s="200"/>
      <c r="J118" s="196"/>
      <c r="K118" s="196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130</v>
      </c>
      <c r="AU118" s="205" t="s">
        <v>84</v>
      </c>
      <c r="AV118" s="14" t="s">
        <v>129</v>
      </c>
      <c r="AW118" s="14" t="s">
        <v>36</v>
      </c>
      <c r="AX118" s="14" t="s">
        <v>82</v>
      </c>
      <c r="AY118" s="205" t="s">
        <v>122</v>
      </c>
    </row>
    <row r="119" spans="1:65" s="2" customFormat="1" ht="14.45" customHeight="1">
      <c r="A119" s="35"/>
      <c r="B119" s="36"/>
      <c r="C119" s="206" t="s">
        <v>165</v>
      </c>
      <c r="D119" s="206" t="s">
        <v>166</v>
      </c>
      <c r="E119" s="207" t="s">
        <v>167</v>
      </c>
      <c r="F119" s="208" t="s">
        <v>168</v>
      </c>
      <c r="G119" s="209" t="s">
        <v>127</v>
      </c>
      <c r="H119" s="210">
        <v>279.95</v>
      </c>
      <c r="I119" s="211"/>
      <c r="J119" s="212">
        <f>ROUND(I119*H119,2)</f>
        <v>0</v>
      </c>
      <c r="K119" s="208" t="s">
        <v>19</v>
      </c>
      <c r="L119" s="213"/>
      <c r="M119" s="214" t="s">
        <v>19</v>
      </c>
      <c r="N119" s="215" t="s">
        <v>45</v>
      </c>
      <c r="O119" s="65"/>
      <c r="P119" s="179">
        <f>O119*H119</f>
        <v>0</v>
      </c>
      <c r="Q119" s="179">
        <v>0</v>
      </c>
      <c r="R119" s="179">
        <f>Q119*H119</f>
        <v>0</v>
      </c>
      <c r="S119" s="179">
        <v>0</v>
      </c>
      <c r="T119" s="180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1" t="s">
        <v>143</v>
      </c>
      <c r="AT119" s="181" t="s">
        <v>166</v>
      </c>
      <c r="AU119" s="181" t="s">
        <v>84</v>
      </c>
      <c r="AY119" s="18" t="s">
        <v>122</v>
      </c>
      <c r="BE119" s="182">
        <f>IF(N119="základní",J119,0)</f>
        <v>0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18" t="s">
        <v>82</v>
      </c>
      <c r="BK119" s="182">
        <f>ROUND(I119*H119,2)</f>
        <v>0</v>
      </c>
      <c r="BL119" s="18" t="s">
        <v>129</v>
      </c>
      <c r="BM119" s="181" t="s">
        <v>169</v>
      </c>
    </row>
    <row r="120" spans="1:65" s="2" customFormat="1" ht="37.9" customHeight="1">
      <c r="A120" s="35"/>
      <c r="B120" s="36"/>
      <c r="C120" s="170" t="s">
        <v>170</v>
      </c>
      <c r="D120" s="170" t="s">
        <v>124</v>
      </c>
      <c r="E120" s="171" t="s">
        <v>171</v>
      </c>
      <c r="F120" s="172" t="s">
        <v>172</v>
      </c>
      <c r="G120" s="173" t="s">
        <v>152</v>
      </c>
      <c r="H120" s="174">
        <v>142.00399999999999</v>
      </c>
      <c r="I120" s="175"/>
      <c r="J120" s="176">
        <f>ROUND(I120*H120,2)</f>
        <v>0</v>
      </c>
      <c r="K120" s="172" t="s">
        <v>128</v>
      </c>
      <c r="L120" s="40"/>
      <c r="M120" s="177" t="s">
        <v>19</v>
      </c>
      <c r="N120" s="178" t="s">
        <v>45</v>
      </c>
      <c r="O120" s="65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1" t="s">
        <v>129</v>
      </c>
      <c r="AT120" s="181" t="s">
        <v>124</v>
      </c>
      <c r="AU120" s="181" t="s">
        <v>84</v>
      </c>
      <c r="AY120" s="18" t="s">
        <v>122</v>
      </c>
      <c r="BE120" s="182">
        <f>IF(N120="základní",J120,0)</f>
        <v>0</v>
      </c>
      <c r="BF120" s="182">
        <f>IF(N120="snížená",J120,0)</f>
        <v>0</v>
      </c>
      <c r="BG120" s="182">
        <f>IF(N120="zákl. přenesená",J120,0)</f>
        <v>0</v>
      </c>
      <c r="BH120" s="182">
        <f>IF(N120="sníž. přenesená",J120,0)</f>
        <v>0</v>
      </c>
      <c r="BI120" s="182">
        <f>IF(N120="nulová",J120,0)</f>
        <v>0</v>
      </c>
      <c r="BJ120" s="18" t="s">
        <v>82</v>
      </c>
      <c r="BK120" s="182">
        <f>ROUND(I120*H120,2)</f>
        <v>0</v>
      </c>
      <c r="BL120" s="18" t="s">
        <v>129</v>
      </c>
      <c r="BM120" s="181" t="s">
        <v>173</v>
      </c>
    </row>
    <row r="121" spans="1:65" s="13" customFormat="1" ht="11.25">
      <c r="B121" s="183"/>
      <c r="C121" s="184"/>
      <c r="D121" s="185" t="s">
        <v>130</v>
      </c>
      <c r="E121" s="186" t="s">
        <v>19</v>
      </c>
      <c r="F121" s="187" t="s">
        <v>174</v>
      </c>
      <c r="G121" s="184"/>
      <c r="H121" s="188">
        <v>142.00399999999999</v>
      </c>
      <c r="I121" s="189"/>
      <c r="J121" s="184"/>
      <c r="K121" s="184"/>
      <c r="L121" s="190"/>
      <c r="M121" s="191"/>
      <c r="N121" s="192"/>
      <c r="O121" s="192"/>
      <c r="P121" s="192"/>
      <c r="Q121" s="192"/>
      <c r="R121" s="192"/>
      <c r="S121" s="192"/>
      <c r="T121" s="193"/>
      <c r="AT121" s="194" t="s">
        <v>130</v>
      </c>
      <c r="AU121" s="194" t="s">
        <v>84</v>
      </c>
      <c r="AV121" s="13" t="s">
        <v>84</v>
      </c>
      <c r="AW121" s="13" t="s">
        <v>36</v>
      </c>
      <c r="AX121" s="13" t="s">
        <v>82</v>
      </c>
      <c r="AY121" s="194" t="s">
        <v>122</v>
      </c>
    </row>
    <row r="122" spans="1:65" s="2" customFormat="1" ht="37.9" customHeight="1">
      <c r="A122" s="35"/>
      <c r="B122" s="36"/>
      <c r="C122" s="170" t="s">
        <v>175</v>
      </c>
      <c r="D122" s="170" t="s">
        <v>124</v>
      </c>
      <c r="E122" s="171" t="s">
        <v>176</v>
      </c>
      <c r="F122" s="172" t="s">
        <v>177</v>
      </c>
      <c r="G122" s="173" t="s">
        <v>152</v>
      </c>
      <c r="H122" s="174">
        <v>875.91899999999998</v>
      </c>
      <c r="I122" s="175"/>
      <c r="J122" s="176">
        <f>ROUND(I122*H122,2)</f>
        <v>0</v>
      </c>
      <c r="K122" s="172" t="s">
        <v>128</v>
      </c>
      <c r="L122" s="40"/>
      <c r="M122" s="177" t="s">
        <v>19</v>
      </c>
      <c r="N122" s="178" t="s">
        <v>45</v>
      </c>
      <c r="O122" s="65"/>
      <c r="P122" s="179">
        <f>O122*H122</f>
        <v>0</v>
      </c>
      <c r="Q122" s="179">
        <v>0</v>
      </c>
      <c r="R122" s="179">
        <f>Q122*H122</f>
        <v>0</v>
      </c>
      <c r="S122" s="179">
        <v>0</v>
      </c>
      <c r="T122" s="180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1" t="s">
        <v>129</v>
      </c>
      <c r="AT122" s="181" t="s">
        <v>124</v>
      </c>
      <c r="AU122" s="181" t="s">
        <v>84</v>
      </c>
      <c r="AY122" s="18" t="s">
        <v>122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8" t="s">
        <v>82</v>
      </c>
      <c r="BK122" s="182">
        <f>ROUND(I122*H122,2)</f>
        <v>0</v>
      </c>
      <c r="BL122" s="18" t="s">
        <v>129</v>
      </c>
      <c r="BM122" s="181" t="s">
        <v>178</v>
      </c>
    </row>
    <row r="123" spans="1:65" s="13" customFormat="1" ht="11.25">
      <c r="B123" s="183"/>
      <c r="C123" s="184"/>
      <c r="D123" s="185" t="s">
        <v>130</v>
      </c>
      <c r="E123" s="186" t="s">
        <v>19</v>
      </c>
      <c r="F123" s="187" t="s">
        <v>159</v>
      </c>
      <c r="G123" s="184"/>
      <c r="H123" s="188">
        <v>675.54600000000005</v>
      </c>
      <c r="I123" s="189"/>
      <c r="J123" s="184"/>
      <c r="K123" s="184"/>
      <c r="L123" s="190"/>
      <c r="M123" s="191"/>
      <c r="N123" s="192"/>
      <c r="O123" s="192"/>
      <c r="P123" s="192"/>
      <c r="Q123" s="192"/>
      <c r="R123" s="192"/>
      <c r="S123" s="192"/>
      <c r="T123" s="193"/>
      <c r="AT123" s="194" t="s">
        <v>130</v>
      </c>
      <c r="AU123" s="194" t="s">
        <v>84</v>
      </c>
      <c r="AV123" s="13" t="s">
        <v>84</v>
      </c>
      <c r="AW123" s="13" t="s">
        <v>36</v>
      </c>
      <c r="AX123" s="13" t="s">
        <v>74</v>
      </c>
      <c r="AY123" s="194" t="s">
        <v>122</v>
      </c>
    </row>
    <row r="124" spans="1:65" s="13" customFormat="1" ht="11.25">
      <c r="B124" s="183"/>
      <c r="C124" s="184"/>
      <c r="D124" s="185" t="s">
        <v>130</v>
      </c>
      <c r="E124" s="186" t="s">
        <v>19</v>
      </c>
      <c r="F124" s="187" t="s">
        <v>179</v>
      </c>
      <c r="G124" s="184"/>
      <c r="H124" s="188">
        <v>74.855999999999995</v>
      </c>
      <c r="I124" s="189"/>
      <c r="J124" s="184"/>
      <c r="K124" s="184"/>
      <c r="L124" s="190"/>
      <c r="M124" s="191"/>
      <c r="N124" s="192"/>
      <c r="O124" s="192"/>
      <c r="P124" s="192"/>
      <c r="Q124" s="192"/>
      <c r="R124" s="192"/>
      <c r="S124" s="192"/>
      <c r="T124" s="193"/>
      <c r="AT124" s="194" t="s">
        <v>130</v>
      </c>
      <c r="AU124" s="194" t="s">
        <v>84</v>
      </c>
      <c r="AV124" s="13" t="s">
        <v>84</v>
      </c>
      <c r="AW124" s="13" t="s">
        <v>36</v>
      </c>
      <c r="AX124" s="13" t="s">
        <v>74</v>
      </c>
      <c r="AY124" s="194" t="s">
        <v>122</v>
      </c>
    </row>
    <row r="125" spans="1:65" s="13" customFormat="1" ht="11.25">
      <c r="B125" s="183"/>
      <c r="C125" s="184"/>
      <c r="D125" s="185" t="s">
        <v>130</v>
      </c>
      <c r="E125" s="186" t="s">
        <v>19</v>
      </c>
      <c r="F125" s="187" t="s">
        <v>180</v>
      </c>
      <c r="G125" s="184"/>
      <c r="H125" s="188">
        <v>123.78700000000001</v>
      </c>
      <c r="I125" s="189"/>
      <c r="J125" s="184"/>
      <c r="K125" s="184"/>
      <c r="L125" s="190"/>
      <c r="M125" s="191"/>
      <c r="N125" s="192"/>
      <c r="O125" s="192"/>
      <c r="P125" s="192"/>
      <c r="Q125" s="192"/>
      <c r="R125" s="192"/>
      <c r="S125" s="192"/>
      <c r="T125" s="193"/>
      <c r="AT125" s="194" t="s">
        <v>130</v>
      </c>
      <c r="AU125" s="194" t="s">
        <v>84</v>
      </c>
      <c r="AV125" s="13" t="s">
        <v>84</v>
      </c>
      <c r="AW125" s="13" t="s">
        <v>36</v>
      </c>
      <c r="AX125" s="13" t="s">
        <v>74</v>
      </c>
      <c r="AY125" s="194" t="s">
        <v>122</v>
      </c>
    </row>
    <row r="126" spans="1:65" s="13" customFormat="1" ht="11.25">
      <c r="B126" s="183"/>
      <c r="C126" s="184"/>
      <c r="D126" s="185" t="s">
        <v>130</v>
      </c>
      <c r="E126" s="186" t="s">
        <v>19</v>
      </c>
      <c r="F126" s="187" t="s">
        <v>181</v>
      </c>
      <c r="G126" s="184"/>
      <c r="H126" s="188">
        <v>1.73</v>
      </c>
      <c r="I126" s="189"/>
      <c r="J126" s="184"/>
      <c r="K126" s="184"/>
      <c r="L126" s="190"/>
      <c r="M126" s="191"/>
      <c r="N126" s="192"/>
      <c r="O126" s="192"/>
      <c r="P126" s="192"/>
      <c r="Q126" s="192"/>
      <c r="R126" s="192"/>
      <c r="S126" s="192"/>
      <c r="T126" s="193"/>
      <c r="AT126" s="194" t="s">
        <v>130</v>
      </c>
      <c r="AU126" s="194" t="s">
        <v>84</v>
      </c>
      <c r="AV126" s="13" t="s">
        <v>84</v>
      </c>
      <c r="AW126" s="13" t="s">
        <v>36</v>
      </c>
      <c r="AX126" s="13" t="s">
        <v>74</v>
      </c>
      <c r="AY126" s="194" t="s">
        <v>122</v>
      </c>
    </row>
    <row r="127" spans="1:65" s="14" customFormat="1" ht="11.25">
      <c r="B127" s="195"/>
      <c r="C127" s="196"/>
      <c r="D127" s="185" t="s">
        <v>130</v>
      </c>
      <c r="E127" s="197" t="s">
        <v>19</v>
      </c>
      <c r="F127" s="198" t="s">
        <v>132</v>
      </c>
      <c r="G127" s="196"/>
      <c r="H127" s="199">
        <v>875.9190000000001</v>
      </c>
      <c r="I127" s="200"/>
      <c r="J127" s="196"/>
      <c r="K127" s="196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130</v>
      </c>
      <c r="AU127" s="205" t="s">
        <v>84</v>
      </c>
      <c r="AV127" s="14" t="s">
        <v>129</v>
      </c>
      <c r="AW127" s="14" t="s">
        <v>36</v>
      </c>
      <c r="AX127" s="14" t="s">
        <v>82</v>
      </c>
      <c r="AY127" s="205" t="s">
        <v>122</v>
      </c>
    </row>
    <row r="128" spans="1:65" s="2" customFormat="1" ht="37.9" customHeight="1">
      <c r="A128" s="35"/>
      <c r="B128" s="36"/>
      <c r="C128" s="170" t="s">
        <v>182</v>
      </c>
      <c r="D128" s="170" t="s">
        <v>124</v>
      </c>
      <c r="E128" s="171" t="s">
        <v>183</v>
      </c>
      <c r="F128" s="172" t="s">
        <v>184</v>
      </c>
      <c r="G128" s="173" t="s">
        <v>152</v>
      </c>
      <c r="H128" s="174">
        <v>13138.785</v>
      </c>
      <c r="I128" s="175"/>
      <c r="J128" s="176">
        <f>ROUND(I128*H128,2)</f>
        <v>0</v>
      </c>
      <c r="K128" s="172" t="s">
        <v>128</v>
      </c>
      <c r="L128" s="40"/>
      <c r="M128" s="177" t="s">
        <v>19</v>
      </c>
      <c r="N128" s="178" t="s">
        <v>45</v>
      </c>
      <c r="O128" s="65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1" t="s">
        <v>129</v>
      </c>
      <c r="AT128" s="181" t="s">
        <v>124</v>
      </c>
      <c r="AU128" s="181" t="s">
        <v>84</v>
      </c>
      <c r="AY128" s="18" t="s">
        <v>122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8" t="s">
        <v>82</v>
      </c>
      <c r="BK128" s="182">
        <f>ROUND(I128*H128,2)</f>
        <v>0</v>
      </c>
      <c r="BL128" s="18" t="s">
        <v>129</v>
      </c>
      <c r="BM128" s="181" t="s">
        <v>185</v>
      </c>
    </row>
    <row r="129" spans="1:65" s="13" customFormat="1" ht="11.25">
      <c r="B129" s="183"/>
      <c r="C129" s="184"/>
      <c r="D129" s="185" t="s">
        <v>130</v>
      </c>
      <c r="E129" s="186" t="s">
        <v>19</v>
      </c>
      <c r="F129" s="187" t="s">
        <v>159</v>
      </c>
      <c r="G129" s="184"/>
      <c r="H129" s="188">
        <v>675.54600000000005</v>
      </c>
      <c r="I129" s="189"/>
      <c r="J129" s="184"/>
      <c r="K129" s="184"/>
      <c r="L129" s="190"/>
      <c r="M129" s="191"/>
      <c r="N129" s="192"/>
      <c r="O129" s="192"/>
      <c r="P129" s="192"/>
      <c r="Q129" s="192"/>
      <c r="R129" s="192"/>
      <c r="S129" s="192"/>
      <c r="T129" s="193"/>
      <c r="AT129" s="194" t="s">
        <v>130</v>
      </c>
      <c r="AU129" s="194" t="s">
        <v>84</v>
      </c>
      <c r="AV129" s="13" t="s">
        <v>84</v>
      </c>
      <c r="AW129" s="13" t="s">
        <v>36</v>
      </c>
      <c r="AX129" s="13" t="s">
        <v>74</v>
      </c>
      <c r="AY129" s="194" t="s">
        <v>122</v>
      </c>
    </row>
    <row r="130" spans="1:65" s="13" customFormat="1" ht="11.25">
      <c r="B130" s="183"/>
      <c r="C130" s="184"/>
      <c r="D130" s="185" t="s">
        <v>130</v>
      </c>
      <c r="E130" s="186" t="s">
        <v>19</v>
      </c>
      <c r="F130" s="187" t="s">
        <v>179</v>
      </c>
      <c r="G130" s="184"/>
      <c r="H130" s="188">
        <v>74.855999999999995</v>
      </c>
      <c r="I130" s="189"/>
      <c r="J130" s="184"/>
      <c r="K130" s="184"/>
      <c r="L130" s="190"/>
      <c r="M130" s="191"/>
      <c r="N130" s="192"/>
      <c r="O130" s="192"/>
      <c r="P130" s="192"/>
      <c r="Q130" s="192"/>
      <c r="R130" s="192"/>
      <c r="S130" s="192"/>
      <c r="T130" s="193"/>
      <c r="AT130" s="194" t="s">
        <v>130</v>
      </c>
      <c r="AU130" s="194" t="s">
        <v>84</v>
      </c>
      <c r="AV130" s="13" t="s">
        <v>84</v>
      </c>
      <c r="AW130" s="13" t="s">
        <v>36</v>
      </c>
      <c r="AX130" s="13" t="s">
        <v>74</v>
      </c>
      <c r="AY130" s="194" t="s">
        <v>122</v>
      </c>
    </row>
    <row r="131" spans="1:65" s="13" customFormat="1" ht="11.25">
      <c r="B131" s="183"/>
      <c r="C131" s="184"/>
      <c r="D131" s="185" t="s">
        <v>130</v>
      </c>
      <c r="E131" s="186" t="s">
        <v>19</v>
      </c>
      <c r="F131" s="187" t="s">
        <v>180</v>
      </c>
      <c r="G131" s="184"/>
      <c r="H131" s="188">
        <v>123.78700000000001</v>
      </c>
      <c r="I131" s="189"/>
      <c r="J131" s="184"/>
      <c r="K131" s="184"/>
      <c r="L131" s="190"/>
      <c r="M131" s="191"/>
      <c r="N131" s="192"/>
      <c r="O131" s="192"/>
      <c r="P131" s="192"/>
      <c r="Q131" s="192"/>
      <c r="R131" s="192"/>
      <c r="S131" s="192"/>
      <c r="T131" s="193"/>
      <c r="AT131" s="194" t="s">
        <v>130</v>
      </c>
      <c r="AU131" s="194" t="s">
        <v>84</v>
      </c>
      <c r="AV131" s="13" t="s">
        <v>84</v>
      </c>
      <c r="AW131" s="13" t="s">
        <v>36</v>
      </c>
      <c r="AX131" s="13" t="s">
        <v>74</v>
      </c>
      <c r="AY131" s="194" t="s">
        <v>122</v>
      </c>
    </row>
    <row r="132" spans="1:65" s="13" customFormat="1" ht="11.25">
      <c r="B132" s="183"/>
      <c r="C132" s="184"/>
      <c r="D132" s="185" t="s">
        <v>130</v>
      </c>
      <c r="E132" s="186" t="s">
        <v>19</v>
      </c>
      <c r="F132" s="187" t="s">
        <v>181</v>
      </c>
      <c r="G132" s="184"/>
      <c r="H132" s="188">
        <v>1.73</v>
      </c>
      <c r="I132" s="189"/>
      <c r="J132" s="184"/>
      <c r="K132" s="184"/>
      <c r="L132" s="190"/>
      <c r="M132" s="191"/>
      <c r="N132" s="192"/>
      <c r="O132" s="192"/>
      <c r="P132" s="192"/>
      <c r="Q132" s="192"/>
      <c r="R132" s="192"/>
      <c r="S132" s="192"/>
      <c r="T132" s="193"/>
      <c r="AT132" s="194" t="s">
        <v>130</v>
      </c>
      <c r="AU132" s="194" t="s">
        <v>84</v>
      </c>
      <c r="AV132" s="13" t="s">
        <v>84</v>
      </c>
      <c r="AW132" s="13" t="s">
        <v>36</v>
      </c>
      <c r="AX132" s="13" t="s">
        <v>74</v>
      </c>
      <c r="AY132" s="194" t="s">
        <v>122</v>
      </c>
    </row>
    <row r="133" spans="1:65" s="15" customFormat="1" ht="11.25">
      <c r="B133" s="216"/>
      <c r="C133" s="217"/>
      <c r="D133" s="185" t="s">
        <v>130</v>
      </c>
      <c r="E133" s="218" t="s">
        <v>19</v>
      </c>
      <c r="F133" s="219" t="s">
        <v>186</v>
      </c>
      <c r="G133" s="217"/>
      <c r="H133" s="220">
        <v>875.9190000000001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130</v>
      </c>
      <c r="AU133" s="226" t="s">
        <v>84</v>
      </c>
      <c r="AV133" s="15" t="s">
        <v>136</v>
      </c>
      <c r="AW133" s="15" t="s">
        <v>36</v>
      </c>
      <c r="AX133" s="15" t="s">
        <v>74</v>
      </c>
      <c r="AY133" s="226" t="s">
        <v>122</v>
      </c>
    </row>
    <row r="134" spans="1:65" s="13" customFormat="1" ht="11.25">
      <c r="B134" s="183"/>
      <c r="C134" s="184"/>
      <c r="D134" s="185" t="s">
        <v>130</v>
      </c>
      <c r="E134" s="186" t="s">
        <v>19</v>
      </c>
      <c r="F134" s="187" t="s">
        <v>187</v>
      </c>
      <c r="G134" s="184"/>
      <c r="H134" s="188">
        <v>13138.785</v>
      </c>
      <c r="I134" s="189"/>
      <c r="J134" s="184"/>
      <c r="K134" s="184"/>
      <c r="L134" s="190"/>
      <c r="M134" s="191"/>
      <c r="N134" s="192"/>
      <c r="O134" s="192"/>
      <c r="P134" s="192"/>
      <c r="Q134" s="192"/>
      <c r="R134" s="192"/>
      <c r="S134" s="192"/>
      <c r="T134" s="193"/>
      <c r="AT134" s="194" t="s">
        <v>130</v>
      </c>
      <c r="AU134" s="194" t="s">
        <v>84</v>
      </c>
      <c r="AV134" s="13" t="s">
        <v>84</v>
      </c>
      <c r="AW134" s="13" t="s">
        <v>36</v>
      </c>
      <c r="AX134" s="13" t="s">
        <v>82</v>
      </c>
      <c r="AY134" s="194" t="s">
        <v>122</v>
      </c>
    </row>
    <row r="135" spans="1:65" s="2" customFormat="1" ht="24.2" customHeight="1">
      <c r="A135" s="35"/>
      <c r="B135" s="36"/>
      <c r="C135" s="170" t="s">
        <v>8</v>
      </c>
      <c r="D135" s="170" t="s">
        <v>124</v>
      </c>
      <c r="E135" s="171" t="s">
        <v>188</v>
      </c>
      <c r="F135" s="172" t="s">
        <v>189</v>
      </c>
      <c r="G135" s="173" t="s">
        <v>152</v>
      </c>
      <c r="H135" s="174">
        <v>946.92200000000003</v>
      </c>
      <c r="I135" s="175"/>
      <c r="J135" s="176">
        <f>ROUND(I135*H135,2)</f>
        <v>0</v>
      </c>
      <c r="K135" s="172" t="s">
        <v>128</v>
      </c>
      <c r="L135" s="40"/>
      <c r="M135" s="177" t="s">
        <v>19</v>
      </c>
      <c r="N135" s="178" t="s">
        <v>45</v>
      </c>
      <c r="O135" s="65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1" t="s">
        <v>129</v>
      </c>
      <c r="AT135" s="181" t="s">
        <v>124</v>
      </c>
      <c r="AU135" s="181" t="s">
        <v>84</v>
      </c>
      <c r="AY135" s="18" t="s">
        <v>122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8" t="s">
        <v>82</v>
      </c>
      <c r="BK135" s="182">
        <f>ROUND(I135*H135,2)</f>
        <v>0</v>
      </c>
      <c r="BL135" s="18" t="s">
        <v>129</v>
      </c>
      <c r="BM135" s="181" t="s">
        <v>190</v>
      </c>
    </row>
    <row r="136" spans="1:65" s="13" customFormat="1" ht="11.25">
      <c r="B136" s="183"/>
      <c r="C136" s="184"/>
      <c r="D136" s="185" t="s">
        <v>130</v>
      </c>
      <c r="E136" s="186" t="s">
        <v>19</v>
      </c>
      <c r="F136" s="187" t="s">
        <v>191</v>
      </c>
      <c r="G136" s="184"/>
      <c r="H136" s="188">
        <v>405.32799999999997</v>
      </c>
      <c r="I136" s="189"/>
      <c r="J136" s="184"/>
      <c r="K136" s="184"/>
      <c r="L136" s="190"/>
      <c r="M136" s="191"/>
      <c r="N136" s="192"/>
      <c r="O136" s="192"/>
      <c r="P136" s="192"/>
      <c r="Q136" s="192"/>
      <c r="R136" s="192"/>
      <c r="S136" s="192"/>
      <c r="T136" s="193"/>
      <c r="AT136" s="194" t="s">
        <v>130</v>
      </c>
      <c r="AU136" s="194" t="s">
        <v>84</v>
      </c>
      <c r="AV136" s="13" t="s">
        <v>84</v>
      </c>
      <c r="AW136" s="13" t="s">
        <v>36</v>
      </c>
      <c r="AX136" s="13" t="s">
        <v>74</v>
      </c>
      <c r="AY136" s="194" t="s">
        <v>122</v>
      </c>
    </row>
    <row r="137" spans="1:65" s="13" customFormat="1" ht="11.25">
      <c r="B137" s="183"/>
      <c r="C137" s="184"/>
      <c r="D137" s="185" t="s">
        <v>130</v>
      </c>
      <c r="E137" s="186" t="s">
        <v>19</v>
      </c>
      <c r="F137" s="187" t="s">
        <v>192</v>
      </c>
      <c r="G137" s="184"/>
      <c r="H137" s="188">
        <v>270.21899999999999</v>
      </c>
      <c r="I137" s="189"/>
      <c r="J137" s="184"/>
      <c r="K137" s="184"/>
      <c r="L137" s="190"/>
      <c r="M137" s="191"/>
      <c r="N137" s="192"/>
      <c r="O137" s="192"/>
      <c r="P137" s="192"/>
      <c r="Q137" s="192"/>
      <c r="R137" s="192"/>
      <c r="S137" s="192"/>
      <c r="T137" s="193"/>
      <c r="AT137" s="194" t="s">
        <v>130</v>
      </c>
      <c r="AU137" s="194" t="s">
        <v>84</v>
      </c>
      <c r="AV137" s="13" t="s">
        <v>84</v>
      </c>
      <c r="AW137" s="13" t="s">
        <v>36</v>
      </c>
      <c r="AX137" s="13" t="s">
        <v>74</v>
      </c>
      <c r="AY137" s="194" t="s">
        <v>122</v>
      </c>
    </row>
    <row r="138" spans="1:65" s="13" customFormat="1" ht="11.25">
      <c r="B138" s="183"/>
      <c r="C138" s="184"/>
      <c r="D138" s="185" t="s">
        <v>130</v>
      </c>
      <c r="E138" s="186" t="s">
        <v>19</v>
      </c>
      <c r="F138" s="187" t="s">
        <v>179</v>
      </c>
      <c r="G138" s="184"/>
      <c r="H138" s="188">
        <v>74.855999999999995</v>
      </c>
      <c r="I138" s="189"/>
      <c r="J138" s="184"/>
      <c r="K138" s="184"/>
      <c r="L138" s="190"/>
      <c r="M138" s="191"/>
      <c r="N138" s="192"/>
      <c r="O138" s="192"/>
      <c r="P138" s="192"/>
      <c r="Q138" s="192"/>
      <c r="R138" s="192"/>
      <c r="S138" s="192"/>
      <c r="T138" s="193"/>
      <c r="AT138" s="194" t="s">
        <v>130</v>
      </c>
      <c r="AU138" s="194" t="s">
        <v>84</v>
      </c>
      <c r="AV138" s="13" t="s">
        <v>84</v>
      </c>
      <c r="AW138" s="13" t="s">
        <v>36</v>
      </c>
      <c r="AX138" s="13" t="s">
        <v>74</v>
      </c>
      <c r="AY138" s="194" t="s">
        <v>122</v>
      </c>
    </row>
    <row r="139" spans="1:65" s="13" customFormat="1" ht="11.25">
      <c r="B139" s="183"/>
      <c r="C139" s="184"/>
      <c r="D139" s="185" t="s">
        <v>130</v>
      </c>
      <c r="E139" s="186" t="s">
        <v>19</v>
      </c>
      <c r="F139" s="187" t="s">
        <v>180</v>
      </c>
      <c r="G139" s="184"/>
      <c r="H139" s="188">
        <v>123.78700000000001</v>
      </c>
      <c r="I139" s="189"/>
      <c r="J139" s="184"/>
      <c r="K139" s="184"/>
      <c r="L139" s="190"/>
      <c r="M139" s="191"/>
      <c r="N139" s="192"/>
      <c r="O139" s="192"/>
      <c r="P139" s="192"/>
      <c r="Q139" s="192"/>
      <c r="R139" s="192"/>
      <c r="S139" s="192"/>
      <c r="T139" s="193"/>
      <c r="AT139" s="194" t="s">
        <v>130</v>
      </c>
      <c r="AU139" s="194" t="s">
        <v>84</v>
      </c>
      <c r="AV139" s="13" t="s">
        <v>84</v>
      </c>
      <c r="AW139" s="13" t="s">
        <v>36</v>
      </c>
      <c r="AX139" s="13" t="s">
        <v>74</v>
      </c>
      <c r="AY139" s="194" t="s">
        <v>122</v>
      </c>
    </row>
    <row r="140" spans="1:65" s="13" customFormat="1" ht="11.25">
      <c r="B140" s="183"/>
      <c r="C140" s="184"/>
      <c r="D140" s="185" t="s">
        <v>130</v>
      </c>
      <c r="E140" s="186" t="s">
        <v>19</v>
      </c>
      <c r="F140" s="187" t="s">
        <v>154</v>
      </c>
      <c r="G140" s="184"/>
      <c r="H140" s="188">
        <v>71.001999999999995</v>
      </c>
      <c r="I140" s="189"/>
      <c r="J140" s="184"/>
      <c r="K140" s="184"/>
      <c r="L140" s="190"/>
      <c r="M140" s="191"/>
      <c r="N140" s="192"/>
      <c r="O140" s="192"/>
      <c r="P140" s="192"/>
      <c r="Q140" s="192"/>
      <c r="R140" s="192"/>
      <c r="S140" s="192"/>
      <c r="T140" s="193"/>
      <c r="AT140" s="194" t="s">
        <v>130</v>
      </c>
      <c r="AU140" s="194" t="s">
        <v>84</v>
      </c>
      <c r="AV140" s="13" t="s">
        <v>84</v>
      </c>
      <c r="AW140" s="13" t="s">
        <v>36</v>
      </c>
      <c r="AX140" s="13" t="s">
        <v>74</v>
      </c>
      <c r="AY140" s="194" t="s">
        <v>122</v>
      </c>
    </row>
    <row r="141" spans="1:65" s="13" customFormat="1" ht="11.25">
      <c r="B141" s="183"/>
      <c r="C141" s="184"/>
      <c r="D141" s="185" t="s">
        <v>130</v>
      </c>
      <c r="E141" s="186" t="s">
        <v>19</v>
      </c>
      <c r="F141" s="187" t="s">
        <v>181</v>
      </c>
      <c r="G141" s="184"/>
      <c r="H141" s="188">
        <v>1.73</v>
      </c>
      <c r="I141" s="189"/>
      <c r="J141" s="184"/>
      <c r="K141" s="184"/>
      <c r="L141" s="190"/>
      <c r="M141" s="191"/>
      <c r="N141" s="192"/>
      <c r="O141" s="192"/>
      <c r="P141" s="192"/>
      <c r="Q141" s="192"/>
      <c r="R141" s="192"/>
      <c r="S141" s="192"/>
      <c r="T141" s="193"/>
      <c r="AT141" s="194" t="s">
        <v>130</v>
      </c>
      <c r="AU141" s="194" t="s">
        <v>84</v>
      </c>
      <c r="AV141" s="13" t="s">
        <v>84</v>
      </c>
      <c r="AW141" s="13" t="s">
        <v>36</v>
      </c>
      <c r="AX141" s="13" t="s">
        <v>74</v>
      </c>
      <c r="AY141" s="194" t="s">
        <v>122</v>
      </c>
    </row>
    <row r="142" spans="1:65" s="14" customFormat="1" ht="11.25">
      <c r="B142" s="195"/>
      <c r="C142" s="196"/>
      <c r="D142" s="185" t="s">
        <v>130</v>
      </c>
      <c r="E142" s="197" t="s">
        <v>19</v>
      </c>
      <c r="F142" s="198" t="s">
        <v>132</v>
      </c>
      <c r="G142" s="196"/>
      <c r="H142" s="199">
        <v>946.92200000000003</v>
      </c>
      <c r="I142" s="200"/>
      <c r="J142" s="196"/>
      <c r="K142" s="196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130</v>
      </c>
      <c r="AU142" s="205" t="s">
        <v>84</v>
      </c>
      <c r="AV142" s="14" t="s">
        <v>129</v>
      </c>
      <c r="AW142" s="14" t="s">
        <v>36</v>
      </c>
      <c r="AX142" s="14" t="s">
        <v>82</v>
      </c>
      <c r="AY142" s="205" t="s">
        <v>122</v>
      </c>
    </row>
    <row r="143" spans="1:65" s="2" customFormat="1" ht="24.2" customHeight="1">
      <c r="A143" s="35"/>
      <c r="B143" s="36"/>
      <c r="C143" s="170" t="s">
        <v>193</v>
      </c>
      <c r="D143" s="170" t="s">
        <v>124</v>
      </c>
      <c r="E143" s="171" t="s">
        <v>194</v>
      </c>
      <c r="F143" s="172" t="s">
        <v>195</v>
      </c>
      <c r="G143" s="173" t="s">
        <v>196</v>
      </c>
      <c r="H143" s="174">
        <v>1751.84</v>
      </c>
      <c r="I143" s="175"/>
      <c r="J143" s="176">
        <f>ROUND(I143*H143,2)</f>
        <v>0</v>
      </c>
      <c r="K143" s="172" t="s">
        <v>128</v>
      </c>
      <c r="L143" s="40"/>
      <c r="M143" s="177" t="s">
        <v>19</v>
      </c>
      <c r="N143" s="178" t="s">
        <v>45</v>
      </c>
      <c r="O143" s="65"/>
      <c r="P143" s="179">
        <f>O143*H143</f>
        <v>0</v>
      </c>
      <c r="Q143" s="179">
        <v>0</v>
      </c>
      <c r="R143" s="179">
        <f>Q143*H143</f>
        <v>0</v>
      </c>
      <c r="S143" s="179">
        <v>0</v>
      </c>
      <c r="T143" s="18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1" t="s">
        <v>129</v>
      </c>
      <c r="AT143" s="181" t="s">
        <v>124</v>
      </c>
      <c r="AU143" s="181" t="s">
        <v>84</v>
      </c>
      <c r="AY143" s="18" t="s">
        <v>122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8" t="s">
        <v>82</v>
      </c>
      <c r="BK143" s="182">
        <f>ROUND(I143*H143,2)</f>
        <v>0</v>
      </c>
      <c r="BL143" s="18" t="s">
        <v>129</v>
      </c>
      <c r="BM143" s="181" t="s">
        <v>197</v>
      </c>
    </row>
    <row r="144" spans="1:65" s="13" customFormat="1" ht="11.25">
      <c r="B144" s="183"/>
      <c r="C144" s="184"/>
      <c r="D144" s="185" t="s">
        <v>130</v>
      </c>
      <c r="E144" s="186" t="s">
        <v>19</v>
      </c>
      <c r="F144" s="187" t="s">
        <v>191</v>
      </c>
      <c r="G144" s="184"/>
      <c r="H144" s="188">
        <v>405.32799999999997</v>
      </c>
      <c r="I144" s="189"/>
      <c r="J144" s="184"/>
      <c r="K144" s="184"/>
      <c r="L144" s="190"/>
      <c r="M144" s="191"/>
      <c r="N144" s="192"/>
      <c r="O144" s="192"/>
      <c r="P144" s="192"/>
      <c r="Q144" s="192"/>
      <c r="R144" s="192"/>
      <c r="S144" s="192"/>
      <c r="T144" s="193"/>
      <c r="AT144" s="194" t="s">
        <v>130</v>
      </c>
      <c r="AU144" s="194" t="s">
        <v>84</v>
      </c>
      <c r="AV144" s="13" t="s">
        <v>84</v>
      </c>
      <c r="AW144" s="13" t="s">
        <v>36</v>
      </c>
      <c r="AX144" s="13" t="s">
        <v>74</v>
      </c>
      <c r="AY144" s="194" t="s">
        <v>122</v>
      </c>
    </row>
    <row r="145" spans="1:65" s="13" customFormat="1" ht="11.25">
      <c r="B145" s="183"/>
      <c r="C145" s="184"/>
      <c r="D145" s="185" t="s">
        <v>130</v>
      </c>
      <c r="E145" s="186" t="s">
        <v>19</v>
      </c>
      <c r="F145" s="187" t="s">
        <v>192</v>
      </c>
      <c r="G145" s="184"/>
      <c r="H145" s="188">
        <v>270.21899999999999</v>
      </c>
      <c r="I145" s="189"/>
      <c r="J145" s="184"/>
      <c r="K145" s="184"/>
      <c r="L145" s="190"/>
      <c r="M145" s="191"/>
      <c r="N145" s="192"/>
      <c r="O145" s="192"/>
      <c r="P145" s="192"/>
      <c r="Q145" s="192"/>
      <c r="R145" s="192"/>
      <c r="S145" s="192"/>
      <c r="T145" s="193"/>
      <c r="AT145" s="194" t="s">
        <v>130</v>
      </c>
      <c r="AU145" s="194" t="s">
        <v>84</v>
      </c>
      <c r="AV145" s="13" t="s">
        <v>84</v>
      </c>
      <c r="AW145" s="13" t="s">
        <v>36</v>
      </c>
      <c r="AX145" s="13" t="s">
        <v>74</v>
      </c>
      <c r="AY145" s="194" t="s">
        <v>122</v>
      </c>
    </row>
    <row r="146" spans="1:65" s="13" customFormat="1" ht="11.25">
      <c r="B146" s="183"/>
      <c r="C146" s="184"/>
      <c r="D146" s="185" t="s">
        <v>130</v>
      </c>
      <c r="E146" s="186" t="s">
        <v>19</v>
      </c>
      <c r="F146" s="187" t="s">
        <v>179</v>
      </c>
      <c r="G146" s="184"/>
      <c r="H146" s="188">
        <v>74.855999999999995</v>
      </c>
      <c r="I146" s="189"/>
      <c r="J146" s="184"/>
      <c r="K146" s="184"/>
      <c r="L146" s="190"/>
      <c r="M146" s="191"/>
      <c r="N146" s="192"/>
      <c r="O146" s="192"/>
      <c r="P146" s="192"/>
      <c r="Q146" s="192"/>
      <c r="R146" s="192"/>
      <c r="S146" s="192"/>
      <c r="T146" s="193"/>
      <c r="AT146" s="194" t="s">
        <v>130</v>
      </c>
      <c r="AU146" s="194" t="s">
        <v>84</v>
      </c>
      <c r="AV146" s="13" t="s">
        <v>84</v>
      </c>
      <c r="AW146" s="13" t="s">
        <v>36</v>
      </c>
      <c r="AX146" s="13" t="s">
        <v>74</v>
      </c>
      <c r="AY146" s="194" t="s">
        <v>122</v>
      </c>
    </row>
    <row r="147" spans="1:65" s="13" customFormat="1" ht="11.25">
      <c r="B147" s="183"/>
      <c r="C147" s="184"/>
      <c r="D147" s="185" t="s">
        <v>130</v>
      </c>
      <c r="E147" s="186" t="s">
        <v>19</v>
      </c>
      <c r="F147" s="187" t="s">
        <v>180</v>
      </c>
      <c r="G147" s="184"/>
      <c r="H147" s="188">
        <v>123.78700000000001</v>
      </c>
      <c r="I147" s="189"/>
      <c r="J147" s="184"/>
      <c r="K147" s="184"/>
      <c r="L147" s="190"/>
      <c r="M147" s="191"/>
      <c r="N147" s="192"/>
      <c r="O147" s="192"/>
      <c r="P147" s="192"/>
      <c r="Q147" s="192"/>
      <c r="R147" s="192"/>
      <c r="S147" s="192"/>
      <c r="T147" s="193"/>
      <c r="AT147" s="194" t="s">
        <v>130</v>
      </c>
      <c r="AU147" s="194" t="s">
        <v>84</v>
      </c>
      <c r="AV147" s="13" t="s">
        <v>84</v>
      </c>
      <c r="AW147" s="13" t="s">
        <v>36</v>
      </c>
      <c r="AX147" s="13" t="s">
        <v>74</v>
      </c>
      <c r="AY147" s="194" t="s">
        <v>122</v>
      </c>
    </row>
    <row r="148" spans="1:65" s="13" customFormat="1" ht="11.25">
      <c r="B148" s="183"/>
      <c r="C148" s="184"/>
      <c r="D148" s="185" t="s">
        <v>130</v>
      </c>
      <c r="E148" s="186" t="s">
        <v>19</v>
      </c>
      <c r="F148" s="187" t="s">
        <v>181</v>
      </c>
      <c r="G148" s="184"/>
      <c r="H148" s="188">
        <v>1.73</v>
      </c>
      <c r="I148" s="189"/>
      <c r="J148" s="184"/>
      <c r="K148" s="184"/>
      <c r="L148" s="190"/>
      <c r="M148" s="191"/>
      <c r="N148" s="192"/>
      <c r="O148" s="192"/>
      <c r="P148" s="192"/>
      <c r="Q148" s="192"/>
      <c r="R148" s="192"/>
      <c r="S148" s="192"/>
      <c r="T148" s="193"/>
      <c r="AT148" s="194" t="s">
        <v>130</v>
      </c>
      <c r="AU148" s="194" t="s">
        <v>84</v>
      </c>
      <c r="AV148" s="13" t="s">
        <v>84</v>
      </c>
      <c r="AW148" s="13" t="s">
        <v>36</v>
      </c>
      <c r="AX148" s="13" t="s">
        <v>74</v>
      </c>
      <c r="AY148" s="194" t="s">
        <v>122</v>
      </c>
    </row>
    <row r="149" spans="1:65" s="15" customFormat="1" ht="11.25">
      <c r="B149" s="216"/>
      <c r="C149" s="217"/>
      <c r="D149" s="185" t="s">
        <v>130</v>
      </c>
      <c r="E149" s="218" t="s">
        <v>19</v>
      </c>
      <c r="F149" s="219" t="s">
        <v>186</v>
      </c>
      <c r="G149" s="217"/>
      <c r="H149" s="220">
        <v>875.92000000000007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130</v>
      </c>
      <c r="AU149" s="226" t="s">
        <v>84</v>
      </c>
      <c r="AV149" s="15" t="s">
        <v>136</v>
      </c>
      <c r="AW149" s="15" t="s">
        <v>36</v>
      </c>
      <c r="AX149" s="15" t="s">
        <v>74</v>
      </c>
      <c r="AY149" s="226" t="s">
        <v>122</v>
      </c>
    </row>
    <row r="150" spans="1:65" s="13" customFormat="1" ht="11.25">
      <c r="B150" s="183"/>
      <c r="C150" s="184"/>
      <c r="D150" s="185" t="s">
        <v>130</v>
      </c>
      <c r="E150" s="186" t="s">
        <v>19</v>
      </c>
      <c r="F150" s="187" t="s">
        <v>198</v>
      </c>
      <c r="G150" s="184"/>
      <c r="H150" s="188">
        <v>1751.84</v>
      </c>
      <c r="I150" s="189"/>
      <c r="J150" s="184"/>
      <c r="K150" s="184"/>
      <c r="L150" s="190"/>
      <c r="M150" s="191"/>
      <c r="N150" s="192"/>
      <c r="O150" s="192"/>
      <c r="P150" s="192"/>
      <c r="Q150" s="192"/>
      <c r="R150" s="192"/>
      <c r="S150" s="192"/>
      <c r="T150" s="193"/>
      <c r="AT150" s="194" t="s">
        <v>130</v>
      </c>
      <c r="AU150" s="194" t="s">
        <v>84</v>
      </c>
      <c r="AV150" s="13" t="s">
        <v>84</v>
      </c>
      <c r="AW150" s="13" t="s">
        <v>36</v>
      </c>
      <c r="AX150" s="13" t="s">
        <v>82</v>
      </c>
      <c r="AY150" s="194" t="s">
        <v>122</v>
      </c>
    </row>
    <row r="151" spans="1:65" s="2" customFormat="1" ht="14.45" customHeight="1">
      <c r="A151" s="35"/>
      <c r="B151" s="36"/>
      <c r="C151" s="170" t="s">
        <v>199</v>
      </c>
      <c r="D151" s="170" t="s">
        <v>124</v>
      </c>
      <c r="E151" s="171" t="s">
        <v>200</v>
      </c>
      <c r="F151" s="172" t="s">
        <v>201</v>
      </c>
      <c r="G151" s="173" t="s">
        <v>127</v>
      </c>
      <c r="H151" s="174">
        <v>458.46899999999999</v>
      </c>
      <c r="I151" s="175"/>
      <c r="J151" s="176">
        <f>ROUND(I151*H151,2)</f>
        <v>0</v>
      </c>
      <c r="K151" s="172" t="s">
        <v>128</v>
      </c>
      <c r="L151" s="40"/>
      <c r="M151" s="177" t="s">
        <v>19</v>
      </c>
      <c r="N151" s="178" t="s">
        <v>45</v>
      </c>
      <c r="O151" s="65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1" t="s">
        <v>129</v>
      </c>
      <c r="AT151" s="181" t="s">
        <v>124</v>
      </c>
      <c r="AU151" s="181" t="s">
        <v>84</v>
      </c>
      <c r="AY151" s="18" t="s">
        <v>122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8" t="s">
        <v>82</v>
      </c>
      <c r="BK151" s="182">
        <f>ROUND(I151*H151,2)</f>
        <v>0</v>
      </c>
      <c r="BL151" s="18" t="s">
        <v>129</v>
      </c>
      <c r="BM151" s="181" t="s">
        <v>202</v>
      </c>
    </row>
    <row r="152" spans="1:65" s="13" customFormat="1" ht="11.25">
      <c r="B152" s="183"/>
      <c r="C152" s="184"/>
      <c r="D152" s="185" t="s">
        <v>130</v>
      </c>
      <c r="E152" s="186" t="s">
        <v>19</v>
      </c>
      <c r="F152" s="187" t="s">
        <v>203</v>
      </c>
      <c r="G152" s="184"/>
      <c r="H152" s="188">
        <v>458.46899999999999</v>
      </c>
      <c r="I152" s="189"/>
      <c r="J152" s="184"/>
      <c r="K152" s="184"/>
      <c r="L152" s="190"/>
      <c r="M152" s="191"/>
      <c r="N152" s="192"/>
      <c r="O152" s="192"/>
      <c r="P152" s="192"/>
      <c r="Q152" s="192"/>
      <c r="R152" s="192"/>
      <c r="S152" s="192"/>
      <c r="T152" s="193"/>
      <c r="AT152" s="194" t="s">
        <v>130</v>
      </c>
      <c r="AU152" s="194" t="s">
        <v>84</v>
      </c>
      <c r="AV152" s="13" t="s">
        <v>84</v>
      </c>
      <c r="AW152" s="13" t="s">
        <v>36</v>
      </c>
      <c r="AX152" s="13" t="s">
        <v>74</v>
      </c>
      <c r="AY152" s="194" t="s">
        <v>122</v>
      </c>
    </row>
    <row r="153" spans="1:65" s="14" customFormat="1" ht="11.25">
      <c r="B153" s="195"/>
      <c r="C153" s="196"/>
      <c r="D153" s="185" t="s">
        <v>130</v>
      </c>
      <c r="E153" s="197" t="s">
        <v>19</v>
      </c>
      <c r="F153" s="198" t="s">
        <v>132</v>
      </c>
      <c r="G153" s="196"/>
      <c r="H153" s="199">
        <v>458.46899999999999</v>
      </c>
      <c r="I153" s="200"/>
      <c r="J153" s="196"/>
      <c r="K153" s="196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130</v>
      </c>
      <c r="AU153" s="205" t="s">
        <v>84</v>
      </c>
      <c r="AV153" s="14" t="s">
        <v>129</v>
      </c>
      <c r="AW153" s="14" t="s">
        <v>36</v>
      </c>
      <c r="AX153" s="14" t="s">
        <v>82</v>
      </c>
      <c r="AY153" s="205" t="s">
        <v>122</v>
      </c>
    </row>
    <row r="154" spans="1:65" s="2" customFormat="1" ht="24.2" customHeight="1">
      <c r="A154" s="35"/>
      <c r="B154" s="36"/>
      <c r="C154" s="170" t="s">
        <v>169</v>
      </c>
      <c r="D154" s="170" t="s">
        <v>124</v>
      </c>
      <c r="E154" s="171" t="s">
        <v>204</v>
      </c>
      <c r="F154" s="172" t="s">
        <v>205</v>
      </c>
      <c r="G154" s="173" t="s">
        <v>127</v>
      </c>
      <c r="H154" s="174">
        <v>284.00799999999998</v>
      </c>
      <c r="I154" s="175"/>
      <c r="J154" s="176">
        <f>ROUND(I154*H154,2)</f>
        <v>0</v>
      </c>
      <c r="K154" s="172" t="s">
        <v>128</v>
      </c>
      <c r="L154" s="40"/>
      <c r="M154" s="177" t="s">
        <v>19</v>
      </c>
      <c r="N154" s="178" t="s">
        <v>45</v>
      </c>
      <c r="O154" s="65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1" t="s">
        <v>129</v>
      </c>
      <c r="AT154" s="181" t="s">
        <v>124</v>
      </c>
      <c r="AU154" s="181" t="s">
        <v>84</v>
      </c>
      <c r="AY154" s="18" t="s">
        <v>122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8" t="s">
        <v>82</v>
      </c>
      <c r="BK154" s="182">
        <f>ROUND(I154*H154,2)</f>
        <v>0</v>
      </c>
      <c r="BL154" s="18" t="s">
        <v>129</v>
      </c>
      <c r="BM154" s="181" t="s">
        <v>206</v>
      </c>
    </row>
    <row r="155" spans="1:65" s="13" customFormat="1" ht="11.25">
      <c r="B155" s="183"/>
      <c r="C155" s="184"/>
      <c r="D155" s="185" t="s">
        <v>130</v>
      </c>
      <c r="E155" s="186" t="s">
        <v>19</v>
      </c>
      <c r="F155" s="187" t="s">
        <v>148</v>
      </c>
      <c r="G155" s="184"/>
      <c r="H155" s="188">
        <v>284.00799999999998</v>
      </c>
      <c r="I155" s="189"/>
      <c r="J155" s="184"/>
      <c r="K155" s="184"/>
      <c r="L155" s="190"/>
      <c r="M155" s="191"/>
      <c r="N155" s="192"/>
      <c r="O155" s="192"/>
      <c r="P155" s="192"/>
      <c r="Q155" s="192"/>
      <c r="R155" s="192"/>
      <c r="S155" s="192"/>
      <c r="T155" s="193"/>
      <c r="AT155" s="194" t="s">
        <v>130</v>
      </c>
      <c r="AU155" s="194" t="s">
        <v>84</v>
      </c>
      <c r="AV155" s="13" t="s">
        <v>84</v>
      </c>
      <c r="AW155" s="13" t="s">
        <v>36</v>
      </c>
      <c r="AX155" s="13" t="s">
        <v>74</v>
      </c>
      <c r="AY155" s="194" t="s">
        <v>122</v>
      </c>
    </row>
    <row r="156" spans="1:65" s="14" customFormat="1" ht="11.25">
      <c r="B156" s="195"/>
      <c r="C156" s="196"/>
      <c r="D156" s="185" t="s">
        <v>130</v>
      </c>
      <c r="E156" s="197" t="s">
        <v>19</v>
      </c>
      <c r="F156" s="198" t="s">
        <v>132</v>
      </c>
      <c r="G156" s="196"/>
      <c r="H156" s="199">
        <v>284.00799999999998</v>
      </c>
      <c r="I156" s="200"/>
      <c r="J156" s="196"/>
      <c r="K156" s="196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130</v>
      </c>
      <c r="AU156" s="205" t="s">
        <v>84</v>
      </c>
      <c r="AV156" s="14" t="s">
        <v>129</v>
      </c>
      <c r="AW156" s="14" t="s">
        <v>36</v>
      </c>
      <c r="AX156" s="14" t="s">
        <v>82</v>
      </c>
      <c r="AY156" s="205" t="s">
        <v>122</v>
      </c>
    </row>
    <row r="157" spans="1:65" s="2" customFormat="1" ht="14.45" customHeight="1">
      <c r="A157" s="35"/>
      <c r="B157" s="36"/>
      <c r="C157" s="170" t="s">
        <v>207</v>
      </c>
      <c r="D157" s="170" t="s">
        <v>124</v>
      </c>
      <c r="E157" s="171" t="s">
        <v>208</v>
      </c>
      <c r="F157" s="172" t="s">
        <v>209</v>
      </c>
      <c r="G157" s="173" t="s">
        <v>127</v>
      </c>
      <c r="H157" s="174">
        <v>284.00799999999998</v>
      </c>
      <c r="I157" s="175"/>
      <c r="J157" s="176">
        <f>ROUND(I157*H157,2)</f>
        <v>0</v>
      </c>
      <c r="K157" s="172" t="s">
        <v>128</v>
      </c>
      <c r="L157" s="40"/>
      <c r="M157" s="177" t="s">
        <v>19</v>
      </c>
      <c r="N157" s="178" t="s">
        <v>45</v>
      </c>
      <c r="O157" s="65"/>
      <c r="P157" s="179">
        <f>O157*H157</f>
        <v>0</v>
      </c>
      <c r="Q157" s="179">
        <v>8.2999999999999998E-5</v>
      </c>
      <c r="R157" s="179">
        <f>Q157*H157</f>
        <v>2.3572663999999997E-2</v>
      </c>
      <c r="S157" s="179">
        <v>0</v>
      </c>
      <c r="T157" s="18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1" t="s">
        <v>129</v>
      </c>
      <c r="AT157" s="181" t="s">
        <v>124</v>
      </c>
      <c r="AU157" s="181" t="s">
        <v>84</v>
      </c>
      <c r="AY157" s="18" t="s">
        <v>122</v>
      </c>
      <c r="BE157" s="182">
        <f>IF(N157="základní",J157,0)</f>
        <v>0</v>
      </c>
      <c r="BF157" s="182">
        <f>IF(N157="snížená",J157,0)</f>
        <v>0</v>
      </c>
      <c r="BG157" s="182">
        <f>IF(N157="zákl. přenesená",J157,0)</f>
        <v>0</v>
      </c>
      <c r="BH157" s="182">
        <f>IF(N157="sníž. přenesená",J157,0)</f>
        <v>0</v>
      </c>
      <c r="BI157" s="182">
        <f>IF(N157="nulová",J157,0)</f>
        <v>0</v>
      </c>
      <c r="BJ157" s="18" t="s">
        <v>82</v>
      </c>
      <c r="BK157" s="182">
        <f>ROUND(I157*H157,2)</f>
        <v>0</v>
      </c>
      <c r="BL157" s="18" t="s">
        <v>129</v>
      </c>
      <c r="BM157" s="181" t="s">
        <v>210</v>
      </c>
    </row>
    <row r="158" spans="1:65" s="13" customFormat="1" ht="11.25">
      <c r="B158" s="183"/>
      <c r="C158" s="184"/>
      <c r="D158" s="185" t="s">
        <v>130</v>
      </c>
      <c r="E158" s="186" t="s">
        <v>19</v>
      </c>
      <c r="F158" s="187" t="s">
        <v>148</v>
      </c>
      <c r="G158" s="184"/>
      <c r="H158" s="188">
        <v>284.00799999999998</v>
      </c>
      <c r="I158" s="189"/>
      <c r="J158" s="184"/>
      <c r="K158" s="184"/>
      <c r="L158" s="190"/>
      <c r="M158" s="191"/>
      <c r="N158" s="192"/>
      <c r="O158" s="192"/>
      <c r="P158" s="192"/>
      <c r="Q158" s="192"/>
      <c r="R158" s="192"/>
      <c r="S158" s="192"/>
      <c r="T158" s="193"/>
      <c r="AT158" s="194" t="s">
        <v>130</v>
      </c>
      <c r="AU158" s="194" t="s">
        <v>84</v>
      </c>
      <c r="AV158" s="13" t="s">
        <v>84</v>
      </c>
      <c r="AW158" s="13" t="s">
        <v>36</v>
      </c>
      <c r="AX158" s="13" t="s">
        <v>74</v>
      </c>
      <c r="AY158" s="194" t="s">
        <v>122</v>
      </c>
    </row>
    <row r="159" spans="1:65" s="14" customFormat="1" ht="11.25">
      <c r="B159" s="195"/>
      <c r="C159" s="196"/>
      <c r="D159" s="185" t="s">
        <v>130</v>
      </c>
      <c r="E159" s="197" t="s">
        <v>19</v>
      </c>
      <c r="F159" s="198" t="s">
        <v>132</v>
      </c>
      <c r="G159" s="196"/>
      <c r="H159" s="199">
        <v>284.00799999999998</v>
      </c>
      <c r="I159" s="200"/>
      <c r="J159" s="196"/>
      <c r="K159" s="196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130</v>
      </c>
      <c r="AU159" s="205" t="s">
        <v>84</v>
      </c>
      <c r="AV159" s="14" t="s">
        <v>129</v>
      </c>
      <c r="AW159" s="14" t="s">
        <v>36</v>
      </c>
      <c r="AX159" s="14" t="s">
        <v>82</v>
      </c>
      <c r="AY159" s="205" t="s">
        <v>122</v>
      </c>
    </row>
    <row r="160" spans="1:65" s="2" customFormat="1" ht="14.45" customHeight="1">
      <c r="A160" s="35"/>
      <c r="B160" s="36"/>
      <c r="C160" s="206" t="s">
        <v>211</v>
      </c>
      <c r="D160" s="206" t="s">
        <v>166</v>
      </c>
      <c r="E160" s="207" t="s">
        <v>212</v>
      </c>
      <c r="F160" s="208" t="s">
        <v>213</v>
      </c>
      <c r="G160" s="209" t="s">
        <v>214</v>
      </c>
      <c r="H160" s="210">
        <v>4.26</v>
      </c>
      <c r="I160" s="211"/>
      <c r="J160" s="212">
        <f>ROUND(I160*H160,2)</f>
        <v>0</v>
      </c>
      <c r="K160" s="208" t="s">
        <v>128</v>
      </c>
      <c r="L160" s="213"/>
      <c r="M160" s="214" t="s">
        <v>19</v>
      </c>
      <c r="N160" s="215" t="s">
        <v>45</v>
      </c>
      <c r="O160" s="65"/>
      <c r="P160" s="179">
        <f>O160*H160</f>
        <v>0</v>
      </c>
      <c r="Q160" s="179">
        <v>1E-3</v>
      </c>
      <c r="R160" s="179">
        <f>Q160*H160</f>
        <v>4.2599999999999999E-3</v>
      </c>
      <c r="S160" s="179">
        <v>0</v>
      </c>
      <c r="T160" s="18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1" t="s">
        <v>143</v>
      </c>
      <c r="AT160" s="181" t="s">
        <v>166</v>
      </c>
      <c r="AU160" s="181" t="s">
        <v>84</v>
      </c>
      <c r="AY160" s="18" t="s">
        <v>122</v>
      </c>
      <c r="BE160" s="182">
        <f>IF(N160="základní",J160,0)</f>
        <v>0</v>
      </c>
      <c r="BF160" s="182">
        <f>IF(N160="snížená",J160,0)</f>
        <v>0</v>
      </c>
      <c r="BG160" s="182">
        <f>IF(N160="zákl. přenesená",J160,0)</f>
        <v>0</v>
      </c>
      <c r="BH160" s="182">
        <f>IF(N160="sníž. přenesená",J160,0)</f>
        <v>0</v>
      </c>
      <c r="BI160" s="182">
        <f>IF(N160="nulová",J160,0)</f>
        <v>0</v>
      </c>
      <c r="BJ160" s="18" t="s">
        <v>82</v>
      </c>
      <c r="BK160" s="182">
        <f>ROUND(I160*H160,2)</f>
        <v>0</v>
      </c>
      <c r="BL160" s="18" t="s">
        <v>129</v>
      </c>
      <c r="BM160" s="181" t="s">
        <v>215</v>
      </c>
    </row>
    <row r="161" spans="1:65" s="2" customFormat="1" ht="24.2" customHeight="1">
      <c r="A161" s="35"/>
      <c r="B161" s="36"/>
      <c r="C161" s="170" t="s">
        <v>216</v>
      </c>
      <c r="D161" s="170" t="s">
        <v>124</v>
      </c>
      <c r="E161" s="171" t="s">
        <v>217</v>
      </c>
      <c r="F161" s="172" t="s">
        <v>218</v>
      </c>
      <c r="G161" s="173" t="s">
        <v>127</v>
      </c>
      <c r="H161" s="174">
        <v>284.00799999999998</v>
      </c>
      <c r="I161" s="175"/>
      <c r="J161" s="176">
        <f>ROUND(I161*H161,2)</f>
        <v>0</v>
      </c>
      <c r="K161" s="172" t="s">
        <v>128</v>
      </c>
      <c r="L161" s="40"/>
      <c r="M161" s="177" t="s">
        <v>19</v>
      </c>
      <c r="N161" s="178" t="s">
        <v>45</v>
      </c>
      <c r="O161" s="65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1" t="s">
        <v>129</v>
      </c>
      <c r="AT161" s="181" t="s">
        <v>124</v>
      </c>
      <c r="AU161" s="181" t="s">
        <v>84</v>
      </c>
      <c r="AY161" s="18" t="s">
        <v>122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18" t="s">
        <v>82</v>
      </c>
      <c r="BK161" s="182">
        <f>ROUND(I161*H161,2)</f>
        <v>0</v>
      </c>
      <c r="BL161" s="18" t="s">
        <v>129</v>
      </c>
      <c r="BM161" s="181" t="s">
        <v>219</v>
      </c>
    </row>
    <row r="162" spans="1:65" s="13" customFormat="1" ht="11.25">
      <c r="B162" s="183"/>
      <c r="C162" s="184"/>
      <c r="D162" s="185" t="s">
        <v>130</v>
      </c>
      <c r="E162" s="186" t="s">
        <v>19</v>
      </c>
      <c r="F162" s="187" t="s">
        <v>148</v>
      </c>
      <c r="G162" s="184"/>
      <c r="H162" s="188">
        <v>284.00799999999998</v>
      </c>
      <c r="I162" s="189"/>
      <c r="J162" s="184"/>
      <c r="K162" s="184"/>
      <c r="L162" s="190"/>
      <c r="M162" s="191"/>
      <c r="N162" s="192"/>
      <c r="O162" s="192"/>
      <c r="P162" s="192"/>
      <c r="Q162" s="192"/>
      <c r="R162" s="192"/>
      <c r="S162" s="192"/>
      <c r="T162" s="193"/>
      <c r="AT162" s="194" t="s">
        <v>130</v>
      </c>
      <c r="AU162" s="194" t="s">
        <v>84</v>
      </c>
      <c r="AV162" s="13" t="s">
        <v>84</v>
      </c>
      <c r="AW162" s="13" t="s">
        <v>36</v>
      </c>
      <c r="AX162" s="13" t="s">
        <v>74</v>
      </c>
      <c r="AY162" s="194" t="s">
        <v>122</v>
      </c>
    </row>
    <row r="163" spans="1:65" s="14" customFormat="1" ht="11.25">
      <c r="B163" s="195"/>
      <c r="C163" s="196"/>
      <c r="D163" s="185" t="s">
        <v>130</v>
      </c>
      <c r="E163" s="197" t="s">
        <v>19</v>
      </c>
      <c r="F163" s="198" t="s">
        <v>132</v>
      </c>
      <c r="G163" s="196"/>
      <c r="H163" s="199">
        <v>284.00799999999998</v>
      </c>
      <c r="I163" s="200"/>
      <c r="J163" s="196"/>
      <c r="K163" s="196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130</v>
      </c>
      <c r="AU163" s="205" t="s">
        <v>84</v>
      </c>
      <c r="AV163" s="14" t="s">
        <v>129</v>
      </c>
      <c r="AW163" s="14" t="s">
        <v>36</v>
      </c>
      <c r="AX163" s="14" t="s">
        <v>82</v>
      </c>
      <c r="AY163" s="205" t="s">
        <v>122</v>
      </c>
    </row>
    <row r="164" spans="1:65" s="2" customFormat="1" ht="24.2" customHeight="1">
      <c r="A164" s="35"/>
      <c r="B164" s="36"/>
      <c r="C164" s="170" t="s">
        <v>220</v>
      </c>
      <c r="D164" s="170" t="s">
        <v>124</v>
      </c>
      <c r="E164" s="171" t="s">
        <v>221</v>
      </c>
      <c r="F164" s="172" t="s">
        <v>222</v>
      </c>
      <c r="G164" s="173" t="s">
        <v>223</v>
      </c>
      <c r="H164" s="174">
        <v>163</v>
      </c>
      <c r="I164" s="175"/>
      <c r="J164" s="176">
        <f>ROUND(I164*H164,2)</f>
        <v>0</v>
      </c>
      <c r="K164" s="172" t="s">
        <v>128</v>
      </c>
      <c r="L164" s="40"/>
      <c r="M164" s="177" t="s">
        <v>19</v>
      </c>
      <c r="N164" s="178" t="s">
        <v>45</v>
      </c>
      <c r="O164" s="65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1" t="s">
        <v>129</v>
      </c>
      <c r="AT164" s="181" t="s">
        <v>124</v>
      </c>
      <c r="AU164" s="181" t="s">
        <v>84</v>
      </c>
      <c r="AY164" s="18" t="s">
        <v>122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18" t="s">
        <v>82</v>
      </c>
      <c r="BK164" s="182">
        <f>ROUND(I164*H164,2)</f>
        <v>0</v>
      </c>
      <c r="BL164" s="18" t="s">
        <v>129</v>
      </c>
      <c r="BM164" s="181" t="s">
        <v>224</v>
      </c>
    </row>
    <row r="165" spans="1:65" s="2" customFormat="1" ht="24.2" customHeight="1">
      <c r="A165" s="35"/>
      <c r="B165" s="36"/>
      <c r="C165" s="170" t="s">
        <v>225</v>
      </c>
      <c r="D165" s="170" t="s">
        <v>124</v>
      </c>
      <c r="E165" s="171" t="s">
        <v>226</v>
      </c>
      <c r="F165" s="172" t="s">
        <v>227</v>
      </c>
      <c r="G165" s="173" t="s">
        <v>223</v>
      </c>
      <c r="H165" s="174">
        <v>163</v>
      </c>
      <c r="I165" s="175"/>
      <c r="J165" s="176">
        <f>ROUND(I165*H165,2)</f>
        <v>0</v>
      </c>
      <c r="K165" s="172" t="s">
        <v>128</v>
      </c>
      <c r="L165" s="40"/>
      <c r="M165" s="177" t="s">
        <v>19</v>
      </c>
      <c r="N165" s="178" t="s">
        <v>45</v>
      </c>
      <c r="O165" s="65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1" t="s">
        <v>129</v>
      </c>
      <c r="AT165" s="181" t="s">
        <v>124</v>
      </c>
      <c r="AU165" s="181" t="s">
        <v>84</v>
      </c>
      <c r="AY165" s="18" t="s">
        <v>122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18" t="s">
        <v>82</v>
      </c>
      <c r="BK165" s="182">
        <f>ROUND(I165*H165,2)</f>
        <v>0</v>
      </c>
      <c r="BL165" s="18" t="s">
        <v>129</v>
      </c>
      <c r="BM165" s="181" t="s">
        <v>228</v>
      </c>
    </row>
    <row r="166" spans="1:65" s="2" customFormat="1" ht="14.45" customHeight="1">
      <c r="A166" s="35"/>
      <c r="B166" s="36"/>
      <c r="C166" s="206" t="s">
        <v>229</v>
      </c>
      <c r="D166" s="206" t="s">
        <v>166</v>
      </c>
      <c r="E166" s="207" t="s">
        <v>230</v>
      </c>
      <c r="F166" s="208" t="s">
        <v>231</v>
      </c>
      <c r="G166" s="209" t="s">
        <v>152</v>
      </c>
      <c r="H166" s="210">
        <v>20.375</v>
      </c>
      <c r="I166" s="211"/>
      <c r="J166" s="212">
        <f>ROUND(I166*H166,2)</f>
        <v>0</v>
      </c>
      <c r="K166" s="208" t="s">
        <v>128</v>
      </c>
      <c r="L166" s="213"/>
      <c r="M166" s="214" t="s">
        <v>19</v>
      </c>
      <c r="N166" s="215" t="s">
        <v>45</v>
      </c>
      <c r="O166" s="65"/>
      <c r="P166" s="179">
        <f>O166*H166</f>
        <v>0</v>
      </c>
      <c r="Q166" s="179">
        <v>0.22</v>
      </c>
      <c r="R166" s="179">
        <f>Q166*H166</f>
        <v>4.4824999999999999</v>
      </c>
      <c r="S166" s="179">
        <v>0</v>
      </c>
      <c r="T166" s="18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1" t="s">
        <v>143</v>
      </c>
      <c r="AT166" s="181" t="s">
        <v>166</v>
      </c>
      <c r="AU166" s="181" t="s">
        <v>84</v>
      </c>
      <c r="AY166" s="18" t="s">
        <v>122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8" t="s">
        <v>82</v>
      </c>
      <c r="BK166" s="182">
        <f>ROUND(I166*H166,2)</f>
        <v>0</v>
      </c>
      <c r="BL166" s="18" t="s">
        <v>129</v>
      </c>
      <c r="BM166" s="181" t="s">
        <v>232</v>
      </c>
    </row>
    <row r="167" spans="1:65" s="13" customFormat="1" ht="11.25">
      <c r="B167" s="183"/>
      <c r="C167" s="184"/>
      <c r="D167" s="185" t="s">
        <v>130</v>
      </c>
      <c r="E167" s="186" t="s">
        <v>19</v>
      </c>
      <c r="F167" s="187" t="s">
        <v>233</v>
      </c>
      <c r="G167" s="184"/>
      <c r="H167" s="188">
        <v>20.375</v>
      </c>
      <c r="I167" s="189"/>
      <c r="J167" s="184"/>
      <c r="K167" s="184"/>
      <c r="L167" s="190"/>
      <c r="M167" s="191"/>
      <c r="N167" s="192"/>
      <c r="O167" s="192"/>
      <c r="P167" s="192"/>
      <c r="Q167" s="192"/>
      <c r="R167" s="192"/>
      <c r="S167" s="192"/>
      <c r="T167" s="193"/>
      <c r="AT167" s="194" t="s">
        <v>130</v>
      </c>
      <c r="AU167" s="194" t="s">
        <v>84</v>
      </c>
      <c r="AV167" s="13" t="s">
        <v>84</v>
      </c>
      <c r="AW167" s="13" t="s">
        <v>36</v>
      </c>
      <c r="AX167" s="13" t="s">
        <v>74</v>
      </c>
      <c r="AY167" s="194" t="s">
        <v>122</v>
      </c>
    </row>
    <row r="168" spans="1:65" s="14" customFormat="1" ht="11.25">
      <c r="B168" s="195"/>
      <c r="C168" s="196"/>
      <c r="D168" s="185" t="s">
        <v>130</v>
      </c>
      <c r="E168" s="197" t="s">
        <v>19</v>
      </c>
      <c r="F168" s="198" t="s">
        <v>132</v>
      </c>
      <c r="G168" s="196"/>
      <c r="H168" s="199">
        <v>20.375</v>
      </c>
      <c r="I168" s="200"/>
      <c r="J168" s="196"/>
      <c r="K168" s="196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130</v>
      </c>
      <c r="AU168" s="205" t="s">
        <v>84</v>
      </c>
      <c r="AV168" s="14" t="s">
        <v>129</v>
      </c>
      <c r="AW168" s="14" t="s">
        <v>36</v>
      </c>
      <c r="AX168" s="14" t="s">
        <v>82</v>
      </c>
      <c r="AY168" s="205" t="s">
        <v>122</v>
      </c>
    </row>
    <row r="169" spans="1:65" s="2" customFormat="1" ht="14.45" customHeight="1">
      <c r="A169" s="35"/>
      <c r="B169" s="36"/>
      <c r="C169" s="206" t="s">
        <v>234</v>
      </c>
      <c r="D169" s="206" t="s">
        <v>166</v>
      </c>
      <c r="E169" s="207" t="s">
        <v>235</v>
      </c>
      <c r="F169" s="208" t="s">
        <v>236</v>
      </c>
      <c r="G169" s="209" t="s">
        <v>223</v>
      </c>
      <c r="H169" s="210">
        <v>163</v>
      </c>
      <c r="I169" s="211"/>
      <c r="J169" s="212">
        <f>ROUND(I169*H169,2)</f>
        <v>0</v>
      </c>
      <c r="K169" s="208" t="s">
        <v>19</v>
      </c>
      <c r="L169" s="213"/>
      <c r="M169" s="214" t="s">
        <v>19</v>
      </c>
      <c r="N169" s="215" t="s">
        <v>45</v>
      </c>
      <c r="O169" s="65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1" t="s">
        <v>143</v>
      </c>
      <c r="AT169" s="181" t="s">
        <v>166</v>
      </c>
      <c r="AU169" s="181" t="s">
        <v>84</v>
      </c>
      <c r="AY169" s="18" t="s">
        <v>122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18" t="s">
        <v>82</v>
      </c>
      <c r="BK169" s="182">
        <f>ROUND(I169*H169,2)</f>
        <v>0</v>
      </c>
      <c r="BL169" s="18" t="s">
        <v>129</v>
      </c>
      <c r="BM169" s="181" t="s">
        <v>237</v>
      </c>
    </row>
    <row r="170" spans="1:65" s="12" customFormat="1" ht="22.9" customHeight="1">
      <c r="B170" s="154"/>
      <c r="C170" s="155"/>
      <c r="D170" s="156" t="s">
        <v>73</v>
      </c>
      <c r="E170" s="168" t="s">
        <v>84</v>
      </c>
      <c r="F170" s="168" t="s">
        <v>238</v>
      </c>
      <c r="G170" s="155"/>
      <c r="H170" s="155"/>
      <c r="I170" s="158"/>
      <c r="J170" s="169">
        <f>BK170</f>
        <v>0</v>
      </c>
      <c r="K170" s="155"/>
      <c r="L170" s="160"/>
      <c r="M170" s="161"/>
      <c r="N170" s="162"/>
      <c r="O170" s="162"/>
      <c r="P170" s="163">
        <f>SUM(P171:P193)</f>
        <v>0</v>
      </c>
      <c r="Q170" s="162"/>
      <c r="R170" s="163">
        <f>SUM(R171:R193)</f>
        <v>43.987475809999999</v>
      </c>
      <c r="S170" s="162"/>
      <c r="T170" s="164">
        <f>SUM(T171:T193)</f>
        <v>0</v>
      </c>
      <c r="AR170" s="165" t="s">
        <v>82</v>
      </c>
      <c r="AT170" s="166" t="s">
        <v>73</v>
      </c>
      <c r="AU170" s="166" t="s">
        <v>82</v>
      </c>
      <c r="AY170" s="165" t="s">
        <v>122</v>
      </c>
      <c r="BK170" s="167">
        <f>SUM(BK171:BK193)</f>
        <v>0</v>
      </c>
    </row>
    <row r="171" spans="1:65" s="2" customFormat="1" ht="24.2" customHeight="1">
      <c r="A171" s="35"/>
      <c r="B171" s="36"/>
      <c r="C171" s="170" t="s">
        <v>239</v>
      </c>
      <c r="D171" s="170" t="s">
        <v>124</v>
      </c>
      <c r="E171" s="171" t="s">
        <v>240</v>
      </c>
      <c r="F171" s="172" t="s">
        <v>241</v>
      </c>
      <c r="G171" s="173" t="s">
        <v>152</v>
      </c>
      <c r="H171" s="174">
        <v>17.04</v>
      </c>
      <c r="I171" s="175"/>
      <c r="J171" s="176">
        <f>ROUND(I171*H171,2)</f>
        <v>0</v>
      </c>
      <c r="K171" s="172" t="s">
        <v>128</v>
      </c>
      <c r="L171" s="40"/>
      <c r="M171" s="177" t="s">
        <v>19</v>
      </c>
      <c r="N171" s="178" t="s">
        <v>45</v>
      </c>
      <c r="O171" s="65"/>
      <c r="P171" s="179">
        <f>O171*H171</f>
        <v>0</v>
      </c>
      <c r="Q171" s="179">
        <v>1.665</v>
      </c>
      <c r="R171" s="179">
        <f>Q171*H171</f>
        <v>28.371600000000001</v>
      </c>
      <c r="S171" s="179">
        <v>0</v>
      </c>
      <c r="T171" s="18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1" t="s">
        <v>129</v>
      </c>
      <c r="AT171" s="181" t="s">
        <v>124</v>
      </c>
      <c r="AU171" s="181" t="s">
        <v>84</v>
      </c>
      <c r="AY171" s="18" t="s">
        <v>122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18" t="s">
        <v>82</v>
      </c>
      <c r="BK171" s="182">
        <f>ROUND(I171*H171,2)</f>
        <v>0</v>
      </c>
      <c r="BL171" s="18" t="s">
        <v>129</v>
      </c>
      <c r="BM171" s="181" t="s">
        <v>242</v>
      </c>
    </row>
    <row r="172" spans="1:65" s="13" customFormat="1" ht="11.25">
      <c r="B172" s="183"/>
      <c r="C172" s="184"/>
      <c r="D172" s="185" t="s">
        <v>130</v>
      </c>
      <c r="E172" s="186" t="s">
        <v>19</v>
      </c>
      <c r="F172" s="187" t="s">
        <v>243</v>
      </c>
      <c r="G172" s="184"/>
      <c r="H172" s="188">
        <v>17.04</v>
      </c>
      <c r="I172" s="189"/>
      <c r="J172" s="184"/>
      <c r="K172" s="184"/>
      <c r="L172" s="190"/>
      <c r="M172" s="191"/>
      <c r="N172" s="192"/>
      <c r="O172" s="192"/>
      <c r="P172" s="192"/>
      <c r="Q172" s="192"/>
      <c r="R172" s="192"/>
      <c r="S172" s="192"/>
      <c r="T172" s="193"/>
      <c r="AT172" s="194" t="s">
        <v>130</v>
      </c>
      <c r="AU172" s="194" t="s">
        <v>84</v>
      </c>
      <c r="AV172" s="13" t="s">
        <v>84</v>
      </c>
      <c r="AW172" s="13" t="s">
        <v>36</v>
      </c>
      <c r="AX172" s="13" t="s">
        <v>74</v>
      </c>
      <c r="AY172" s="194" t="s">
        <v>122</v>
      </c>
    </row>
    <row r="173" spans="1:65" s="14" customFormat="1" ht="11.25">
      <c r="B173" s="195"/>
      <c r="C173" s="196"/>
      <c r="D173" s="185" t="s">
        <v>130</v>
      </c>
      <c r="E173" s="197" t="s">
        <v>19</v>
      </c>
      <c r="F173" s="198" t="s">
        <v>132</v>
      </c>
      <c r="G173" s="196"/>
      <c r="H173" s="199">
        <v>17.04</v>
      </c>
      <c r="I173" s="200"/>
      <c r="J173" s="196"/>
      <c r="K173" s="196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130</v>
      </c>
      <c r="AU173" s="205" t="s">
        <v>84</v>
      </c>
      <c r="AV173" s="14" t="s">
        <v>129</v>
      </c>
      <c r="AW173" s="14" t="s">
        <v>36</v>
      </c>
      <c r="AX173" s="14" t="s">
        <v>82</v>
      </c>
      <c r="AY173" s="205" t="s">
        <v>122</v>
      </c>
    </row>
    <row r="174" spans="1:65" s="2" customFormat="1" ht="24.2" customHeight="1">
      <c r="A174" s="35"/>
      <c r="B174" s="36"/>
      <c r="C174" s="170" t="s">
        <v>244</v>
      </c>
      <c r="D174" s="170" t="s">
        <v>124</v>
      </c>
      <c r="E174" s="171" t="s">
        <v>245</v>
      </c>
      <c r="F174" s="172" t="s">
        <v>246</v>
      </c>
      <c r="G174" s="173" t="s">
        <v>127</v>
      </c>
      <c r="H174" s="174">
        <v>161.5</v>
      </c>
      <c r="I174" s="175"/>
      <c r="J174" s="176">
        <f>ROUND(I174*H174,2)</f>
        <v>0</v>
      </c>
      <c r="K174" s="172" t="s">
        <v>128</v>
      </c>
      <c r="L174" s="40"/>
      <c r="M174" s="177" t="s">
        <v>19</v>
      </c>
      <c r="N174" s="178" t="s">
        <v>45</v>
      </c>
      <c r="O174" s="65"/>
      <c r="P174" s="179">
        <f>O174*H174</f>
        <v>0</v>
      </c>
      <c r="Q174" s="179">
        <v>1.6694E-4</v>
      </c>
      <c r="R174" s="179">
        <f>Q174*H174</f>
        <v>2.6960809999999998E-2</v>
      </c>
      <c r="S174" s="179">
        <v>0</v>
      </c>
      <c r="T174" s="18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1" t="s">
        <v>129</v>
      </c>
      <c r="AT174" s="181" t="s">
        <v>124</v>
      </c>
      <c r="AU174" s="181" t="s">
        <v>84</v>
      </c>
      <c r="AY174" s="18" t="s">
        <v>122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18" t="s">
        <v>82</v>
      </c>
      <c r="BK174" s="182">
        <f>ROUND(I174*H174,2)</f>
        <v>0</v>
      </c>
      <c r="BL174" s="18" t="s">
        <v>129</v>
      </c>
      <c r="BM174" s="181" t="s">
        <v>247</v>
      </c>
    </row>
    <row r="175" spans="1:65" s="13" customFormat="1" ht="11.25">
      <c r="B175" s="183"/>
      <c r="C175" s="184"/>
      <c r="D175" s="185" t="s">
        <v>130</v>
      </c>
      <c r="E175" s="186" t="s">
        <v>19</v>
      </c>
      <c r="F175" s="187" t="s">
        <v>248</v>
      </c>
      <c r="G175" s="184"/>
      <c r="H175" s="188">
        <v>161.5</v>
      </c>
      <c r="I175" s="189"/>
      <c r="J175" s="184"/>
      <c r="K175" s="184"/>
      <c r="L175" s="190"/>
      <c r="M175" s="191"/>
      <c r="N175" s="192"/>
      <c r="O175" s="192"/>
      <c r="P175" s="192"/>
      <c r="Q175" s="192"/>
      <c r="R175" s="192"/>
      <c r="S175" s="192"/>
      <c r="T175" s="193"/>
      <c r="AT175" s="194" t="s">
        <v>130</v>
      </c>
      <c r="AU175" s="194" t="s">
        <v>84</v>
      </c>
      <c r="AV175" s="13" t="s">
        <v>84</v>
      </c>
      <c r="AW175" s="13" t="s">
        <v>36</v>
      </c>
      <c r="AX175" s="13" t="s">
        <v>74</v>
      </c>
      <c r="AY175" s="194" t="s">
        <v>122</v>
      </c>
    </row>
    <row r="176" spans="1:65" s="14" customFormat="1" ht="11.25">
      <c r="B176" s="195"/>
      <c r="C176" s="196"/>
      <c r="D176" s="185" t="s">
        <v>130</v>
      </c>
      <c r="E176" s="197" t="s">
        <v>19</v>
      </c>
      <c r="F176" s="198" t="s">
        <v>132</v>
      </c>
      <c r="G176" s="196"/>
      <c r="H176" s="199">
        <v>161.5</v>
      </c>
      <c r="I176" s="200"/>
      <c r="J176" s="196"/>
      <c r="K176" s="196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130</v>
      </c>
      <c r="AU176" s="205" t="s">
        <v>84</v>
      </c>
      <c r="AV176" s="14" t="s">
        <v>129</v>
      </c>
      <c r="AW176" s="14" t="s">
        <v>36</v>
      </c>
      <c r="AX176" s="14" t="s">
        <v>82</v>
      </c>
      <c r="AY176" s="205" t="s">
        <v>122</v>
      </c>
    </row>
    <row r="177" spans="1:65" s="2" customFormat="1" ht="14.45" customHeight="1">
      <c r="A177" s="35"/>
      <c r="B177" s="36"/>
      <c r="C177" s="206" t="s">
        <v>249</v>
      </c>
      <c r="D177" s="206" t="s">
        <v>166</v>
      </c>
      <c r="E177" s="207" t="s">
        <v>250</v>
      </c>
      <c r="F177" s="208" t="s">
        <v>251</v>
      </c>
      <c r="G177" s="209" t="s">
        <v>127</v>
      </c>
      <c r="H177" s="210">
        <v>161.5</v>
      </c>
      <c r="I177" s="211"/>
      <c r="J177" s="212">
        <f>ROUND(I177*H177,2)</f>
        <v>0</v>
      </c>
      <c r="K177" s="208" t="s">
        <v>128</v>
      </c>
      <c r="L177" s="213"/>
      <c r="M177" s="214" t="s">
        <v>19</v>
      </c>
      <c r="N177" s="215" t="s">
        <v>45</v>
      </c>
      <c r="O177" s="65"/>
      <c r="P177" s="179">
        <f>O177*H177</f>
        <v>0</v>
      </c>
      <c r="Q177" s="179">
        <v>2.1000000000000001E-4</v>
      </c>
      <c r="R177" s="179">
        <f>Q177*H177</f>
        <v>3.3915000000000001E-2</v>
      </c>
      <c r="S177" s="179">
        <v>0</v>
      </c>
      <c r="T177" s="18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1" t="s">
        <v>143</v>
      </c>
      <c r="AT177" s="181" t="s">
        <v>166</v>
      </c>
      <c r="AU177" s="181" t="s">
        <v>84</v>
      </c>
      <c r="AY177" s="18" t="s">
        <v>122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8" t="s">
        <v>82</v>
      </c>
      <c r="BK177" s="182">
        <f>ROUND(I177*H177,2)</f>
        <v>0</v>
      </c>
      <c r="BL177" s="18" t="s">
        <v>129</v>
      </c>
      <c r="BM177" s="181" t="s">
        <v>252</v>
      </c>
    </row>
    <row r="178" spans="1:65" s="13" customFormat="1" ht="11.25">
      <c r="B178" s="183"/>
      <c r="C178" s="184"/>
      <c r="D178" s="185" t="s">
        <v>130</v>
      </c>
      <c r="E178" s="186" t="s">
        <v>19</v>
      </c>
      <c r="F178" s="187" t="s">
        <v>248</v>
      </c>
      <c r="G178" s="184"/>
      <c r="H178" s="188">
        <v>161.5</v>
      </c>
      <c r="I178" s="189"/>
      <c r="J178" s="184"/>
      <c r="K178" s="184"/>
      <c r="L178" s="190"/>
      <c r="M178" s="191"/>
      <c r="N178" s="192"/>
      <c r="O178" s="192"/>
      <c r="P178" s="192"/>
      <c r="Q178" s="192"/>
      <c r="R178" s="192"/>
      <c r="S178" s="192"/>
      <c r="T178" s="193"/>
      <c r="AT178" s="194" t="s">
        <v>130</v>
      </c>
      <c r="AU178" s="194" t="s">
        <v>84</v>
      </c>
      <c r="AV178" s="13" t="s">
        <v>84</v>
      </c>
      <c r="AW178" s="13" t="s">
        <v>36</v>
      </c>
      <c r="AX178" s="13" t="s">
        <v>74</v>
      </c>
      <c r="AY178" s="194" t="s">
        <v>122</v>
      </c>
    </row>
    <row r="179" spans="1:65" s="14" customFormat="1" ht="11.25">
      <c r="B179" s="195"/>
      <c r="C179" s="196"/>
      <c r="D179" s="185" t="s">
        <v>130</v>
      </c>
      <c r="E179" s="197" t="s">
        <v>19</v>
      </c>
      <c r="F179" s="198" t="s">
        <v>132</v>
      </c>
      <c r="G179" s="196"/>
      <c r="H179" s="199">
        <v>161.5</v>
      </c>
      <c r="I179" s="200"/>
      <c r="J179" s="196"/>
      <c r="K179" s="196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130</v>
      </c>
      <c r="AU179" s="205" t="s">
        <v>84</v>
      </c>
      <c r="AV179" s="14" t="s">
        <v>129</v>
      </c>
      <c r="AW179" s="14" t="s">
        <v>36</v>
      </c>
      <c r="AX179" s="14" t="s">
        <v>82</v>
      </c>
      <c r="AY179" s="205" t="s">
        <v>122</v>
      </c>
    </row>
    <row r="180" spans="1:65" s="2" customFormat="1" ht="14.45" customHeight="1">
      <c r="A180" s="35"/>
      <c r="B180" s="36"/>
      <c r="C180" s="170" t="s">
        <v>253</v>
      </c>
      <c r="D180" s="170" t="s">
        <v>124</v>
      </c>
      <c r="E180" s="171" t="s">
        <v>254</v>
      </c>
      <c r="F180" s="172" t="s">
        <v>255</v>
      </c>
      <c r="G180" s="173" t="s">
        <v>256</v>
      </c>
      <c r="H180" s="174">
        <v>170</v>
      </c>
      <c r="I180" s="175"/>
      <c r="J180" s="176">
        <f>ROUND(I180*H180,2)</f>
        <v>0</v>
      </c>
      <c r="K180" s="172" t="s">
        <v>128</v>
      </c>
      <c r="L180" s="40"/>
      <c r="M180" s="177" t="s">
        <v>19</v>
      </c>
      <c r="N180" s="178" t="s">
        <v>45</v>
      </c>
      <c r="O180" s="65"/>
      <c r="P180" s="179">
        <f>O180*H180</f>
        <v>0</v>
      </c>
      <c r="Q180" s="179">
        <v>4.8959999999999997E-4</v>
      </c>
      <c r="R180" s="179">
        <f>Q180*H180</f>
        <v>8.3232E-2</v>
      </c>
      <c r="S180" s="179">
        <v>0</v>
      </c>
      <c r="T180" s="180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1" t="s">
        <v>129</v>
      </c>
      <c r="AT180" s="181" t="s">
        <v>124</v>
      </c>
      <c r="AU180" s="181" t="s">
        <v>84</v>
      </c>
      <c r="AY180" s="18" t="s">
        <v>122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18" t="s">
        <v>82</v>
      </c>
      <c r="BK180" s="182">
        <f>ROUND(I180*H180,2)</f>
        <v>0</v>
      </c>
      <c r="BL180" s="18" t="s">
        <v>129</v>
      </c>
      <c r="BM180" s="181" t="s">
        <v>257</v>
      </c>
    </row>
    <row r="181" spans="1:65" s="13" customFormat="1" ht="11.25">
      <c r="B181" s="183"/>
      <c r="C181" s="184"/>
      <c r="D181" s="185" t="s">
        <v>130</v>
      </c>
      <c r="E181" s="186" t="s">
        <v>19</v>
      </c>
      <c r="F181" s="187" t="s">
        <v>258</v>
      </c>
      <c r="G181" s="184"/>
      <c r="H181" s="188">
        <v>170</v>
      </c>
      <c r="I181" s="189"/>
      <c r="J181" s="184"/>
      <c r="K181" s="184"/>
      <c r="L181" s="190"/>
      <c r="M181" s="191"/>
      <c r="N181" s="192"/>
      <c r="O181" s="192"/>
      <c r="P181" s="192"/>
      <c r="Q181" s="192"/>
      <c r="R181" s="192"/>
      <c r="S181" s="192"/>
      <c r="T181" s="193"/>
      <c r="AT181" s="194" t="s">
        <v>130</v>
      </c>
      <c r="AU181" s="194" t="s">
        <v>84</v>
      </c>
      <c r="AV181" s="13" t="s">
        <v>84</v>
      </c>
      <c r="AW181" s="13" t="s">
        <v>36</v>
      </c>
      <c r="AX181" s="13" t="s">
        <v>74</v>
      </c>
      <c r="AY181" s="194" t="s">
        <v>122</v>
      </c>
    </row>
    <row r="182" spans="1:65" s="14" customFormat="1" ht="11.25">
      <c r="B182" s="195"/>
      <c r="C182" s="196"/>
      <c r="D182" s="185" t="s">
        <v>130</v>
      </c>
      <c r="E182" s="197" t="s">
        <v>19</v>
      </c>
      <c r="F182" s="198" t="s">
        <v>132</v>
      </c>
      <c r="G182" s="196"/>
      <c r="H182" s="199">
        <v>170</v>
      </c>
      <c r="I182" s="200"/>
      <c r="J182" s="196"/>
      <c r="K182" s="196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130</v>
      </c>
      <c r="AU182" s="205" t="s">
        <v>84</v>
      </c>
      <c r="AV182" s="14" t="s">
        <v>129</v>
      </c>
      <c r="AW182" s="14" t="s">
        <v>36</v>
      </c>
      <c r="AX182" s="14" t="s">
        <v>82</v>
      </c>
      <c r="AY182" s="205" t="s">
        <v>122</v>
      </c>
    </row>
    <row r="183" spans="1:65" s="2" customFormat="1" ht="24.2" customHeight="1">
      <c r="A183" s="35"/>
      <c r="B183" s="36"/>
      <c r="C183" s="170" t="s">
        <v>259</v>
      </c>
      <c r="D183" s="170" t="s">
        <v>124</v>
      </c>
      <c r="E183" s="171" t="s">
        <v>260</v>
      </c>
      <c r="F183" s="172" t="s">
        <v>261</v>
      </c>
      <c r="G183" s="173" t="s">
        <v>256</v>
      </c>
      <c r="H183" s="174">
        <v>272</v>
      </c>
      <c r="I183" s="175"/>
      <c r="J183" s="176">
        <f>ROUND(I183*H183,2)</f>
        <v>0</v>
      </c>
      <c r="K183" s="172" t="s">
        <v>128</v>
      </c>
      <c r="L183" s="40"/>
      <c r="M183" s="177" t="s">
        <v>19</v>
      </c>
      <c r="N183" s="178" t="s">
        <v>45</v>
      </c>
      <c r="O183" s="65"/>
      <c r="P183" s="179">
        <f>O183*H183</f>
        <v>0</v>
      </c>
      <c r="Q183" s="179">
        <v>2.4000000000000001E-4</v>
      </c>
      <c r="R183" s="179">
        <f>Q183*H183</f>
        <v>6.5280000000000005E-2</v>
      </c>
      <c r="S183" s="179">
        <v>0</v>
      </c>
      <c r="T183" s="18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1" t="s">
        <v>129</v>
      </c>
      <c r="AT183" s="181" t="s">
        <v>124</v>
      </c>
      <c r="AU183" s="181" t="s">
        <v>84</v>
      </c>
      <c r="AY183" s="18" t="s">
        <v>122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18" t="s">
        <v>82</v>
      </c>
      <c r="BK183" s="182">
        <f>ROUND(I183*H183,2)</f>
        <v>0</v>
      </c>
      <c r="BL183" s="18" t="s">
        <v>129</v>
      </c>
      <c r="BM183" s="181" t="s">
        <v>262</v>
      </c>
    </row>
    <row r="184" spans="1:65" s="13" customFormat="1" ht="11.25">
      <c r="B184" s="183"/>
      <c r="C184" s="184"/>
      <c r="D184" s="185" t="s">
        <v>130</v>
      </c>
      <c r="E184" s="186" t="s">
        <v>19</v>
      </c>
      <c r="F184" s="187" t="s">
        <v>263</v>
      </c>
      <c r="G184" s="184"/>
      <c r="H184" s="188">
        <v>272</v>
      </c>
      <c r="I184" s="189"/>
      <c r="J184" s="184"/>
      <c r="K184" s="184"/>
      <c r="L184" s="190"/>
      <c r="M184" s="191"/>
      <c r="N184" s="192"/>
      <c r="O184" s="192"/>
      <c r="P184" s="192"/>
      <c r="Q184" s="192"/>
      <c r="R184" s="192"/>
      <c r="S184" s="192"/>
      <c r="T184" s="193"/>
      <c r="AT184" s="194" t="s">
        <v>130</v>
      </c>
      <c r="AU184" s="194" t="s">
        <v>84</v>
      </c>
      <c r="AV184" s="13" t="s">
        <v>84</v>
      </c>
      <c r="AW184" s="13" t="s">
        <v>36</v>
      </c>
      <c r="AX184" s="13" t="s">
        <v>74</v>
      </c>
      <c r="AY184" s="194" t="s">
        <v>122</v>
      </c>
    </row>
    <row r="185" spans="1:65" s="14" customFormat="1" ht="11.25">
      <c r="B185" s="195"/>
      <c r="C185" s="196"/>
      <c r="D185" s="185" t="s">
        <v>130</v>
      </c>
      <c r="E185" s="197" t="s">
        <v>19</v>
      </c>
      <c r="F185" s="198" t="s">
        <v>132</v>
      </c>
      <c r="G185" s="196"/>
      <c r="H185" s="199">
        <v>272</v>
      </c>
      <c r="I185" s="200"/>
      <c r="J185" s="196"/>
      <c r="K185" s="196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130</v>
      </c>
      <c r="AU185" s="205" t="s">
        <v>84</v>
      </c>
      <c r="AV185" s="14" t="s">
        <v>129</v>
      </c>
      <c r="AW185" s="14" t="s">
        <v>36</v>
      </c>
      <c r="AX185" s="14" t="s">
        <v>82</v>
      </c>
      <c r="AY185" s="205" t="s">
        <v>122</v>
      </c>
    </row>
    <row r="186" spans="1:65" s="2" customFormat="1" ht="24.2" customHeight="1">
      <c r="A186" s="35"/>
      <c r="B186" s="36"/>
      <c r="C186" s="170" t="s">
        <v>190</v>
      </c>
      <c r="D186" s="170" t="s">
        <v>124</v>
      </c>
      <c r="E186" s="171" t="s">
        <v>264</v>
      </c>
      <c r="F186" s="172" t="s">
        <v>265</v>
      </c>
      <c r="G186" s="173" t="s">
        <v>256</v>
      </c>
      <c r="H186" s="174">
        <v>272</v>
      </c>
      <c r="I186" s="175"/>
      <c r="J186" s="176">
        <f>ROUND(I186*H186,2)</f>
        <v>0</v>
      </c>
      <c r="K186" s="172" t="s">
        <v>128</v>
      </c>
      <c r="L186" s="40"/>
      <c r="M186" s="177" t="s">
        <v>19</v>
      </c>
      <c r="N186" s="178" t="s">
        <v>45</v>
      </c>
      <c r="O186" s="65"/>
      <c r="P186" s="179">
        <f>O186*H186</f>
        <v>0</v>
      </c>
      <c r="Q186" s="179">
        <v>3.7010000000000001E-2</v>
      </c>
      <c r="R186" s="179">
        <f>Q186*H186</f>
        <v>10.06672</v>
      </c>
      <c r="S186" s="179">
        <v>0</v>
      </c>
      <c r="T186" s="18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1" t="s">
        <v>129</v>
      </c>
      <c r="AT186" s="181" t="s">
        <v>124</v>
      </c>
      <c r="AU186" s="181" t="s">
        <v>84</v>
      </c>
      <c r="AY186" s="18" t="s">
        <v>122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18" t="s">
        <v>82</v>
      </c>
      <c r="BK186" s="182">
        <f>ROUND(I186*H186,2)</f>
        <v>0</v>
      </c>
      <c r="BL186" s="18" t="s">
        <v>129</v>
      </c>
      <c r="BM186" s="181" t="s">
        <v>266</v>
      </c>
    </row>
    <row r="187" spans="1:65" s="13" customFormat="1" ht="11.25">
      <c r="B187" s="183"/>
      <c r="C187" s="184"/>
      <c r="D187" s="185" t="s">
        <v>130</v>
      </c>
      <c r="E187" s="186" t="s">
        <v>19</v>
      </c>
      <c r="F187" s="187" t="s">
        <v>263</v>
      </c>
      <c r="G187" s="184"/>
      <c r="H187" s="188">
        <v>272</v>
      </c>
      <c r="I187" s="189"/>
      <c r="J187" s="184"/>
      <c r="K187" s="184"/>
      <c r="L187" s="190"/>
      <c r="M187" s="191"/>
      <c r="N187" s="192"/>
      <c r="O187" s="192"/>
      <c r="P187" s="192"/>
      <c r="Q187" s="192"/>
      <c r="R187" s="192"/>
      <c r="S187" s="192"/>
      <c r="T187" s="193"/>
      <c r="AT187" s="194" t="s">
        <v>130</v>
      </c>
      <c r="AU187" s="194" t="s">
        <v>84</v>
      </c>
      <c r="AV187" s="13" t="s">
        <v>84</v>
      </c>
      <c r="AW187" s="13" t="s">
        <v>36</v>
      </c>
      <c r="AX187" s="13" t="s">
        <v>74</v>
      </c>
      <c r="AY187" s="194" t="s">
        <v>122</v>
      </c>
    </row>
    <row r="188" spans="1:65" s="14" customFormat="1" ht="11.25">
      <c r="B188" s="195"/>
      <c r="C188" s="196"/>
      <c r="D188" s="185" t="s">
        <v>130</v>
      </c>
      <c r="E188" s="197" t="s">
        <v>19</v>
      </c>
      <c r="F188" s="198" t="s">
        <v>132</v>
      </c>
      <c r="G188" s="196"/>
      <c r="H188" s="199">
        <v>272</v>
      </c>
      <c r="I188" s="200"/>
      <c r="J188" s="196"/>
      <c r="K188" s="196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130</v>
      </c>
      <c r="AU188" s="205" t="s">
        <v>84</v>
      </c>
      <c r="AV188" s="14" t="s">
        <v>129</v>
      </c>
      <c r="AW188" s="14" t="s">
        <v>36</v>
      </c>
      <c r="AX188" s="14" t="s">
        <v>82</v>
      </c>
      <c r="AY188" s="205" t="s">
        <v>122</v>
      </c>
    </row>
    <row r="189" spans="1:65" s="2" customFormat="1" ht="14.45" customHeight="1">
      <c r="A189" s="35"/>
      <c r="B189" s="36"/>
      <c r="C189" s="206" t="s">
        <v>267</v>
      </c>
      <c r="D189" s="206" t="s">
        <v>166</v>
      </c>
      <c r="E189" s="207" t="s">
        <v>268</v>
      </c>
      <c r="F189" s="208" t="s">
        <v>269</v>
      </c>
      <c r="G189" s="209" t="s">
        <v>256</v>
      </c>
      <c r="H189" s="210">
        <v>272</v>
      </c>
      <c r="I189" s="211"/>
      <c r="J189" s="212">
        <f>ROUND(I189*H189,2)</f>
        <v>0</v>
      </c>
      <c r="K189" s="208" t="s">
        <v>128</v>
      </c>
      <c r="L189" s="213"/>
      <c r="M189" s="214" t="s">
        <v>19</v>
      </c>
      <c r="N189" s="215" t="s">
        <v>45</v>
      </c>
      <c r="O189" s="65"/>
      <c r="P189" s="179">
        <f>O189*H189</f>
        <v>0</v>
      </c>
      <c r="Q189" s="179">
        <v>1.9480000000000001E-2</v>
      </c>
      <c r="R189" s="179">
        <f>Q189*H189</f>
        <v>5.2985600000000002</v>
      </c>
      <c r="S189" s="179">
        <v>0</v>
      </c>
      <c r="T189" s="18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1" t="s">
        <v>143</v>
      </c>
      <c r="AT189" s="181" t="s">
        <v>166</v>
      </c>
      <c r="AU189" s="181" t="s">
        <v>84</v>
      </c>
      <c r="AY189" s="18" t="s">
        <v>122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18" t="s">
        <v>82</v>
      </c>
      <c r="BK189" s="182">
        <f>ROUND(I189*H189,2)</f>
        <v>0</v>
      </c>
      <c r="BL189" s="18" t="s">
        <v>129</v>
      </c>
      <c r="BM189" s="181" t="s">
        <v>270</v>
      </c>
    </row>
    <row r="190" spans="1:65" s="13" customFormat="1" ht="11.25">
      <c r="B190" s="183"/>
      <c r="C190" s="184"/>
      <c r="D190" s="185" t="s">
        <v>130</v>
      </c>
      <c r="E190" s="186" t="s">
        <v>19</v>
      </c>
      <c r="F190" s="187" t="s">
        <v>263</v>
      </c>
      <c r="G190" s="184"/>
      <c r="H190" s="188">
        <v>272</v>
      </c>
      <c r="I190" s="189"/>
      <c r="J190" s="184"/>
      <c r="K190" s="184"/>
      <c r="L190" s="190"/>
      <c r="M190" s="191"/>
      <c r="N190" s="192"/>
      <c r="O190" s="192"/>
      <c r="P190" s="192"/>
      <c r="Q190" s="192"/>
      <c r="R190" s="192"/>
      <c r="S190" s="192"/>
      <c r="T190" s="193"/>
      <c r="AT190" s="194" t="s">
        <v>130</v>
      </c>
      <c r="AU190" s="194" t="s">
        <v>84</v>
      </c>
      <c r="AV190" s="13" t="s">
        <v>84</v>
      </c>
      <c r="AW190" s="13" t="s">
        <v>36</v>
      </c>
      <c r="AX190" s="13" t="s">
        <v>74</v>
      </c>
      <c r="AY190" s="194" t="s">
        <v>122</v>
      </c>
    </row>
    <row r="191" spans="1:65" s="14" customFormat="1" ht="11.25">
      <c r="B191" s="195"/>
      <c r="C191" s="196"/>
      <c r="D191" s="185" t="s">
        <v>130</v>
      </c>
      <c r="E191" s="197" t="s">
        <v>19</v>
      </c>
      <c r="F191" s="198" t="s">
        <v>132</v>
      </c>
      <c r="G191" s="196"/>
      <c r="H191" s="199">
        <v>272</v>
      </c>
      <c r="I191" s="200"/>
      <c r="J191" s="196"/>
      <c r="K191" s="196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130</v>
      </c>
      <c r="AU191" s="205" t="s">
        <v>84</v>
      </c>
      <c r="AV191" s="14" t="s">
        <v>129</v>
      </c>
      <c r="AW191" s="14" t="s">
        <v>36</v>
      </c>
      <c r="AX191" s="14" t="s">
        <v>82</v>
      </c>
      <c r="AY191" s="205" t="s">
        <v>122</v>
      </c>
    </row>
    <row r="192" spans="1:65" s="2" customFormat="1" ht="14.45" customHeight="1">
      <c r="A192" s="35"/>
      <c r="B192" s="36"/>
      <c r="C192" s="170" t="s">
        <v>271</v>
      </c>
      <c r="D192" s="170" t="s">
        <v>124</v>
      </c>
      <c r="E192" s="171" t="s">
        <v>272</v>
      </c>
      <c r="F192" s="172" t="s">
        <v>273</v>
      </c>
      <c r="G192" s="173" t="s">
        <v>223</v>
      </c>
      <c r="H192" s="174">
        <v>68</v>
      </c>
      <c r="I192" s="175"/>
      <c r="J192" s="176">
        <f>ROUND(I192*H192,2)</f>
        <v>0</v>
      </c>
      <c r="K192" s="172" t="s">
        <v>128</v>
      </c>
      <c r="L192" s="40"/>
      <c r="M192" s="177" t="s">
        <v>19</v>
      </c>
      <c r="N192" s="178" t="s">
        <v>45</v>
      </c>
      <c r="O192" s="65"/>
      <c r="P192" s="179">
        <f>O192*H192</f>
        <v>0</v>
      </c>
      <c r="Q192" s="179">
        <v>6.0599999999999998E-4</v>
      </c>
      <c r="R192" s="179">
        <f>Q192*H192</f>
        <v>4.1208000000000002E-2</v>
      </c>
      <c r="S192" s="179">
        <v>0</v>
      </c>
      <c r="T192" s="18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1" t="s">
        <v>129</v>
      </c>
      <c r="AT192" s="181" t="s">
        <v>124</v>
      </c>
      <c r="AU192" s="181" t="s">
        <v>84</v>
      </c>
      <c r="AY192" s="18" t="s">
        <v>122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18" t="s">
        <v>82</v>
      </c>
      <c r="BK192" s="182">
        <f>ROUND(I192*H192,2)</f>
        <v>0</v>
      </c>
      <c r="BL192" s="18" t="s">
        <v>129</v>
      </c>
      <c r="BM192" s="181" t="s">
        <v>274</v>
      </c>
    </row>
    <row r="193" spans="1:65" s="2" customFormat="1" ht="14.45" customHeight="1">
      <c r="A193" s="35"/>
      <c r="B193" s="36"/>
      <c r="C193" s="206" t="s">
        <v>275</v>
      </c>
      <c r="D193" s="206" t="s">
        <v>166</v>
      </c>
      <c r="E193" s="207" t="s">
        <v>276</v>
      </c>
      <c r="F193" s="208" t="s">
        <v>277</v>
      </c>
      <c r="G193" s="209" t="s">
        <v>223</v>
      </c>
      <c r="H193" s="210">
        <v>68</v>
      </c>
      <c r="I193" s="211"/>
      <c r="J193" s="212">
        <f>ROUND(I193*H193,2)</f>
        <v>0</v>
      </c>
      <c r="K193" s="208" t="s">
        <v>19</v>
      </c>
      <c r="L193" s="213"/>
      <c r="M193" s="214" t="s">
        <v>19</v>
      </c>
      <c r="N193" s="215" t="s">
        <v>45</v>
      </c>
      <c r="O193" s="65"/>
      <c r="P193" s="179">
        <f>O193*H193</f>
        <v>0</v>
      </c>
      <c r="Q193" s="179">
        <v>0</v>
      </c>
      <c r="R193" s="179">
        <f>Q193*H193</f>
        <v>0</v>
      </c>
      <c r="S193" s="179">
        <v>0</v>
      </c>
      <c r="T193" s="18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1" t="s">
        <v>143</v>
      </c>
      <c r="AT193" s="181" t="s">
        <v>166</v>
      </c>
      <c r="AU193" s="181" t="s">
        <v>84</v>
      </c>
      <c r="AY193" s="18" t="s">
        <v>122</v>
      </c>
      <c r="BE193" s="182">
        <f>IF(N193="základní",J193,0)</f>
        <v>0</v>
      </c>
      <c r="BF193" s="182">
        <f>IF(N193="snížená",J193,0)</f>
        <v>0</v>
      </c>
      <c r="BG193" s="182">
        <f>IF(N193="zákl. přenesená",J193,0)</f>
        <v>0</v>
      </c>
      <c r="BH193" s="182">
        <f>IF(N193="sníž. přenesená",J193,0)</f>
        <v>0</v>
      </c>
      <c r="BI193" s="182">
        <f>IF(N193="nulová",J193,0)</f>
        <v>0</v>
      </c>
      <c r="BJ193" s="18" t="s">
        <v>82</v>
      </c>
      <c r="BK193" s="182">
        <f>ROUND(I193*H193,2)</f>
        <v>0</v>
      </c>
      <c r="BL193" s="18" t="s">
        <v>129</v>
      </c>
      <c r="BM193" s="181" t="s">
        <v>155</v>
      </c>
    </row>
    <row r="194" spans="1:65" s="12" customFormat="1" ht="22.9" customHeight="1">
      <c r="B194" s="154"/>
      <c r="C194" s="155"/>
      <c r="D194" s="156" t="s">
        <v>73</v>
      </c>
      <c r="E194" s="168" t="s">
        <v>136</v>
      </c>
      <c r="F194" s="168" t="s">
        <v>278</v>
      </c>
      <c r="G194" s="155"/>
      <c r="H194" s="155"/>
      <c r="I194" s="158"/>
      <c r="J194" s="169">
        <f>BK194</f>
        <v>0</v>
      </c>
      <c r="K194" s="155"/>
      <c r="L194" s="160"/>
      <c r="M194" s="161"/>
      <c r="N194" s="162"/>
      <c r="O194" s="162"/>
      <c r="P194" s="163">
        <f>SUM(P195:P222)</f>
        <v>0</v>
      </c>
      <c r="Q194" s="162"/>
      <c r="R194" s="163">
        <f>SUM(R195:R222)</f>
        <v>1345.3016179642798</v>
      </c>
      <c r="S194" s="162"/>
      <c r="T194" s="164">
        <f>SUM(T195:T222)</f>
        <v>0</v>
      </c>
      <c r="AR194" s="165" t="s">
        <v>82</v>
      </c>
      <c r="AT194" s="166" t="s">
        <v>73</v>
      </c>
      <c r="AU194" s="166" t="s">
        <v>82</v>
      </c>
      <c r="AY194" s="165" t="s">
        <v>122</v>
      </c>
      <c r="BK194" s="167">
        <f>SUM(BK195:BK222)</f>
        <v>0</v>
      </c>
    </row>
    <row r="195" spans="1:65" s="2" customFormat="1" ht="14.45" customHeight="1">
      <c r="A195" s="35"/>
      <c r="B195" s="36"/>
      <c r="C195" s="170" t="s">
        <v>202</v>
      </c>
      <c r="D195" s="170" t="s">
        <v>124</v>
      </c>
      <c r="E195" s="171" t="s">
        <v>279</v>
      </c>
      <c r="F195" s="172" t="s">
        <v>280</v>
      </c>
      <c r="G195" s="173" t="s">
        <v>152</v>
      </c>
      <c r="H195" s="174">
        <v>13.388999999999999</v>
      </c>
      <c r="I195" s="175"/>
      <c r="J195" s="176">
        <f>ROUND(I195*H195,2)</f>
        <v>0</v>
      </c>
      <c r="K195" s="172" t="s">
        <v>128</v>
      </c>
      <c r="L195" s="40"/>
      <c r="M195" s="177" t="s">
        <v>19</v>
      </c>
      <c r="N195" s="178" t="s">
        <v>45</v>
      </c>
      <c r="O195" s="65"/>
      <c r="P195" s="179">
        <f>O195*H195</f>
        <v>0</v>
      </c>
      <c r="Q195" s="179">
        <v>2.4778600000000002</v>
      </c>
      <c r="R195" s="179">
        <f>Q195*H195</f>
        <v>33.176067539999998</v>
      </c>
      <c r="S195" s="179">
        <v>0</v>
      </c>
      <c r="T195" s="18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1" t="s">
        <v>129</v>
      </c>
      <c r="AT195" s="181" t="s">
        <v>124</v>
      </c>
      <c r="AU195" s="181" t="s">
        <v>84</v>
      </c>
      <c r="AY195" s="18" t="s">
        <v>122</v>
      </c>
      <c r="BE195" s="182">
        <f>IF(N195="základní",J195,0)</f>
        <v>0</v>
      </c>
      <c r="BF195" s="182">
        <f>IF(N195="snížená",J195,0)</f>
        <v>0</v>
      </c>
      <c r="BG195" s="182">
        <f>IF(N195="zákl. přenesená",J195,0)</f>
        <v>0</v>
      </c>
      <c r="BH195" s="182">
        <f>IF(N195="sníž. přenesená",J195,0)</f>
        <v>0</v>
      </c>
      <c r="BI195" s="182">
        <f>IF(N195="nulová",J195,0)</f>
        <v>0</v>
      </c>
      <c r="BJ195" s="18" t="s">
        <v>82</v>
      </c>
      <c r="BK195" s="182">
        <f>ROUND(I195*H195,2)</f>
        <v>0</v>
      </c>
      <c r="BL195" s="18" t="s">
        <v>129</v>
      </c>
      <c r="BM195" s="181" t="s">
        <v>182</v>
      </c>
    </row>
    <row r="196" spans="1:65" s="13" customFormat="1" ht="11.25">
      <c r="B196" s="183"/>
      <c r="C196" s="184"/>
      <c r="D196" s="185" t="s">
        <v>130</v>
      </c>
      <c r="E196" s="186" t="s">
        <v>19</v>
      </c>
      <c r="F196" s="187" t="s">
        <v>281</v>
      </c>
      <c r="G196" s="184"/>
      <c r="H196" s="188">
        <v>13.388999999999999</v>
      </c>
      <c r="I196" s="189"/>
      <c r="J196" s="184"/>
      <c r="K196" s="184"/>
      <c r="L196" s="190"/>
      <c r="M196" s="191"/>
      <c r="N196" s="192"/>
      <c r="O196" s="192"/>
      <c r="P196" s="192"/>
      <c r="Q196" s="192"/>
      <c r="R196" s="192"/>
      <c r="S196" s="192"/>
      <c r="T196" s="193"/>
      <c r="AT196" s="194" t="s">
        <v>130</v>
      </c>
      <c r="AU196" s="194" t="s">
        <v>84</v>
      </c>
      <c r="AV196" s="13" t="s">
        <v>84</v>
      </c>
      <c r="AW196" s="13" t="s">
        <v>36</v>
      </c>
      <c r="AX196" s="13" t="s">
        <v>74</v>
      </c>
      <c r="AY196" s="194" t="s">
        <v>122</v>
      </c>
    </row>
    <row r="197" spans="1:65" s="14" customFormat="1" ht="11.25">
      <c r="B197" s="195"/>
      <c r="C197" s="196"/>
      <c r="D197" s="185" t="s">
        <v>130</v>
      </c>
      <c r="E197" s="197" t="s">
        <v>19</v>
      </c>
      <c r="F197" s="198" t="s">
        <v>132</v>
      </c>
      <c r="G197" s="196"/>
      <c r="H197" s="199">
        <v>13.388999999999999</v>
      </c>
      <c r="I197" s="200"/>
      <c r="J197" s="196"/>
      <c r="K197" s="196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130</v>
      </c>
      <c r="AU197" s="205" t="s">
        <v>84</v>
      </c>
      <c r="AV197" s="14" t="s">
        <v>129</v>
      </c>
      <c r="AW197" s="14" t="s">
        <v>36</v>
      </c>
      <c r="AX197" s="14" t="s">
        <v>82</v>
      </c>
      <c r="AY197" s="205" t="s">
        <v>122</v>
      </c>
    </row>
    <row r="198" spans="1:65" s="2" customFormat="1" ht="14.45" customHeight="1">
      <c r="A198" s="35"/>
      <c r="B198" s="36"/>
      <c r="C198" s="170" t="s">
        <v>282</v>
      </c>
      <c r="D198" s="170" t="s">
        <v>124</v>
      </c>
      <c r="E198" s="171" t="s">
        <v>283</v>
      </c>
      <c r="F198" s="172" t="s">
        <v>284</v>
      </c>
      <c r="G198" s="173" t="s">
        <v>127</v>
      </c>
      <c r="H198" s="174">
        <v>64.915999999999997</v>
      </c>
      <c r="I198" s="175"/>
      <c r="J198" s="176">
        <f>ROUND(I198*H198,2)</f>
        <v>0</v>
      </c>
      <c r="K198" s="172" t="s">
        <v>128</v>
      </c>
      <c r="L198" s="40"/>
      <c r="M198" s="177" t="s">
        <v>19</v>
      </c>
      <c r="N198" s="178" t="s">
        <v>45</v>
      </c>
      <c r="O198" s="65"/>
      <c r="P198" s="179">
        <f>O198*H198</f>
        <v>0</v>
      </c>
      <c r="Q198" s="179">
        <v>4.1744200000000002E-2</v>
      </c>
      <c r="R198" s="179">
        <f>Q198*H198</f>
        <v>2.7098664871999998</v>
      </c>
      <c r="S198" s="179">
        <v>0</v>
      </c>
      <c r="T198" s="18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1" t="s">
        <v>129</v>
      </c>
      <c r="AT198" s="181" t="s">
        <v>124</v>
      </c>
      <c r="AU198" s="181" t="s">
        <v>84</v>
      </c>
      <c r="AY198" s="18" t="s">
        <v>122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18" t="s">
        <v>82</v>
      </c>
      <c r="BK198" s="182">
        <f>ROUND(I198*H198,2)</f>
        <v>0</v>
      </c>
      <c r="BL198" s="18" t="s">
        <v>129</v>
      </c>
      <c r="BM198" s="181" t="s">
        <v>149</v>
      </c>
    </row>
    <row r="199" spans="1:65" s="13" customFormat="1" ht="11.25">
      <c r="B199" s="183"/>
      <c r="C199" s="184"/>
      <c r="D199" s="185" t="s">
        <v>130</v>
      </c>
      <c r="E199" s="186" t="s">
        <v>19</v>
      </c>
      <c r="F199" s="187" t="s">
        <v>285</v>
      </c>
      <c r="G199" s="184"/>
      <c r="H199" s="188">
        <v>64.915999999999997</v>
      </c>
      <c r="I199" s="189"/>
      <c r="J199" s="184"/>
      <c r="K199" s="184"/>
      <c r="L199" s="190"/>
      <c r="M199" s="191"/>
      <c r="N199" s="192"/>
      <c r="O199" s="192"/>
      <c r="P199" s="192"/>
      <c r="Q199" s="192"/>
      <c r="R199" s="192"/>
      <c r="S199" s="192"/>
      <c r="T199" s="193"/>
      <c r="AT199" s="194" t="s">
        <v>130</v>
      </c>
      <c r="AU199" s="194" t="s">
        <v>84</v>
      </c>
      <c r="AV199" s="13" t="s">
        <v>84</v>
      </c>
      <c r="AW199" s="13" t="s">
        <v>36</v>
      </c>
      <c r="AX199" s="13" t="s">
        <v>74</v>
      </c>
      <c r="AY199" s="194" t="s">
        <v>122</v>
      </c>
    </row>
    <row r="200" spans="1:65" s="14" customFormat="1" ht="11.25">
      <c r="B200" s="195"/>
      <c r="C200" s="196"/>
      <c r="D200" s="185" t="s">
        <v>130</v>
      </c>
      <c r="E200" s="197" t="s">
        <v>19</v>
      </c>
      <c r="F200" s="198" t="s">
        <v>132</v>
      </c>
      <c r="G200" s="196"/>
      <c r="H200" s="199">
        <v>64.915999999999997</v>
      </c>
      <c r="I200" s="200"/>
      <c r="J200" s="196"/>
      <c r="K200" s="196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130</v>
      </c>
      <c r="AU200" s="205" t="s">
        <v>84</v>
      </c>
      <c r="AV200" s="14" t="s">
        <v>129</v>
      </c>
      <c r="AW200" s="14" t="s">
        <v>36</v>
      </c>
      <c r="AX200" s="14" t="s">
        <v>82</v>
      </c>
      <c r="AY200" s="205" t="s">
        <v>122</v>
      </c>
    </row>
    <row r="201" spans="1:65" s="2" customFormat="1" ht="14.45" customHeight="1">
      <c r="A201" s="35"/>
      <c r="B201" s="36"/>
      <c r="C201" s="170" t="s">
        <v>206</v>
      </c>
      <c r="D201" s="170" t="s">
        <v>124</v>
      </c>
      <c r="E201" s="171" t="s">
        <v>286</v>
      </c>
      <c r="F201" s="172" t="s">
        <v>287</v>
      </c>
      <c r="G201" s="173" t="s">
        <v>127</v>
      </c>
      <c r="H201" s="174">
        <v>64.915999999999997</v>
      </c>
      <c r="I201" s="175"/>
      <c r="J201" s="176">
        <f>ROUND(I201*H201,2)</f>
        <v>0</v>
      </c>
      <c r="K201" s="172" t="s">
        <v>128</v>
      </c>
      <c r="L201" s="40"/>
      <c r="M201" s="177" t="s">
        <v>19</v>
      </c>
      <c r="N201" s="178" t="s">
        <v>45</v>
      </c>
      <c r="O201" s="65"/>
      <c r="P201" s="179">
        <f>O201*H201</f>
        <v>0</v>
      </c>
      <c r="Q201" s="179">
        <v>1.5E-5</v>
      </c>
      <c r="R201" s="179">
        <f>Q201*H201</f>
        <v>9.7373999999999996E-4</v>
      </c>
      <c r="S201" s="179">
        <v>0</v>
      </c>
      <c r="T201" s="18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1" t="s">
        <v>129</v>
      </c>
      <c r="AT201" s="181" t="s">
        <v>124</v>
      </c>
      <c r="AU201" s="181" t="s">
        <v>84</v>
      </c>
      <c r="AY201" s="18" t="s">
        <v>122</v>
      </c>
      <c r="BE201" s="182">
        <f>IF(N201="základní",J201,0)</f>
        <v>0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18" t="s">
        <v>82</v>
      </c>
      <c r="BK201" s="182">
        <f>ROUND(I201*H201,2)</f>
        <v>0</v>
      </c>
      <c r="BL201" s="18" t="s">
        <v>129</v>
      </c>
      <c r="BM201" s="181" t="s">
        <v>211</v>
      </c>
    </row>
    <row r="202" spans="1:65" s="13" customFormat="1" ht="11.25">
      <c r="B202" s="183"/>
      <c r="C202" s="184"/>
      <c r="D202" s="185" t="s">
        <v>130</v>
      </c>
      <c r="E202" s="186" t="s">
        <v>19</v>
      </c>
      <c r="F202" s="187" t="s">
        <v>285</v>
      </c>
      <c r="G202" s="184"/>
      <c r="H202" s="188">
        <v>64.915999999999997</v>
      </c>
      <c r="I202" s="189"/>
      <c r="J202" s="184"/>
      <c r="K202" s="184"/>
      <c r="L202" s="190"/>
      <c r="M202" s="191"/>
      <c r="N202" s="192"/>
      <c r="O202" s="192"/>
      <c r="P202" s="192"/>
      <c r="Q202" s="192"/>
      <c r="R202" s="192"/>
      <c r="S202" s="192"/>
      <c r="T202" s="193"/>
      <c r="AT202" s="194" t="s">
        <v>130</v>
      </c>
      <c r="AU202" s="194" t="s">
        <v>84</v>
      </c>
      <c r="AV202" s="13" t="s">
        <v>84</v>
      </c>
      <c r="AW202" s="13" t="s">
        <v>36</v>
      </c>
      <c r="AX202" s="13" t="s">
        <v>74</v>
      </c>
      <c r="AY202" s="194" t="s">
        <v>122</v>
      </c>
    </row>
    <row r="203" spans="1:65" s="14" customFormat="1" ht="11.25">
      <c r="B203" s="195"/>
      <c r="C203" s="196"/>
      <c r="D203" s="185" t="s">
        <v>130</v>
      </c>
      <c r="E203" s="197" t="s">
        <v>19</v>
      </c>
      <c r="F203" s="198" t="s">
        <v>132</v>
      </c>
      <c r="G203" s="196"/>
      <c r="H203" s="199">
        <v>64.915999999999997</v>
      </c>
      <c r="I203" s="200"/>
      <c r="J203" s="196"/>
      <c r="K203" s="196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130</v>
      </c>
      <c r="AU203" s="205" t="s">
        <v>84</v>
      </c>
      <c r="AV203" s="14" t="s">
        <v>129</v>
      </c>
      <c r="AW203" s="14" t="s">
        <v>36</v>
      </c>
      <c r="AX203" s="14" t="s">
        <v>82</v>
      </c>
      <c r="AY203" s="205" t="s">
        <v>122</v>
      </c>
    </row>
    <row r="204" spans="1:65" s="2" customFormat="1" ht="14.45" customHeight="1">
      <c r="A204" s="35"/>
      <c r="B204" s="36"/>
      <c r="C204" s="170" t="s">
        <v>288</v>
      </c>
      <c r="D204" s="170" t="s">
        <v>124</v>
      </c>
      <c r="E204" s="171" t="s">
        <v>289</v>
      </c>
      <c r="F204" s="172" t="s">
        <v>290</v>
      </c>
      <c r="G204" s="173" t="s">
        <v>196</v>
      </c>
      <c r="H204" s="174">
        <v>2.008</v>
      </c>
      <c r="I204" s="175"/>
      <c r="J204" s="176">
        <f>ROUND(I204*H204,2)</f>
        <v>0</v>
      </c>
      <c r="K204" s="172" t="s">
        <v>128</v>
      </c>
      <c r="L204" s="40"/>
      <c r="M204" s="177" t="s">
        <v>19</v>
      </c>
      <c r="N204" s="178" t="s">
        <v>45</v>
      </c>
      <c r="O204" s="65"/>
      <c r="P204" s="179">
        <f>O204*H204</f>
        <v>0</v>
      </c>
      <c r="Q204" s="179">
        <v>1.0487652000000001</v>
      </c>
      <c r="R204" s="179">
        <f>Q204*H204</f>
        <v>2.1059205216000003</v>
      </c>
      <c r="S204" s="179">
        <v>0</v>
      </c>
      <c r="T204" s="18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1" t="s">
        <v>129</v>
      </c>
      <c r="AT204" s="181" t="s">
        <v>124</v>
      </c>
      <c r="AU204" s="181" t="s">
        <v>84</v>
      </c>
      <c r="AY204" s="18" t="s">
        <v>122</v>
      </c>
      <c r="BE204" s="182">
        <f>IF(N204="základní",J204,0)</f>
        <v>0</v>
      </c>
      <c r="BF204" s="182">
        <f>IF(N204="snížená",J204,0)</f>
        <v>0</v>
      </c>
      <c r="BG204" s="182">
        <f>IF(N204="zákl. přenesená",J204,0)</f>
        <v>0</v>
      </c>
      <c r="BH204" s="182">
        <f>IF(N204="sníž. přenesená",J204,0)</f>
        <v>0</v>
      </c>
      <c r="BI204" s="182">
        <f>IF(N204="nulová",J204,0)</f>
        <v>0</v>
      </c>
      <c r="BJ204" s="18" t="s">
        <v>82</v>
      </c>
      <c r="BK204" s="182">
        <f>ROUND(I204*H204,2)</f>
        <v>0</v>
      </c>
      <c r="BL204" s="18" t="s">
        <v>129</v>
      </c>
      <c r="BM204" s="181" t="s">
        <v>216</v>
      </c>
    </row>
    <row r="205" spans="1:65" s="13" customFormat="1" ht="11.25">
      <c r="B205" s="183"/>
      <c r="C205" s="184"/>
      <c r="D205" s="185" t="s">
        <v>130</v>
      </c>
      <c r="E205" s="186" t="s">
        <v>19</v>
      </c>
      <c r="F205" s="187" t="s">
        <v>291</v>
      </c>
      <c r="G205" s="184"/>
      <c r="H205" s="188">
        <v>2.008</v>
      </c>
      <c r="I205" s="189"/>
      <c r="J205" s="184"/>
      <c r="K205" s="184"/>
      <c r="L205" s="190"/>
      <c r="M205" s="191"/>
      <c r="N205" s="192"/>
      <c r="O205" s="192"/>
      <c r="P205" s="192"/>
      <c r="Q205" s="192"/>
      <c r="R205" s="192"/>
      <c r="S205" s="192"/>
      <c r="T205" s="193"/>
      <c r="AT205" s="194" t="s">
        <v>130</v>
      </c>
      <c r="AU205" s="194" t="s">
        <v>84</v>
      </c>
      <c r="AV205" s="13" t="s">
        <v>84</v>
      </c>
      <c r="AW205" s="13" t="s">
        <v>36</v>
      </c>
      <c r="AX205" s="13" t="s">
        <v>74</v>
      </c>
      <c r="AY205" s="194" t="s">
        <v>122</v>
      </c>
    </row>
    <row r="206" spans="1:65" s="14" customFormat="1" ht="11.25">
      <c r="B206" s="195"/>
      <c r="C206" s="196"/>
      <c r="D206" s="185" t="s">
        <v>130</v>
      </c>
      <c r="E206" s="197" t="s">
        <v>19</v>
      </c>
      <c r="F206" s="198" t="s">
        <v>132</v>
      </c>
      <c r="G206" s="196"/>
      <c r="H206" s="199">
        <v>2.008</v>
      </c>
      <c r="I206" s="200"/>
      <c r="J206" s="196"/>
      <c r="K206" s="196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130</v>
      </c>
      <c r="AU206" s="205" t="s">
        <v>84</v>
      </c>
      <c r="AV206" s="14" t="s">
        <v>129</v>
      </c>
      <c r="AW206" s="14" t="s">
        <v>36</v>
      </c>
      <c r="AX206" s="14" t="s">
        <v>82</v>
      </c>
      <c r="AY206" s="205" t="s">
        <v>122</v>
      </c>
    </row>
    <row r="207" spans="1:65" s="2" customFormat="1" ht="14.45" customHeight="1">
      <c r="A207" s="35"/>
      <c r="B207" s="36"/>
      <c r="C207" s="170" t="s">
        <v>210</v>
      </c>
      <c r="D207" s="170" t="s">
        <v>124</v>
      </c>
      <c r="E207" s="171" t="s">
        <v>292</v>
      </c>
      <c r="F207" s="172" t="s">
        <v>293</v>
      </c>
      <c r="G207" s="173" t="s">
        <v>152</v>
      </c>
      <c r="H207" s="174">
        <v>107.923</v>
      </c>
      <c r="I207" s="175"/>
      <c r="J207" s="176">
        <f>ROUND(I207*H207,2)</f>
        <v>0</v>
      </c>
      <c r="K207" s="172" t="s">
        <v>128</v>
      </c>
      <c r="L207" s="40"/>
      <c r="M207" s="177" t="s">
        <v>19</v>
      </c>
      <c r="N207" s="178" t="s">
        <v>45</v>
      </c>
      <c r="O207" s="65"/>
      <c r="P207" s="179">
        <f>O207*H207</f>
        <v>0</v>
      </c>
      <c r="Q207" s="179">
        <v>2.45329</v>
      </c>
      <c r="R207" s="179">
        <f>Q207*H207</f>
        <v>264.76641667000001</v>
      </c>
      <c r="S207" s="179">
        <v>0</v>
      </c>
      <c r="T207" s="180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1" t="s">
        <v>129</v>
      </c>
      <c r="AT207" s="181" t="s">
        <v>124</v>
      </c>
      <c r="AU207" s="181" t="s">
        <v>84</v>
      </c>
      <c r="AY207" s="18" t="s">
        <v>122</v>
      </c>
      <c r="BE207" s="182">
        <f>IF(N207="základní",J207,0)</f>
        <v>0</v>
      </c>
      <c r="BF207" s="182">
        <f>IF(N207="snížená",J207,0)</f>
        <v>0</v>
      </c>
      <c r="BG207" s="182">
        <f>IF(N207="zákl. přenesená",J207,0)</f>
        <v>0</v>
      </c>
      <c r="BH207" s="182">
        <f>IF(N207="sníž. přenesená",J207,0)</f>
        <v>0</v>
      </c>
      <c r="BI207" s="182">
        <f>IF(N207="nulová",J207,0)</f>
        <v>0</v>
      </c>
      <c r="BJ207" s="18" t="s">
        <v>82</v>
      </c>
      <c r="BK207" s="182">
        <f>ROUND(I207*H207,2)</f>
        <v>0</v>
      </c>
      <c r="BL207" s="18" t="s">
        <v>129</v>
      </c>
      <c r="BM207" s="181" t="s">
        <v>267</v>
      </c>
    </row>
    <row r="208" spans="1:65" s="13" customFormat="1" ht="11.25">
      <c r="B208" s="183"/>
      <c r="C208" s="184"/>
      <c r="D208" s="185" t="s">
        <v>130</v>
      </c>
      <c r="E208" s="186" t="s">
        <v>19</v>
      </c>
      <c r="F208" s="187" t="s">
        <v>294</v>
      </c>
      <c r="G208" s="184"/>
      <c r="H208" s="188">
        <v>107.923</v>
      </c>
      <c r="I208" s="189"/>
      <c r="J208" s="184"/>
      <c r="K208" s="184"/>
      <c r="L208" s="190"/>
      <c r="M208" s="191"/>
      <c r="N208" s="192"/>
      <c r="O208" s="192"/>
      <c r="P208" s="192"/>
      <c r="Q208" s="192"/>
      <c r="R208" s="192"/>
      <c r="S208" s="192"/>
      <c r="T208" s="193"/>
      <c r="AT208" s="194" t="s">
        <v>130</v>
      </c>
      <c r="AU208" s="194" t="s">
        <v>84</v>
      </c>
      <c r="AV208" s="13" t="s">
        <v>84</v>
      </c>
      <c r="AW208" s="13" t="s">
        <v>36</v>
      </c>
      <c r="AX208" s="13" t="s">
        <v>74</v>
      </c>
      <c r="AY208" s="194" t="s">
        <v>122</v>
      </c>
    </row>
    <row r="209" spans="1:65" s="14" customFormat="1" ht="11.25">
      <c r="B209" s="195"/>
      <c r="C209" s="196"/>
      <c r="D209" s="185" t="s">
        <v>130</v>
      </c>
      <c r="E209" s="197" t="s">
        <v>19</v>
      </c>
      <c r="F209" s="198" t="s">
        <v>132</v>
      </c>
      <c r="G209" s="196"/>
      <c r="H209" s="199">
        <v>107.923</v>
      </c>
      <c r="I209" s="200"/>
      <c r="J209" s="196"/>
      <c r="K209" s="196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130</v>
      </c>
      <c r="AU209" s="205" t="s">
        <v>84</v>
      </c>
      <c r="AV209" s="14" t="s">
        <v>129</v>
      </c>
      <c r="AW209" s="14" t="s">
        <v>36</v>
      </c>
      <c r="AX209" s="14" t="s">
        <v>82</v>
      </c>
      <c r="AY209" s="205" t="s">
        <v>122</v>
      </c>
    </row>
    <row r="210" spans="1:65" s="2" customFormat="1" ht="14.45" customHeight="1">
      <c r="A210" s="35"/>
      <c r="B210" s="36"/>
      <c r="C210" s="170" t="s">
        <v>295</v>
      </c>
      <c r="D210" s="170" t="s">
        <v>124</v>
      </c>
      <c r="E210" s="171" t="s">
        <v>296</v>
      </c>
      <c r="F210" s="172" t="s">
        <v>297</v>
      </c>
      <c r="G210" s="173" t="s">
        <v>127</v>
      </c>
      <c r="H210" s="174">
        <v>340.80900000000003</v>
      </c>
      <c r="I210" s="175"/>
      <c r="J210" s="176">
        <f>ROUND(I210*H210,2)</f>
        <v>0</v>
      </c>
      <c r="K210" s="172" t="s">
        <v>128</v>
      </c>
      <c r="L210" s="40"/>
      <c r="M210" s="177" t="s">
        <v>19</v>
      </c>
      <c r="N210" s="178" t="s">
        <v>45</v>
      </c>
      <c r="O210" s="65"/>
      <c r="P210" s="179">
        <f>O210*H210</f>
        <v>0</v>
      </c>
      <c r="Q210" s="179">
        <v>2.37492E-3</v>
      </c>
      <c r="R210" s="179">
        <f>Q210*H210</f>
        <v>0.80939411028000008</v>
      </c>
      <c r="S210" s="179">
        <v>0</v>
      </c>
      <c r="T210" s="18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1" t="s">
        <v>129</v>
      </c>
      <c r="AT210" s="181" t="s">
        <v>124</v>
      </c>
      <c r="AU210" s="181" t="s">
        <v>84</v>
      </c>
      <c r="AY210" s="18" t="s">
        <v>122</v>
      </c>
      <c r="BE210" s="182">
        <f>IF(N210="základní",J210,0)</f>
        <v>0</v>
      </c>
      <c r="BF210" s="182">
        <f>IF(N210="snížená",J210,0)</f>
        <v>0</v>
      </c>
      <c r="BG210" s="182">
        <f>IF(N210="zákl. přenesená",J210,0)</f>
        <v>0</v>
      </c>
      <c r="BH210" s="182">
        <f>IF(N210="sníž. přenesená",J210,0)</f>
        <v>0</v>
      </c>
      <c r="BI210" s="182">
        <f>IF(N210="nulová",J210,0)</f>
        <v>0</v>
      </c>
      <c r="BJ210" s="18" t="s">
        <v>82</v>
      </c>
      <c r="BK210" s="182">
        <f>ROUND(I210*H210,2)</f>
        <v>0</v>
      </c>
      <c r="BL210" s="18" t="s">
        <v>129</v>
      </c>
      <c r="BM210" s="181" t="s">
        <v>298</v>
      </c>
    </row>
    <row r="211" spans="1:65" s="13" customFormat="1" ht="11.25">
      <c r="B211" s="183"/>
      <c r="C211" s="184"/>
      <c r="D211" s="185" t="s">
        <v>130</v>
      </c>
      <c r="E211" s="186" t="s">
        <v>19</v>
      </c>
      <c r="F211" s="187" t="s">
        <v>299</v>
      </c>
      <c r="G211" s="184"/>
      <c r="H211" s="188">
        <v>340.80900000000003</v>
      </c>
      <c r="I211" s="189"/>
      <c r="J211" s="184"/>
      <c r="K211" s="184"/>
      <c r="L211" s="190"/>
      <c r="M211" s="191"/>
      <c r="N211" s="192"/>
      <c r="O211" s="192"/>
      <c r="P211" s="192"/>
      <c r="Q211" s="192"/>
      <c r="R211" s="192"/>
      <c r="S211" s="192"/>
      <c r="T211" s="193"/>
      <c r="AT211" s="194" t="s">
        <v>130</v>
      </c>
      <c r="AU211" s="194" t="s">
        <v>84</v>
      </c>
      <c r="AV211" s="13" t="s">
        <v>84</v>
      </c>
      <c r="AW211" s="13" t="s">
        <v>36</v>
      </c>
      <c r="AX211" s="13" t="s">
        <v>74</v>
      </c>
      <c r="AY211" s="194" t="s">
        <v>122</v>
      </c>
    </row>
    <row r="212" spans="1:65" s="14" customFormat="1" ht="11.25">
      <c r="B212" s="195"/>
      <c r="C212" s="196"/>
      <c r="D212" s="185" t="s">
        <v>130</v>
      </c>
      <c r="E212" s="197" t="s">
        <v>19</v>
      </c>
      <c r="F212" s="198" t="s">
        <v>132</v>
      </c>
      <c r="G212" s="196"/>
      <c r="H212" s="199">
        <v>340.80900000000003</v>
      </c>
      <c r="I212" s="200"/>
      <c r="J212" s="196"/>
      <c r="K212" s="196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130</v>
      </c>
      <c r="AU212" s="205" t="s">
        <v>84</v>
      </c>
      <c r="AV212" s="14" t="s">
        <v>129</v>
      </c>
      <c r="AW212" s="14" t="s">
        <v>36</v>
      </c>
      <c r="AX212" s="14" t="s">
        <v>82</v>
      </c>
      <c r="AY212" s="205" t="s">
        <v>122</v>
      </c>
    </row>
    <row r="213" spans="1:65" s="2" customFormat="1" ht="14.45" customHeight="1">
      <c r="A213" s="35"/>
      <c r="B213" s="36"/>
      <c r="C213" s="170" t="s">
        <v>300</v>
      </c>
      <c r="D213" s="170" t="s">
        <v>124</v>
      </c>
      <c r="E213" s="171" t="s">
        <v>301</v>
      </c>
      <c r="F213" s="172" t="s">
        <v>302</v>
      </c>
      <c r="G213" s="173" t="s">
        <v>127</v>
      </c>
      <c r="H213" s="174">
        <v>340.80900000000003</v>
      </c>
      <c r="I213" s="175"/>
      <c r="J213" s="176">
        <f>ROUND(I213*H213,2)</f>
        <v>0</v>
      </c>
      <c r="K213" s="172" t="s">
        <v>128</v>
      </c>
      <c r="L213" s="40"/>
      <c r="M213" s="177" t="s">
        <v>19</v>
      </c>
      <c r="N213" s="178" t="s">
        <v>45</v>
      </c>
      <c r="O213" s="65"/>
      <c r="P213" s="179">
        <f>O213*H213</f>
        <v>0</v>
      </c>
      <c r="Q213" s="179">
        <v>0</v>
      </c>
      <c r="R213" s="179">
        <f>Q213*H213</f>
        <v>0</v>
      </c>
      <c r="S213" s="179">
        <v>0</v>
      </c>
      <c r="T213" s="18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1" t="s">
        <v>129</v>
      </c>
      <c r="AT213" s="181" t="s">
        <v>124</v>
      </c>
      <c r="AU213" s="181" t="s">
        <v>84</v>
      </c>
      <c r="AY213" s="18" t="s">
        <v>122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18" t="s">
        <v>82</v>
      </c>
      <c r="BK213" s="182">
        <f>ROUND(I213*H213,2)</f>
        <v>0</v>
      </c>
      <c r="BL213" s="18" t="s">
        <v>129</v>
      </c>
      <c r="BM213" s="181" t="s">
        <v>303</v>
      </c>
    </row>
    <row r="214" spans="1:65" s="13" customFormat="1" ht="11.25">
      <c r="B214" s="183"/>
      <c r="C214" s="184"/>
      <c r="D214" s="185" t="s">
        <v>130</v>
      </c>
      <c r="E214" s="186" t="s">
        <v>19</v>
      </c>
      <c r="F214" s="187" t="s">
        <v>299</v>
      </c>
      <c r="G214" s="184"/>
      <c r="H214" s="188">
        <v>340.80900000000003</v>
      </c>
      <c r="I214" s="189"/>
      <c r="J214" s="184"/>
      <c r="K214" s="184"/>
      <c r="L214" s="190"/>
      <c r="M214" s="191"/>
      <c r="N214" s="192"/>
      <c r="O214" s="192"/>
      <c r="P214" s="192"/>
      <c r="Q214" s="192"/>
      <c r="R214" s="192"/>
      <c r="S214" s="192"/>
      <c r="T214" s="193"/>
      <c r="AT214" s="194" t="s">
        <v>130</v>
      </c>
      <c r="AU214" s="194" t="s">
        <v>84</v>
      </c>
      <c r="AV214" s="13" t="s">
        <v>84</v>
      </c>
      <c r="AW214" s="13" t="s">
        <v>36</v>
      </c>
      <c r="AX214" s="13" t="s">
        <v>74</v>
      </c>
      <c r="AY214" s="194" t="s">
        <v>122</v>
      </c>
    </row>
    <row r="215" spans="1:65" s="14" customFormat="1" ht="11.25">
      <c r="B215" s="195"/>
      <c r="C215" s="196"/>
      <c r="D215" s="185" t="s">
        <v>130</v>
      </c>
      <c r="E215" s="197" t="s">
        <v>19</v>
      </c>
      <c r="F215" s="198" t="s">
        <v>132</v>
      </c>
      <c r="G215" s="196"/>
      <c r="H215" s="199">
        <v>340.80900000000003</v>
      </c>
      <c r="I215" s="200"/>
      <c r="J215" s="196"/>
      <c r="K215" s="196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130</v>
      </c>
      <c r="AU215" s="205" t="s">
        <v>84</v>
      </c>
      <c r="AV215" s="14" t="s">
        <v>129</v>
      </c>
      <c r="AW215" s="14" t="s">
        <v>36</v>
      </c>
      <c r="AX215" s="14" t="s">
        <v>82</v>
      </c>
      <c r="AY215" s="205" t="s">
        <v>122</v>
      </c>
    </row>
    <row r="216" spans="1:65" s="2" customFormat="1" ht="14.45" customHeight="1">
      <c r="A216" s="35"/>
      <c r="B216" s="36"/>
      <c r="C216" s="170" t="s">
        <v>304</v>
      </c>
      <c r="D216" s="170" t="s">
        <v>124</v>
      </c>
      <c r="E216" s="171" t="s">
        <v>305</v>
      </c>
      <c r="F216" s="172" t="s">
        <v>306</v>
      </c>
      <c r="G216" s="173" t="s">
        <v>196</v>
      </c>
      <c r="H216" s="174">
        <v>16.187999999999999</v>
      </c>
      <c r="I216" s="175"/>
      <c r="J216" s="176">
        <f>ROUND(I216*H216,2)</f>
        <v>0</v>
      </c>
      <c r="K216" s="172" t="s">
        <v>128</v>
      </c>
      <c r="L216" s="40"/>
      <c r="M216" s="177" t="s">
        <v>19</v>
      </c>
      <c r="N216" s="178" t="s">
        <v>45</v>
      </c>
      <c r="O216" s="65"/>
      <c r="P216" s="179">
        <f>O216*H216</f>
        <v>0</v>
      </c>
      <c r="Q216" s="179">
        <v>1.0435904</v>
      </c>
      <c r="R216" s="179">
        <f>Q216*H216</f>
        <v>16.8936413952</v>
      </c>
      <c r="S216" s="179">
        <v>0</v>
      </c>
      <c r="T216" s="180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1" t="s">
        <v>129</v>
      </c>
      <c r="AT216" s="181" t="s">
        <v>124</v>
      </c>
      <c r="AU216" s="181" t="s">
        <v>84</v>
      </c>
      <c r="AY216" s="18" t="s">
        <v>122</v>
      </c>
      <c r="BE216" s="182">
        <f>IF(N216="základní",J216,0)</f>
        <v>0</v>
      </c>
      <c r="BF216" s="182">
        <f>IF(N216="snížená",J216,0)</f>
        <v>0</v>
      </c>
      <c r="BG216" s="182">
        <f>IF(N216="zákl. přenesená",J216,0)</f>
        <v>0</v>
      </c>
      <c r="BH216" s="182">
        <f>IF(N216="sníž. přenesená",J216,0)</f>
        <v>0</v>
      </c>
      <c r="BI216" s="182">
        <f>IF(N216="nulová",J216,0)</f>
        <v>0</v>
      </c>
      <c r="BJ216" s="18" t="s">
        <v>82</v>
      </c>
      <c r="BK216" s="182">
        <f>ROUND(I216*H216,2)</f>
        <v>0</v>
      </c>
      <c r="BL216" s="18" t="s">
        <v>129</v>
      </c>
      <c r="BM216" s="181" t="s">
        <v>307</v>
      </c>
    </row>
    <row r="217" spans="1:65" s="13" customFormat="1" ht="11.25">
      <c r="B217" s="183"/>
      <c r="C217" s="184"/>
      <c r="D217" s="185" t="s">
        <v>130</v>
      </c>
      <c r="E217" s="186" t="s">
        <v>19</v>
      </c>
      <c r="F217" s="187" t="s">
        <v>308</v>
      </c>
      <c r="G217" s="184"/>
      <c r="H217" s="188">
        <v>16.187999999999999</v>
      </c>
      <c r="I217" s="189"/>
      <c r="J217" s="184"/>
      <c r="K217" s="184"/>
      <c r="L217" s="190"/>
      <c r="M217" s="191"/>
      <c r="N217" s="192"/>
      <c r="O217" s="192"/>
      <c r="P217" s="192"/>
      <c r="Q217" s="192"/>
      <c r="R217" s="192"/>
      <c r="S217" s="192"/>
      <c r="T217" s="193"/>
      <c r="AT217" s="194" t="s">
        <v>130</v>
      </c>
      <c r="AU217" s="194" t="s">
        <v>84</v>
      </c>
      <c r="AV217" s="13" t="s">
        <v>84</v>
      </c>
      <c r="AW217" s="13" t="s">
        <v>36</v>
      </c>
      <c r="AX217" s="13" t="s">
        <v>74</v>
      </c>
      <c r="AY217" s="194" t="s">
        <v>122</v>
      </c>
    </row>
    <row r="218" spans="1:65" s="14" customFormat="1" ht="11.25">
      <c r="B218" s="195"/>
      <c r="C218" s="196"/>
      <c r="D218" s="185" t="s">
        <v>130</v>
      </c>
      <c r="E218" s="197" t="s">
        <v>19</v>
      </c>
      <c r="F218" s="198" t="s">
        <v>132</v>
      </c>
      <c r="G218" s="196"/>
      <c r="H218" s="199">
        <v>16.187999999999999</v>
      </c>
      <c r="I218" s="200"/>
      <c r="J218" s="196"/>
      <c r="K218" s="196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130</v>
      </c>
      <c r="AU218" s="205" t="s">
        <v>84</v>
      </c>
      <c r="AV218" s="14" t="s">
        <v>129</v>
      </c>
      <c r="AW218" s="14" t="s">
        <v>36</v>
      </c>
      <c r="AX218" s="14" t="s">
        <v>82</v>
      </c>
      <c r="AY218" s="205" t="s">
        <v>122</v>
      </c>
    </row>
    <row r="219" spans="1:65" s="2" customFormat="1" ht="14.45" customHeight="1">
      <c r="A219" s="35"/>
      <c r="B219" s="36"/>
      <c r="C219" s="170" t="s">
        <v>309</v>
      </c>
      <c r="D219" s="170" t="s">
        <v>124</v>
      </c>
      <c r="E219" s="171" t="s">
        <v>310</v>
      </c>
      <c r="F219" s="172" t="s">
        <v>311</v>
      </c>
      <c r="G219" s="173" t="s">
        <v>152</v>
      </c>
      <c r="H219" s="174">
        <v>490.94099999999997</v>
      </c>
      <c r="I219" s="175"/>
      <c r="J219" s="176">
        <f>ROUND(I219*H219,2)</f>
        <v>0</v>
      </c>
      <c r="K219" s="172" t="s">
        <v>128</v>
      </c>
      <c r="L219" s="40"/>
      <c r="M219" s="177" t="s">
        <v>19</v>
      </c>
      <c r="N219" s="178" t="s">
        <v>45</v>
      </c>
      <c r="O219" s="65"/>
      <c r="P219" s="179">
        <f>O219*H219</f>
        <v>0</v>
      </c>
      <c r="Q219" s="179">
        <v>2.0874999999999999</v>
      </c>
      <c r="R219" s="179">
        <f>Q219*H219</f>
        <v>1024.8393374999998</v>
      </c>
      <c r="S219" s="179">
        <v>0</v>
      </c>
      <c r="T219" s="18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1" t="s">
        <v>129</v>
      </c>
      <c r="AT219" s="181" t="s">
        <v>124</v>
      </c>
      <c r="AU219" s="181" t="s">
        <v>84</v>
      </c>
      <c r="AY219" s="18" t="s">
        <v>122</v>
      </c>
      <c r="BE219" s="182">
        <f>IF(N219="základní",J219,0)</f>
        <v>0</v>
      </c>
      <c r="BF219" s="182">
        <f>IF(N219="snížená",J219,0)</f>
        <v>0</v>
      </c>
      <c r="BG219" s="182">
        <f>IF(N219="zákl. přenesená",J219,0)</f>
        <v>0</v>
      </c>
      <c r="BH219" s="182">
        <f>IF(N219="sníž. přenesená",J219,0)</f>
        <v>0</v>
      </c>
      <c r="BI219" s="182">
        <f>IF(N219="nulová",J219,0)</f>
        <v>0</v>
      </c>
      <c r="BJ219" s="18" t="s">
        <v>82</v>
      </c>
      <c r="BK219" s="182">
        <f>ROUND(I219*H219,2)</f>
        <v>0</v>
      </c>
      <c r="BL219" s="18" t="s">
        <v>129</v>
      </c>
      <c r="BM219" s="181" t="s">
        <v>312</v>
      </c>
    </row>
    <row r="220" spans="1:65" s="13" customFormat="1" ht="11.25">
      <c r="B220" s="183"/>
      <c r="C220" s="184"/>
      <c r="D220" s="185" t="s">
        <v>130</v>
      </c>
      <c r="E220" s="186" t="s">
        <v>19</v>
      </c>
      <c r="F220" s="187" t="s">
        <v>313</v>
      </c>
      <c r="G220" s="184"/>
      <c r="H220" s="188">
        <v>411.91199999999998</v>
      </c>
      <c r="I220" s="189"/>
      <c r="J220" s="184"/>
      <c r="K220" s="184"/>
      <c r="L220" s="190"/>
      <c r="M220" s="191"/>
      <c r="N220" s="192"/>
      <c r="O220" s="192"/>
      <c r="P220" s="192"/>
      <c r="Q220" s="192"/>
      <c r="R220" s="192"/>
      <c r="S220" s="192"/>
      <c r="T220" s="193"/>
      <c r="AT220" s="194" t="s">
        <v>130</v>
      </c>
      <c r="AU220" s="194" t="s">
        <v>84</v>
      </c>
      <c r="AV220" s="13" t="s">
        <v>84</v>
      </c>
      <c r="AW220" s="13" t="s">
        <v>36</v>
      </c>
      <c r="AX220" s="13" t="s">
        <v>74</v>
      </c>
      <c r="AY220" s="194" t="s">
        <v>122</v>
      </c>
    </row>
    <row r="221" spans="1:65" s="13" customFormat="1" ht="11.25">
      <c r="B221" s="183"/>
      <c r="C221" s="184"/>
      <c r="D221" s="185" t="s">
        <v>130</v>
      </c>
      <c r="E221" s="186" t="s">
        <v>19</v>
      </c>
      <c r="F221" s="187" t="s">
        <v>314</v>
      </c>
      <c r="G221" s="184"/>
      <c r="H221" s="188">
        <v>79.028999999999996</v>
      </c>
      <c r="I221" s="189"/>
      <c r="J221" s="184"/>
      <c r="K221" s="184"/>
      <c r="L221" s="190"/>
      <c r="M221" s="191"/>
      <c r="N221" s="192"/>
      <c r="O221" s="192"/>
      <c r="P221" s="192"/>
      <c r="Q221" s="192"/>
      <c r="R221" s="192"/>
      <c r="S221" s="192"/>
      <c r="T221" s="193"/>
      <c r="AT221" s="194" t="s">
        <v>130</v>
      </c>
      <c r="AU221" s="194" t="s">
        <v>84</v>
      </c>
      <c r="AV221" s="13" t="s">
        <v>84</v>
      </c>
      <c r="AW221" s="13" t="s">
        <v>36</v>
      </c>
      <c r="AX221" s="13" t="s">
        <v>74</v>
      </c>
      <c r="AY221" s="194" t="s">
        <v>122</v>
      </c>
    </row>
    <row r="222" spans="1:65" s="14" customFormat="1" ht="11.25">
      <c r="B222" s="195"/>
      <c r="C222" s="196"/>
      <c r="D222" s="185" t="s">
        <v>130</v>
      </c>
      <c r="E222" s="197" t="s">
        <v>19</v>
      </c>
      <c r="F222" s="198" t="s">
        <v>132</v>
      </c>
      <c r="G222" s="196"/>
      <c r="H222" s="199">
        <v>490.94099999999997</v>
      </c>
      <c r="I222" s="200"/>
      <c r="J222" s="196"/>
      <c r="K222" s="196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130</v>
      </c>
      <c r="AU222" s="205" t="s">
        <v>84</v>
      </c>
      <c r="AV222" s="14" t="s">
        <v>129</v>
      </c>
      <c r="AW222" s="14" t="s">
        <v>36</v>
      </c>
      <c r="AX222" s="14" t="s">
        <v>82</v>
      </c>
      <c r="AY222" s="205" t="s">
        <v>122</v>
      </c>
    </row>
    <row r="223" spans="1:65" s="12" customFormat="1" ht="22.9" customHeight="1">
      <c r="B223" s="154"/>
      <c r="C223" s="155"/>
      <c r="D223" s="156" t="s">
        <v>73</v>
      </c>
      <c r="E223" s="168" t="s">
        <v>129</v>
      </c>
      <c r="F223" s="168" t="s">
        <v>315</v>
      </c>
      <c r="G223" s="155"/>
      <c r="H223" s="155"/>
      <c r="I223" s="158"/>
      <c r="J223" s="169">
        <f>BK223</f>
        <v>0</v>
      </c>
      <c r="K223" s="155"/>
      <c r="L223" s="160"/>
      <c r="M223" s="161"/>
      <c r="N223" s="162"/>
      <c r="O223" s="162"/>
      <c r="P223" s="163">
        <f>SUM(P224:P226)</f>
        <v>0</v>
      </c>
      <c r="Q223" s="162"/>
      <c r="R223" s="163">
        <f>SUM(R224:R226)</f>
        <v>41.988408</v>
      </c>
      <c r="S223" s="162"/>
      <c r="T223" s="164">
        <f>SUM(T224:T226)</f>
        <v>0</v>
      </c>
      <c r="AR223" s="165" t="s">
        <v>82</v>
      </c>
      <c r="AT223" s="166" t="s">
        <v>73</v>
      </c>
      <c r="AU223" s="166" t="s">
        <v>82</v>
      </c>
      <c r="AY223" s="165" t="s">
        <v>122</v>
      </c>
      <c r="BK223" s="167">
        <f>SUM(BK224:BK226)</f>
        <v>0</v>
      </c>
    </row>
    <row r="224" spans="1:65" s="2" customFormat="1" ht="24.2" customHeight="1">
      <c r="A224" s="35"/>
      <c r="B224" s="36"/>
      <c r="C224" s="170" t="s">
        <v>316</v>
      </c>
      <c r="D224" s="170" t="s">
        <v>124</v>
      </c>
      <c r="E224" s="171" t="s">
        <v>317</v>
      </c>
      <c r="F224" s="172" t="s">
        <v>318</v>
      </c>
      <c r="G224" s="173" t="s">
        <v>152</v>
      </c>
      <c r="H224" s="174">
        <v>22.721</v>
      </c>
      <c r="I224" s="175"/>
      <c r="J224" s="176">
        <f>ROUND(I224*H224,2)</f>
        <v>0</v>
      </c>
      <c r="K224" s="172" t="s">
        <v>128</v>
      </c>
      <c r="L224" s="40"/>
      <c r="M224" s="177" t="s">
        <v>19</v>
      </c>
      <c r="N224" s="178" t="s">
        <v>45</v>
      </c>
      <c r="O224" s="65"/>
      <c r="P224" s="179">
        <f>O224*H224</f>
        <v>0</v>
      </c>
      <c r="Q224" s="179">
        <v>1.8480000000000001</v>
      </c>
      <c r="R224" s="179">
        <f>Q224*H224</f>
        <v>41.988408</v>
      </c>
      <c r="S224" s="179">
        <v>0</v>
      </c>
      <c r="T224" s="18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1" t="s">
        <v>129</v>
      </c>
      <c r="AT224" s="181" t="s">
        <v>124</v>
      </c>
      <c r="AU224" s="181" t="s">
        <v>84</v>
      </c>
      <c r="AY224" s="18" t="s">
        <v>122</v>
      </c>
      <c r="BE224" s="182">
        <f>IF(N224="základní",J224,0)</f>
        <v>0</v>
      </c>
      <c r="BF224" s="182">
        <f>IF(N224="snížená",J224,0)</f>
        <v>0</v>
      </c>
      <c r="BG224" s="182">
        <f>IF(N224="zákl. přenesená",J224,0)</f>
        <v>0</v>
      </c>
      <c r="BH224" s="182">
        <f>IF(N224="sníž. přenesená",J224,0)</f>
        <v>0</v>
      </c>
      <c r="BI224" s="182">
        <f>IF(N224="nulová",J224,0)</f>
        <v>0</v>
      </c>
      <c r="BJ224" s="18" t="s">
        <v>82</v>
      </c>
      <c r="BK224" s="182">
        <f>ROUND(I224*H224,2)</f>
        <v>0</v>
      </c>
      <c r="BL224" s="18" t="s">
        <v>129</v>
      </c>
      <c r="BM224" s="181" t="s">
        <v>319</v>
      </c>
    </row>
    <row r="225" spans="1:65" s="13" customFormat="1" ht="11.25">
      <c r="B225" s="183"/>
      <c r="C225" s="184"/>
      <c r="D225" s="185" t="s">
        <v>130</v>
      </c>
      <c r="E225" s="186" t="s">
        <v>19</v>
      </c>
      <c r="F225" s="187" t="s">
        <v>320</v>
      </c>
      <c r="G225" s="184"/>
      <c r="H225" s="188">
        <v>22.721</v>
      </c>
      <c r="I225" s="189"/>
      <c r="J225" s="184"/>
      <c r="K225" s="184"/>
      <c r="L225" s="190"/>
      <c r="M225" s="191"/>
      <c r="N225" s="192"/>
      <c r="O225" s="192"/>
      <c r="P225" s="192"/>
      <c r="Q225" s="192"/>
      <c r="R225" s="192"/>
      <c r="S225" s="192"/>
      <c r="T225" s="193"/>
      <c r="AT225" s="194" t="s">
        <v>130</v>
      </c>
      <c r="AU225" s="194" t="s">
        <v>84</v>
      </c>
      <c r="AV225" s="13" t="s">
        <v>84</v>
      </c>
      <c r="AW225" s="13" t="s">
        <v>36</v>
      </c>
      <c r="AX225" s="13" t="s">
        <v>74</v>
      </c>
      <c r="AY225" s="194" t="s">
        <v>122</v>
      </c>
    </row>
    <row r="226" spans="1:65" s="14" customFormat="1" ht="11.25">
      <c r="B226" s="195"/>
      <c r="C226" s="196"/>
      <c r="D226" s="185" t="s">
        <v>130</v>
      </c>
      <c r="E226" s="197" t="s">
        <v>19</v>
      </c>
      <c r="F226" s="198" t="s">
        <v>132</v>
      </c>
      <c r="G226" s="196"/>
      <c r="H226" s="199">
        <v>22.721</v>
      </c>
      <c r="I226" s="200"/>
      <c r="J226" s="196"/>
      <c r="K226" s="196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130</v>
      </c>
      <c r="AU226" s="205" t="s">
        <v>84</v>
      </c>
      <c r="AV226" s="14" t="s">
        <v>129</v>
      </c>
      <c r="AW226" s="14" t="s">
        <v>36</v>
      </c>
      <c r="AX226" s="14" t="s">
        <v>82</v>
      </c>
      <c r="AY226" s="205" t="s">
        <v>122</v>
      </c>
    </row>
    <row r="227" spans="1:65" s="12" customFormat="1" ht="22.9" customHeight="1">
      <c r="B227" s="154"/>
      <c r="C227" s="155"/>
      <c r="D227" s="156" t="s">
        <v>73</v>
      </c>
      <c r="E227" s="168" t="s">
        <v>321</v>
      </c>
      <c r="F227" s="168" t="s">
        <v>322</v>
      </c>
      <c r="G227" s="155"/>
      <c r="H227" s="155"/>
      <c r="I227" s="158"/>
      <c r="J227" s="169">
        <f>BK227</f>
        <v>0</v>
      </c>
      <c r="K227" s="155"/>
      <c r="L227" s="160"/>
      <c r="M227" s="161"/>
      <c r="N227" s="162"/>
      <c r="O227" s="162"/>
      <c r="P227" s="163">
        <f>SUM(P228:P252)</f>
        <v>0</v>
      </c>
      <c r="Q227" s="162"/>
      <c r="R227" s="163">
        <f>SUM(R228:R252)</f>
        <v>753.80004951700016</v>
      </c>
      <c r="S227" s="162"/>
      <c r="T227" s="164">
        <f>SUM(T228:T252)</f>
        <v>0</v>
      </c>
      <c r="AR227" s="165" t="s">
        <v>82</v>
      </c>
      <c r="AT227" s="166" t="s">
        <v>73</v>
      </c>
      <c r="AU227" s="166" t="s">
        <v>82</v>
      </c>
      <c r="AY227" s="165" t="s">
        <v>122</v>
      </c>
      <c r="BK227" s="167">
        <f>SUM(BK228:BK252)</f>
        <v>0</v>
      </c>
    </row>
    <row r="228" spans="1:65" s="2" customFormat="1" ht="14.45" customHeight="1">
      <c r="A228" s="35"/>
      <c r="B228" s="36"/>
      <c r="C228" s="170" t="s">
        <v>224</v>
      </c>
      <c r="D228" s="170" t="s">
        <v>124</v>
      </c>
      <c r="E228" s="171" t="s">
        <v>323</v>
      </c>
      <c r="F228" s="172" t="s">
        <v>324</v>
      </c>
      <c r="G228" s="173" t="s">
        <v>127</v>
      </c>
      <c r="H228" s="174">
        <v>458.46899999999999</v>
      </c>
      <c r="I228" s="175"/>
      <c r="J228" s="176">
        <f>ROUND(I228*H228,2)</f>
        <v>0</v>
      </c>
      <c r="K228" s="172" t="s">
        <v>128</v>
      </c>
      <c r="L228" s="40"/>
      <c r="M228" s="177" t="s">
        <v>19</v>
      </c>
      <c r="N228" s="178" t="s">
        <v>45</v>
      </c>
      <c r="O228" s="65"/>
      <c r="P228" s="179">
        <f>O228*H228</f>
        <v>0</v>
      </c>
      <c r="Q228" s="179">
        <v>0.621</v>
      </c>
      <c r="R228" s="179">
        <f>Q228*H228</f>
        <v>284.709249</v>
      </c>
      <c r="S228" s="179">
        <v>0</v>
      </c>
      <c r="T228" s="18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1" t="s">
        <v>129</v>
      </c>
      <c r="AT228" s="181" t="s">
        <v>124</v>
      </c>
      <c r="AU228" s="181" t="s">
        <v>84</v>
      </c>
      <c r="AY228" s="18" t="s">
        <v>122</v>
      </c>
      <c r="BE228" s="182">
        <f>IF(N228="základní",J228,0)</f>
        <v>0</v>
      </c>
      <c r="BF228" s="182">
        <f>IF(N228="snížená",J228,0)</f>
        <v>0</v>
      </c>
      <c r="BG228" s="182">
        <f>IF(N228="zákl. přenesená",J228,0)</f>
        <v>0</v>
      </c>
      <c r="BH228" s="182">
        <f>IF(N228="sníž. přenesená",J228,0)</f>
        <v>0</v>
      </c>
      <c r="BI228" s="182">
        <f>IF(N228="nulová",J228,0)</f>
        <v>0</v>
      </c>
      <c r="BJ228" s="18" t="s">
        <v>82</v>
      </c>
      <c r="BK228" s="182">
        <f>ROUND(I228*H228,2)</f>
        <v>0</v>
      </c>
      <c r="BL228" s="18" t="s">
        <v>129</v>
      </c>
      <c r="BM228" s="181" t="s">
        <v>325</v>
      </c>
    </row>
    <row r="229" spans="1:65" s="13" customFormat="1" ht="11.25">
      <c r="B229" s="183"/>
      <c r="C229" s="184"/>
      <c r="D229" s="185" t="s">
        <v>130</v>
      </c>
      <c r="E229" s="186" t="s">
        <v>19</v>
      </c>
      <c r="F229" s="187" t="s">
        <v>135</v>
      </c>
      <c r="G229" s="184"/>
      <c r="H229" s="188">
        <v>458.46899999999999</v>
      </c>
      <c r="I229" s="189"/>
      <c r="J229" s="184"/>
      <c r="K229" s="184"/>
      <c r="L229" s="190"/>
      <c r="M229" s="191"/>
      <c r="N229" s="192"/>
      <c r="O229" s="192"/>
      <c r="P229" s="192"/>
      <c r="Q229" s="192"/>
      <c r="R229" s="192"/>
      <c r="S229" s="192"/>
      <c r="T229" s="193"/>
      <c r="AT229" s="194" t="s">
        <v>130</v>
      </c>
      <c r="AU229" s="194" t="s">
        <v>84</v>
      </c>
      <c r="AV229" s="13" t="s">
        <v>84</v>
      </c>
      <c r="AW229" s="13" t="s">
        <v>36</v>
      </c>
      <c r="AX229" s="13" t="s">
        <v>74</v>
      </c>
      <c r="AY229" s="194" t="s">
        <v>122</v>
      </c>
    </row>
    <row r="230" spans="1:65" s="14" customFormat="1" ht="11.25">
      <c r="B230" s="195"/>
      <c r="C230" s="196"/>
      <c r="D230" s="185" t="s">
        <v>130</v>
      </c>
      <c r="E230" s="197" t="s">
        <v>19</v>
      </c>
      <c r="F230" s="198" t="s">
        <v>132</v>
      </c>
      <c r="G230" s="196"/>
      <c r="H230" s="199">
        <v>458.46899999999999</v>
      </c>
      <c r="I230" s="200"/>
      <c r="J230" s="196"/>
      <c r="K230" s="196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130</v>
      </c>
      <c r="AU230" s="205" t="s">
        <v>84</v>
      </c>
      <c r="AV230" s="14" t="s">
        <v>129</v>
      </c>
      <c r="AW230" s="14" t="s">
        <v>36</v>
      </c>
      <c r="AX230" s="14" t="s">
        <v>82</v>
      </c>
      <c r="AY230" s="205" t="s">
        <v>122</v>
      </c>
    </row>
    <row r="231" spans="1:65" s="2" customFormat="1" ht="24.2" customHeight="1">
      <c r="A231" s="35"/>
      <c r="B231" s="36"/>
      <c r="C231" s="170" t="s">
        <v>326</v>
      </c>
      <c r="D231" s="170" t="s">
        <v>124</v>
      </c>
      <c r="E231" s="171" t="s">
        <v>327</v>
      </c>
      <c r="F231" s="172" t="s">
        <v>328</v>
      </c>
      <c r="G231" s="173" t="s">
        <v>127</v>
      </c>
      <c r="H231" s="174">
        <v>539.61400000000003</v>
      </c>
      <c r="I231" s="175"/>
      <c r="J231" s="176">
        <f>ROUND(I231*H231,2)</f>
        <v>0</v>
      </c>
      <c r="K231" s="172" t="s">
        <v>128</v>
      </c>
      <c r="L231" s="40"/>
      <c r="M231" s="177" t="s">
        <v>19</v>
      </c>
      <c r="N231" s="178" t="s">
        <v>45</v>
      </c>
      <c r="O231" s="65"/>
      <c r="P231" s="179">
        <f>O231*H231</f>
        <v>0</v>
      </c>
      <c r="Q231" s="179">
        <v>0.21099999999999999</v>
      </c>
      <c r="R231" s="179">
        <f>Q231*H231</f>
        <v>113.858554</v>
      </c>
      <c r="S231" s="179">
        <v>0</v>
      </c>
      <c r="T231" s="18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1" t="s">
        <v>129</v>
      </c>
      <c r="AT231" s="181" t="s">
        <v>124</v>
      </c>
      <c r="AU231" s="181" t="s">
        <v>84</v>
      </c>
      <c r="AY231" s="18" t="s">
        <v>122</v>
      </c>
      <c r="BE231" s="182">
        <f>IF(N231="základní",J231,0)</f>
        <v>0</v>
      </c>
      <c r="BF231" s="182">
        <f>IF(N231="snížená",J231,0)</f>
        <v>0</v>
      </c>
      <c r="BG231" s="182">
        <f>IF(N231="zákl. přenesená",J231,0)</f>
        <v>0</v>
      </c>
      <c r="BH231" s="182">
        <f>IF(N231="sníž. přenesená",J231,0)</f>
        <v>0</v>
      </c>
      <c r="BI231" s="182">
        <f>IF(N231="nulová",J231,0)</f>
        <v>0</v>
      </c>
      <c r="BJ231" s="18" t="s">
        <v>82</v>
      </c>
      <c r="BK231" s="182">
        <f>ROUND(I231*H231,2)</f>
        <v>0</v>
      </c>
      <c r="BL231" s="18" t="s">
        <v>129</v>
      </c>
      <c r="BM231" s="181" t="s">
        <v>329</v>
      </c>
    </row>
    <row r="232" spans="1:65" s="13" customFormat="1" ht="11.25">
      <c r="B232" s="183"/>
      <c r="C232" s="184"/>
      <c r="D232" s="185" t="s">
        <v>130</v>
      </c>
      <c r="E232" s="186" t="s">
        <v>19</v>
      </c>
      <c r="F232" s="187" t="s">
        <v>330</v>
      </c>
      <c r="G232" s="184"/>
      <c r="H232" s="188">
        <v>539.61400000000003</v>
      </c>
      <c r="I232" s="189"/>
      <c r="J232" s="184"/>
      <c r="K232" s="184"/>
      <c r="L232" s="190"/>
      <c r="M232" s="191"/>
      <c r="N232" s="192"/>
      <c r="O232" s="192"/>
      <c r="P232" s="192"/>
      <c r="Q232" s="192"/>
      <c r="R232" s="192"/>
      <c r="S232" s="192"/>
      <c r="T232" s="193"/>
      <c r="AT232" s="194" t="s">
        <v>130</v>
      </c>
      <c r="AU232" s="194" t="s">
        <v>84</v>
      </c>
      <c r="AV232" s="13" t="s">
        <v>84</v>
      </c>
      <c r="AW232" s="13" t="s">
        <v>36</v>
      </c>
      <c r="AX232" s="13" t="s">
        <v>74</v>
      </c>
      <c r="AY232" s="194" t="s">
        <v>122</v>
      </c>
    </row>
    <row r="233" spans="1:65" s="14" customFormat="1" ht="11.25">
      <c r="B233" s="195"/>
      <c r="C233" s="196"/>
      <c r="D233" s="185" t="s">
        <v>130</v>
      </c>
      <c r="E233" s="197" t="s">
        <v>19</v>
      </c>
      <c r="F233" s="198" t="s">
        <v>132</v>
      </c>
      <c r="G233" s="196"/>
      <c r="H233" s="199">
        <v>539.61400000000003</v>
      </c>
      <c r="I233" s="200"/>
      <c r="J233" s="196"/>
      <c r="K233" s="196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130</v>
      </c>
      <c r="AU233" s="205" t="s">
        <v>84</v>
      </c>
      <c r="AV233" s="14" t="s">
        <v>129</v>
      </c>
      <c r="AW233" s="14" t="s">
        <v>36</v>
      </c>
      <c r="AX233" s="14" t="s">
        <v>82</v>
      </c>
      <c r="AY233" s="205" t="s">
        <v>122</v>
      </c>
    </row>
    <row r="234" spans="1:65" s="2" customFormat="1" ht="24.2" customHeight="1">
      <c r="A234" s="35"/>
      <c r="B234" s="36"/>
      <c r="C234" s="170" t="s">
        <v>331</v>
      </c>
      <c r="D234" s="170" t="s">
        <v>124</v>
      </c>
      <c r="E234" s="171" t="s">
        <v>332</v>
      </c>
      <c r="F234" s="172" t="s">
        <v>333</v>
      </c>
      <c r="G234" s="173" t="s">
        <v>127</v>
      </c>
      <c r="H234" s="174">
        <v>499.04199999999997</v>
      </c>
      <c r="I234" s="175"/>
      <c r="J234" s="176">
        <f>ROUND(I234*H234,2)</f>
        <v>0</v>
      </c>
      <c r="K234" s="172" t="s">
        <v>128</v>
      </c>
      <c r="L234" s="40"/>
      <c r="M234" s="177" t="s">
        <v>19</v>
      </c>
      <c r="N234" s="178" t="s">
        <v>45</v>
      </c>
      <c r="O234" s="65"/>
      <c r="P234" s="179">
        <f>O234*H234</f>
        <v>0</v>
      </c>
      <c r="Q234" s="179">
        <v>0.40417350000000002</v>
      </c>
      <c r="R234" s="179">
        <f>Q234*H234</f>
        <v>201.69955178699999</v>
      </c>
      <c r="S234" s="179">
        <v>0</v>
      </c>
      <c r="T234" s="18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1" t="s">
        <v>129</v>
      </c>
      <c r="AT234" s="181" t="s">
        <v>124</v>
      </c>
      <c r="AU234" s="181" t="s">
        <v>84</v>
      </c>
      <c r="AY234" s="18" t="s">
        <v>122</v>
      </c>
      <c r="BE234" s="182">
        <f>IF(N234="základní",J234,0)</f>
        <v>0</v>
      </c>
      <c r="BF234" s="182">
        <f>IF(N234="snížená",J234,0)</f>
        <v>0</v>
      </c>
      <c r="BG234" s="182">
        <f>IF(N234="zákl. přenesená",J234,0)</f>
        <v>0</v>
      </c>
      <c r="BH234" s="182">
        <f>IF(N234="sníž. přenesená",J234,0)</f>
        <v>0</v>
      </c>
      <c r="BI234" s="182">
        <f>IF(N234="nulová",J234,0)</f>
        <v>0</v>
      </c>
      <c r="BJ234" s="18" t="s">
        <v>82</v>
      </c>
      <c r="BK234" s="182">
        <f>ROUND(I234*H234,2)</f>
        <v>0</v>
      </c>
      <c r="BL234" s="18" t="s">
        <v>129</v>
      </c>
      <c r="BM234" s="181" t="s">
        <v>334</v>
      </c>
    </row>
    <row r="235" spans="1:65" s="13" customFormat="1" ht="11.25">
      <c r="B235" s="183"/>
      <c r="C235" s="184"/>
      <c r="D235" s="185" t="s">
        <v>130</v>
      </c>
      <c r="E235" s="186" t="s">
        <v>19</v>
      </c>
      <c r="F235" s="187" t="s">
        <v>131</v>
      </c>
      <c r="G235" s="184"/>
      <c r="H235" s="188">
        <v>499.04199999999997</v>
      </c>
      <c r="I235" s="189"/>
      <c r="J235" s="184"/>
      <c r="K235" s="184"/>
      <c r="L235" s="190"/>
      <c r="M235" s="191"/>
      <c r="N235" s="192"/>
      <c r="O235" s="192"/>
      <c r="P235" s="192"/>
      <c r="Q235" s="192"/>
      <c r="R235" s="192"/>
      <c r="S235" s="192"/>
      <c r="T235" s="193"/>
      <c r="AT235" s="194" t="s">
        <v>130</v>
      </c>
      <c r="AU235" s="194" t="s">
        <v>84</v>
      </c>
      <c r="AV235" s="13" t="s">
        <v>84</v>
      </c>
      <c r="AW235" s="13" t="s">
        <v>36</v>
      </c>
      <c r="AX235" s="13" t="s">
        <v>74</v>
      </c>
      <c r="AY235" s="194" t="s">
        <v>122</v>
      </c>
    </row>
    <row r="236" spans="1:65" s="14" customFormat="1" ht="11.25">
      <c r="B236" s="195"/>
      <c r="C236" s="196"/>
      <c r="D236" s="185" t="s">
        <v>130</v>
      </c>
      <c r="E236" s="197" t="s">
        <v>19</v>
      </c>
      <c r="F236" s="198" t="s">
        <v>132</v>
      </c>
      <c r="G236" s="196"/>
      <c r="H236" s="199">
        <v>499.04199999999997</v>
      </c>
      <c r="I236" s="200"/>
      <c r="J236" s="196"/>
      <c r="K236" s="196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130</v>
      </c>
      <c r="AU236" s="205" t="s">
        <v>84</v>
      </c>
      <c r="AV236" s="14" t="s">
        <v>129</v>
      </c>
      <c r="AW236" s="14" t="s">
        <v>36</v>
      </c>
      <c r="AX236" s="14" t="s">
        <v>82</v>
      </c>
      <c r="AY236" s="205" t="s">
        <v>122</v>
      </c>
    </row>
    <row r="237" spans="1:65" s="2" customFormat="1" ht="24.2" customHeight="1">
      <c r="A237" s="35"/>
      <c r="B237" s="36"/>
      <c r="C237" s="170" t="s">
        <v>335</v>
      </c>
      <c r="D237" s="170" t="s">
        <v>124</v>
      </c>
      <c r="E237" s="171" t="s">
        <v>336</v>
      </c>
      <c r="F237" s="172" t="s">
        <v>337</v>
      </c>
      <c r="G237" s="173" t="s">
        <v>127</v>
      </c>
      <c r="H237" s="174">
        <v>580.18700000000001</v>
      </c>
      <c r="I237" s="175"/>
      <c r="J237" s="176">
        <f>ROUND(I237*H237,2)</f>
        <v>0</v>
      </c>
      <c r="K237" s="172" t="s">
        <v>128</v>
      </c>
      <c r="L237" s="40"/>
      <c r="M237" s="177" t="s">
        <v>19</v>
      </c>
      <c r="N237" s="178" t="s">
        <v>45</v>
      </c>
      <c r="O237" s="65"/>
      <c r="P237" s="179">
        <f>O237*H237</f>
        <v>0</v>
      </c>
      <c r="Q237" s="179">
        <v>1.0619999999999999E-2</v>
      </c>
      <c r="R237" s="179">
        <f>Q237*H237</f>
        <v>6.1615859399999993</v>
      </c>
      <c r="S237" s="179">
        <v>0</v>
      </c>
      <c r="T237" s="18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1" t="s">
        <v>129</v>
      </c>
      <c r="AT237" s="181" t="s">
        <v>124</v>
      </c>
      <c r="AU237" s="181" t="s">
        <v>84</v>
      </c>
      <c r="AY237" s="18" t="s">
        <v>122</v>
      </c>
      <c r="BE237" s="182">
        <f>IF(N237="základní",J237,0)</f>
        <v>0</v>
      </c>
      <c r="BF237" s="182">
        <f>IF(N237="snížená",J237,0)</f>
        <v>0</v>
      </c>
      <c r="BG237" s="182">
        <f>IF(N237="zákl. přenesená",J237,0)</f>
        <v>0</v>
      </c>
      <c r="BH237" s="182">
        <f>IF(N237="sníž. přenesená",J237,0)</f>
        <v>0</v>
      </c>
      <c r="BI237" s="182">
        <f>IF(N237="nulová",J237,0)</f>
        <v>0</v>
      </c>
      <c r="BJ237" s="18" t="s">
        <v>82</v>
      </c>
      <c r="BK237" s="182">
        <f>ROUND(I237*H237,2)</f>
        <v>0</v>
      </c>
      <c r="BL237" s="18" t="s">
        <v>129</v>
      </c>
      <c r="BM237" s="181" t="s">
        <v>338</v>
      </c>
    </row>
    <row r="238" spans="1:65" s="13" customFormat="1" ht="11.25">
      <c r="B238" s="183"/>
      <c r="C238" s="184"/>
      <c r="D238" s="185" t="s">
        <v>130</v>
      </c>
      <c r="E238" s="186" t="s">
        <v>19</v>
      </c>
      <c r="F238" s="187" t="s">
        <v>140</v>
      </c>
      <c r="G238" s="184"/>
      <c r="H238" s="188">
        <v>580.18700000000001</v>
      </c>
      <c r="I238" s="189"/>
      <c r="J238" s="184"/>
      <c r="K238" s="184"/>
      <c r="L238" s="190"/>
      <c r="M238" s="191"/>
      <c r="N238" s="192"/>
      <c r="O238" s="192"/>
      <c r="P238" s="192"/>
      <c r="Q238" s="192"/>
      <c r="R238" s="192"/>
      <c r="S238" s="192"/>
      <c r="T238" s="193"/>
      <c r="AT238" s="194" t="s">
        <v>130</v>
      </c>
      <c r="AU238" s="194" t="s">
        <v>84</v>
      </c>
      <c r="AV238" s="13" t="s">
        <v>84</v>
      </c>
      <c r="AW238" s="13" t="s">
        <v>36</v>
      </c>
      <c r="AX238" s="13" t="s">
        <v>74</v>
      </c>
      <c r="AY238" s="194" t="s">
        <v>122</v>
      </c>
    </row>
    <row r="239" spans="1:65" s="14" customFormat="1" ht="11.25">
      <c r="B239" s="195"/>
      <c r="C239" s="196"/>
      <c r="D239" s="185" t="s">
        <v>130</v>
      </c>
      <c r="E239" s="197" t="s">
        <v>19</v>
      </c>
      <c r="F239" s="198" t="s">
        <v>132</v>
      </c>
      <c r="G239" s="196"/>
      <c r="H239" s="199">
        <v>580.18700000000001</v>
      </c>
      <c r="I239" s="200"/>
      <c r="J239" s="196"/>
      <c r="K239" s="196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130</v>
      </c>
      <c r="AU239" s="205" t="s">
        <v>84</v>
      </c>
      <c r="AV239" s="14" t="s">
        <v>129</v>
      </c>
      <c r="AW239" s="14" t="s">
        <v>36</v>
      </c>
      <c r="AX239" s="14" t="s">
        <v>82</v>
      </c>
      <c r="AY239" s="205" t="s">
        <v>122</v>
      </c>
    </row>
    <row r="240" spans="1:65" s="2" customFormat="1" ht="14.45" customHeight="1">
      <c r="A240" s="35"/>
      <c r="B240" s="36"/>
      <c r="C240" s="170" t="s">
        <v>228</v>
      </c>
      <c r="D240" s="170" t="s">
        <v>124</v>
      </c>
      <c r="E240" s="171" t="s">
        <v>339</v>
      </c>
      <c r="F240" s="172" t="s">
        <v>340</v>
      </c>
      <c r="G240" s="173" t="s">
        <v>127</v>
      </c>
      <c r="H240" s="174">
        <v>539.61400000000003</v>
      </c>
      <c r="I240" s="175"/>
      <c r="J240" s="176">
        <f>ROUND(I240*H240,2)</f>
        <v>0</v>
      </c>
      <c r="K240" s="172" t="s">
        <v>128</v>
      </c>
      <c r="L240" s="40"/>
      <c r="M240" s="177" t="s">
        <v>19</v>
      </c>
      <c r="N240" s="178" t="s">
        <v>45</v>
      </c>
      <c r="O240" s="65"/>
      <c r="P240" s="179">
        <f>O240*H240</f>
        <v>0</v>
      </c>
      <c r="Q240" s="179">
        <v>3.4000000000000002E-4</v>
      </c>
      <c r="R240" s="179">
        <f>Q240*H240</f>
        <v>0.18346876000000004</v>
      </c>
      <c r="S240" s="179">
        <v>0</v>
      </c>
      <c r="T240" s="18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1" t="s">
        <v>129</v>
      </c>
      <c r="AT240" s="181" t="s">
        <v>124</v>
      </c>
      <c r="AU240" s="181" t="s">
        <v>84</v>
      </c>
      <c r="AY240" s="18" t="s">
        <v>122</v>
      </c>
      <c r="BE240" s="182">
        <f>IF(N240="základní",J240,0)</f>
        <v>0</v>
      </c>
      <c r="BF240" s="182">
        <f>IF(N240="snížená",J240,0)</f>
        <v>0</v>
      </c>
      <c r="BG240" s="182">
        <f>IF(N240="zákl. přenesená",J240,0)</f>
        <v>0</v>
      </c>
      <c r="BH240" s="182">
        <f>IF(N240="sníž. přenesená",J240,0)</f>
        <v>0</v>
      </c>
      <c r="BI240" s="182">
        <f>IF(N240="nulová",J240,0)</f>
        <v>0</v>
      </c>
      <c r="BJ240" s="18" t="s">
        <v>82</v>
      </c>
      <c r="BK240" s="182">
        <f>ROUND(I240*H240,2)</f>
        <v>0</v>
      </c>
      <c r="BL240" s="18" t="s">
        <v>129</v>
      </c>
      <c r="BM240" s="181" t="s">
        <v>341</v>
      </c>
    </row>
    <row r="241" spans="1:65" s="13" customFormat="1" ht="11.25">
      <c r="B241" s="183"/>
      <c r="C241" s="184"/>
      <c r="D241" s="185" t="s">
        <v>130</v>
      </c>
      <c r="E241" s="186" t="s">
        <v>19</v>
      </c>
      <c r="F241" s="187" t="s">
        <v>330</v>
      </c>
      <c r="G241" s="184"/>
      <c r="H241" s="188">
        <v>539.61400000000003</v>
      </c>
      <c r="I241" s="189"/>
      <c r="J241" s="184"/>
      <c r="K241" s="184"/>
      <c r="L241" s="190"/>
      <c r="M241" s="191"/>
      <c r="N241" s="192"/>
      <c r="O241" s="192"/>
      <c r="P241" s="192"/>
      <c r="Q241" s="192"/>
      <c r="R241" s="192"/>
      <c r="S241" s="192"/>
      <c r="T241" s="193"/>
      <c r="AT241" s="194" t="s">
        <v>130</v>
      </c>
      <c r="AU241" s="194" t="s">
        <v>84</v>
      </c>
      <c r="AV241" s="13" t="s">
        <v>84</v>
      </c>
      <c r="AW241" s="13" t="s">
        <v>36</v>
      </c>
      <c r="AX241" s="13" t="s">
        <v>74</v>
      </c>
      <c r="AY241" s="194" t="s">
        <v>122</v>
      </c>
    </row>
    <row r="242" spans="1:65" s="14" customFormat="1" ht="11.25">
      <c r="B242" s="195"/>
      <c r="C242" s="196"/>
      <c r="D242" s="185" t="s">
        <v>130</v>
      </c>
      <c r="E242" s="197" t="s">
        <v>19</v>
      </c>
      <c r="F242" s="198" t="s">
        <v>132</v>
      </c>
      <c r="G242" s="196"/>
      <c r="H242" s="199">
        <v>539.61400000000003</v>
      </c>
      <c r="I242" s="200"/>
      <c r="J242" s="196"/>
      <c r="K242" s="196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130</v>
      </c>
      <c r="AU242" s="205" t="s">
        <v>84</v>
      </c>
      <c r="AV242" s="14" t="s">
        <v>129</v>
      </c>
      <c r="AW242" s="14" t="s">
        <v>36</v>
      </c>
      <c r="AX242" s="14" t="s">
        <v>82</v>
      </c>
      <c r="AY242" s="205" t="s">
        <v>122</v>
      </c>
    </row>
    <row r="243" spans="1:65" s="2" customFormat="1" ht="14.45" customHeight="1">
      <c r="A243" s="35"/>
      <c r="B243" s="36"/>
      <c r="C243" s="170" t="s">
        <v>342</v>
      </c>
      <c r="D243" s="170" t="s">
        <v>124</v>
      </c>
      <c r="E243" s="171" t="s">
        <v>343</v>
      </c>
      <c r="F243" s="172" t="s">
        <v>344</v>
      </c>
      <c r="G243" s="173" t="s">
        <v>127</v>
      </c>
      <c r="H243" s="174">
        <v>1160.374</v>
      </c>
      <c r="I243" s="175"/>
      <c r="J243" s="176">
        <f>ROUND(I243*H243,2)</f>
        <v>0</v>
      </c>
      <c r="K243" s="172" t="s">
        <v>128</v>
      </c>
      <c r="L243" s="40"/>
      <c r="M243" s="177" t="s">
        <v>19</v>
      </c>
      <c r="N243" s="178" t="s">
        <v>45</v>
      </c>
      <c r="O243" s="65"/>
      <c r="P243" s="179">
        <f>O243*H243</f>
        <v>0</v>
      </c>
      <c r="Q243" s="179">
        <v>7.1000000000000002E-4</v>
      </c>
      <c r="R243" s="179">
        <f>Q243*H243</f>
        <v>0.82386554000000001</v>
      </c>
      <c r="S243" s="179">
        <v>0</v>
      </c>
      <c r="T243" s="18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1" t="s">
        <v>129</v>
      </c>
      <c r="AT243" s="181" t="s">
        <v>124</v>
      </c>
      <c r="AU243" s="181" t="s">
        <v>84</v>
      </c>
      <c r="AY243" s="18" t="s">
        <v>122</v>
      </c>
      <c r="BE243" s="182">
        <f>IF(N243="základní",J243,0)</f>
        <v>0</v>
      </c>
      <c r="BF243" s="182">
        <f>IF(N243="snížená",J243,0)</f>
        <v>0</v>
      </c>
      <c r="BG243" s="182">
        <f>IF(N243="zákl. přenesená",J243,0)</f>
        <v>0</v>
      </c>
      <c r="BH243" s="182">
        <f>IF(N243="sníž. přenesená",J243,0)</f>
        <v>0</v>
      </c>
      <c r="BI243" s="182">
        <f>IF(N243="nulová",J243,0)</f>
        <v>0</v>
      </c>
      <c r="BJ243" s="18" t="s">
        <v>82</v>
      </c>
      <c r="BK243" s="182">
        <f>ROUND(I243*H243,2)</f>
        <v>0</v>
      </c>
      <c r="BL243" s="18" t="s">
        <v>129</v>
      </c>
      <c r="BM243" s="181" t="s">
        <v>345</v>
      </c>
    </row>
    <row r="244" spans="1:65" s="13" customFormat="1" ht="11.25">
      <c r="B244" s="183"/>
      <c r="C244" s="184"/>
      <c r="D244" s="185" t="s">
        <v>130</v>
      </c>
      <c r="E244" s="186" t="s">
        <v>19</v>
      </c>
      <c r="F244" s="187" t="s">
        <v>140</v>
      </c>
      <c r="G244" s="184"/>
      <c r="H244" s="188">
        <v>580.18700000000001</v>
      </c>
      <c r="I244" s="189"/>
      <c r="J244" s="184"/>
      <c r="K244" s="184"/>
      <c r="L244" s="190"/>
      <c r="M244" s="191"/>
      <c r="N244" s="192"/>
      <c r="O244" s="192"/>
      <c r="P244" s="192"/>
      <c r="Q244" s="192"/>
      <c r="R244" s="192"/>
      <c r="S244" s="192"/>
      <c r="T244" s="193"/>
      <c r="AT244" s="194" t="s">
        <v>130</v>
      </c>
      <c r="AU244" s="194" t="s">
        <v>84</v>
      </c>
      <c r="AV244" s="13" t="s">
        <v>84</v>
      </c>
      <c r="AW244" s="13" t="s">
        <v>36</v>
      </c>
      <c r="AX244" s="13" t="s">
        <v>74</v>
      </c>
      <c r="AY244" s="194" t="s">
        <v>122</v>
      </c>
    </row>
    <row r="245" spans="1:65" s="13" customFormat="1" ht="11.25">
      <c r="B245" s="183"/>
      <c r="C245" s="184"/>
      <c r="D245" s="185" t="s">
        <v>130</v>
      </c>
      <c r="E245" s="186" t="s">
        <v>19</v>
      </c>
      <c r="F245" s="187" t="s">
        <v>140</v>
      </c>
      <c r="G245" s="184"/>
      <c r="H245" s="188">
        <v>580.18700000000001</v>
      </c>
      <c r="I245" s="189"/>
      <c r="J245" s="184"/>
      <c r="K245" s="184"/>
      <c r="L245" s="190"/>
      <c r="M245" s="191"/>
      <c r="N245" s="192"/>
      <c r="O245" s="192"/>
      <c r="P245" s="192"/>
      <c r="Q245" s="192"/>
      <c r="R245" s="192"/>
      <c r="S245" s="192"/>
      <c r="T245" s="193"/>
      <c r="AT245" s="194" t="s">
        <v>130</v>
      </c>
      <c r="AU245" s="194" t="s">
        <v>84</v>
      </c>
      <c r="AV245" s="13" t="s">
        <v>84</v>
      </c>
      <c r="AW245" s="13" t="s">
        <v>36</v>
      </c>
      <c r="AX245" s="13" t="s">
        <v>74</v>
      </c>
      <c r="AY245" s="194" t="s">
        <v>122</v>
      </c>
    </row>
    <row r="246" spans="1:65" s="14" customFormat="1" ht="11.25">
      <c r="B246" s="195"/>
      <c r="C246" s="196"/>
      <c r="D246" s="185" t="s">
        <v>130</v>
      </c>
      <c r="E246" s="197" t="s">
        <v>19</v>
      </c>
      <c r="F246" s="198" t="s">
        <v>132</v>
      </c>
      <c r="G246" s="196"/>
      <c r="H246" s="199">
        <v>1160.374</v>
      </c>
      <c r="I246" s="200"/>
      <c r="J246" s="196"/>
      <c r="K246" s="196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130</v>
      </c>
      <c r="AU246" s="205" t="s">
        <v>84</v>
      </c>
      <c r="AV246" s="14" t="s">
        <v>129</v>
      </c>
      <c r="AW246" s="14" t="s">
        <v>36</v>
      </c>
      <c r="AX246" s="14" t="s">
        <v>82</v>
      </c>
      <c r="AY246" s="205" t="s">
        <v>122</v>
      </c>
    </row>
    <row r="247" spans="1:65" s="2" customFormat="1" ht="24.2" customHeight="1">
      <c r="A247" s="35"/>
      <c r="B247" s="36"/>
      <c r="C247" s="170" t="s">
        <v>237</v>
      </c>
      <c r="D247" s="170" t="s">
        <v>124</v>
      </c>
      <c r="E247" s="171" t="s">
        <v>346</v>
      </c>
      <c r="F247" s="172" t="s">
        <v>347</v>
      </c>
      <c r="G247" s="173" t="s">
        <v>127</v>
      </c>
      <c r="H247" s="174">
        <v>580.18700000000001</v>
      </c>
      <c r="I247" s="175"/>
      <c r="J247" s="176">
        <f>ROUND(I247*H247,2)</f>
        <v>0</v>
      </c>
      <c r="K247" s="172" t="s">
        <v>128</v>
      </c>
      <c r="L247" s="40"/>
      <c r="M247" s="177" t="s">
        <v>19</v>
      </c>
      <c r="N247" s="178" t="s">
        <v>45</v>
      </c>
      <c r="O247" s="65"/>
      <c r="P247" s="179">
        <f>O247*H247</f>
        <v>0</v>
      </c>
      <c r="Q247" s="179">
        <v>9.6680000000000002E-2</v>
      </c>
      <c r="R247" s="179">
        <f>Q247*H247</f>
        <v>56.092479160000003</v>
      </c>
      <c r="S247" s="179">
        <v>0</v>
      </c>
      <c r="T247" s="180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1" t="s">
        <v>129</v>
      </c>
      <c r="AT247" s="181" t="s">
        <v>124</v>
      </c>
      <c r="AU247" s="181" t="s">
        <v>84</v>
      </c>
      <c r="AY247" s="18" t="s">
        <v>122</v>
      </c>
      <c r="BE247" s="182">
        <f>IF(N247="základní",J247,0)</f>
        <v>0</v>
      </c>
      <c r="BF247" s="182">
        <f>IF(N247="snížená",J247,0)</f>
        <v>0</v>
      </c>
      <c r="BG247" s="182">
        <f>IF(N247="zákl. přenesená",J247,0)</f>
        <v>0</v>
      </c>
      <c r="BH247" s="182">
        <f>IF(N247="sníž. přenesená",J247,0)</f>
        <v>0</v>
      </c>
      <c r="BI247" s="182">
        <f>IF(N247="nulová",J247,0)</f>
        <v>0</v>
      </c>
      <c r="BJ247" s="18" t="s">
        <v>82</v>
      </c>
      <c r="BK247" s="182">
        <f>ROUND(I247*H247,2)</f>
        <v>0</v>
      </c>
      <c r="BL247" s="18" t="s">
        <v>129</v>
      </c>
      <c r="BM247" s="181" t="s">
        <v>348</v>
      </c>
    </row>
    <row r="248" spans="1:65" s="13" customFormat="1" ht="11.25">
      <c r="B248" s="183"/>
      <c r="C248" s="184"/>
      <c r="D248" s="185" t="s">
        <v>130</v>
      </c>
      <c r="E248" s="186" t="s">
        <v>19</v>
      </c>
      <c r="F248" s="187" t="s">
        <v>140</v>
      </c>
      <c r="G248" s="184"/>
      <c r="H248" s="188">
        <v>580.18700000000001</v>
      </c>
      <c r="I248" s="189"/>
      <c r="J248" s="184"/>
      <c r="K248" s="184"/>
      <c r="L248" s="190"/>
      <c r="M248" s="191"/>
      <c r="N248" s="192"/>
      <c r="O248" s="192"/>
      <c r="P248" s="192"/>
      <c r="Q248" s="192"/>
      <c r="R248" s="192"/>
      <c r="S248" s="192"/>
      <c r="T248" s="193"/>
      <c r="AT248" s="194" t="s">
        <v>130</v>
      </c>
      <c r="AU248" s="194" t="s">
        <v>84</v>
      </c>
      <c r="AV248" s="13" t="s">
        <v>84</v>
      </c>
      <c r="AW248" s="13" t="s">
        <v>36</v>
      </c>
      <c r="AX248" s="13" t="s">
        <v>74</v>
      </c>
      <c r="AY248" s="194" t="s">
        <v>122</v>
      </c>
    </row>
    <row r="249" spans="1:65" s="14" customFormat="1" ht="11.25">
      <c r="B249" s="195"/>
      <c r="C249" s="196"/>
      <c r="D249" s="185" t="s">
        <v>130</v>
      </c>
      <c r="E249" s="197" t="s">
        <v>19</v>
      </c>
      <c r="F249" s="198" t="s">
        <v>132</v>
      </c>
      <c r="G249" s="196"/>
      <c r="H249" s="199">
        <v>580.18700000000001</v>
      </c>
      <c r="I249" s="200"/>
      <c r="J249" s="196"/>
      <c r="K249" s="196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130</v>
      </c>
      <c r="AU249" s="205" t="s">
        <v>84</v>
      </c>
      <c r="AV249" s="14" t="s">
        <v>129</v>
      </c>
      <c r="AW249" s="14" t="s">
        <v>36</v>
      </c>
      <c r="AX249" s="14" t="s">
        <v>82</v>
      </c>
      <c r="AY249" s="205" t="s">
        <v>122</v>
      </c>
    </row>
    <row r="250" spans="1:65" s="2" customFormat="1" ht="24.2" customHeight="1">
      <c r="A250" s="35"/>
      <c r="B250" s="36"/>
      <c r="C250" s="170" t="s">
        <v>349</v>
      </c>
      <c r="D250" s="170" t="s">
        <v>124</v>
      </c>
      <c r="E250" s="171" t="s">
        <v>350</v>
      </c>
      <c r="F250" s="172" t="s">
        <v>351</v>
      </c>
      <c r="G250" s="173" t="s">
        <v>127</v>
      </c>
      <c r="H250" s="174">
        <v>580.18700000000001</v>
      </c>
      <c r="I250" s="175"/>
      <c r="J250" s="176">
        <f>ROUND(I250*H250,2)</f>
        <v>0</v>
      </c>
      <c r="K250" s="172" t="s">
        <v>128</v>
      </c>
      <c r="L250" s="40"/>
      <c r="M250" s="177" t="s">
        <v>19</v>
      </c>
      <c r="N250" s="178" t="s">
        <v>45</v>
      </c>
      <c r="O250" s="65"/>
      <c r="P250" s="179">
        <f>O250*H250</f>
        <v>0</v>
      </c>
      <c r="Q250" s="179">
        <v>0.15559000000000001</v>
      </c>
      <c r="R250" s="179">
        <f>Q250*H250</f>
        <v>90.271295330000001</v>
      </c>
      <c r="S250" s="179">
        <v>0</v>
      </c>
      <c r="T250" s="180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1" t="s">
        <v>129</v>
      </c>
      <c r="AT250" s="181" t="s">
        <v>124</v>
      </c>
      <c r="AU250" s="181" t="s">
        <v>84</v>
      </c>
      <c r="AY250" s="18" t="s">
        <v>122</v>
      </c>
      <c r="BE250" s="182">
        <f>IF(N250="základní",J250,0)</f>
        <v>0</v>
      </c>
      <c r="BF250" s="182">
        <f>IF(N250="snížená",J250,0)</f>
        <v>0</v>
      </c>
      <c r="BG250" s="182">
        <f>IF(N250="zákl. přenesená",J250,0)</f>
        <v>0</v>
      </c>
      <c r="BH250" s="182">
        <f>IF(N250="sníž. přenesená",J250,0)</f>
        <v>0</v>
      </c>
      <c r="BI250" s="182">
        <f>IF(N250="nulová",J250,0)</f>
        <v>0</v>
      </c>
      <c r="BJ250" s="18" t="s">
        <v>82</v>
      </c>
      <c r="BK250" s="182">
        <f>ROUND(I250*H250,2)</f>
        <v>0</v>
      </c>
      <c r="BL250" s="18" t="s">
        <v>129</v>
      </c>
      <c r="BM250" s="181" t="s">
        <v>352</v>
      </c>
    </row>
    <row r="251" spans="1:65" s="13" customFormat="1" ht="11.25">
      <c r="B251" s="183"/>
      <c r="C251" s="184"/>
      <c r="D251" s="185" t="s">
        <v>130</v>
      </c>
      <c r="E251" s="186" t="s">
        <v>19</v>
      </c>
      <c r="F251" s="187" t="s">
        <v>140</v>
      </c>
      <c r="G251" s="184"/>
      <c r="H251" s="188">
        <v>580.18700000000001</v>
      </c>
      <c r="I251" s="189"/>
      <c r="J251" s="184"/>
      <c r="K251" s="184"/>
      <c r="L251" s="190"/>
      <c r="M251" s="191"/>
      <c r="N251" s="192"/>
      <c r="O251" s="192"/>
      <c r="P251" s="192"/>
      <c r="Q251" s="192"/>
      <c r="R251" s="192"/>
      <c r="S251" s="192"/>
      <c r="T251" s="193"/>
      <c r="AT251" s="194" t="s">
        <v>130</v>
      </c>
      <c r="AU251" s="194" t="s">
        <v>84</v>
      </c>
      <c r="AV251" s="13" t="s">
        <v>84</v>
      </c>
      <c r="AW251" s="13" t="s">
        <v>36</v>
      </c>
      <c r="AX251" s="13" t="s">
        <v>74</v>
      </c>
      <c r="AY251" s="194" t="s">
        <v>122</v>
      </c>
    </row>
    <row r="252" spans="1:65" s="14" customFormat="1" ht="11.25">
      <c r="B252" s="195"/>
      <c r="C252" s="196"/>
      <c r="D252" s="185" t="s">
        <v>130</v>
      </c>
      <c r="E252" s="197" t="s">
        <v>19</v>
      </c>
      <c r="F252" s="198" t="s">
        <v>132</v>
      </c>
      <c r="G252" s="196"/>
      <c r="H252" s="199">
        <v>580.18700000000001</v>
      </c>
      <c r="I252" s="200"/>
      <c r="J252" s="196"/>
      <c r="K252" s="196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130</v>
      </c>
      <c r="AU252" s="205" t="s">
        <v>84</v>
      </c>
      <c r="AV252" s="14" t="s">
        <v>129</v>
      </c>
      <c r="AW252" s="14" t="s">
        <v>36</v>
      </c>
      <c r="AX252" s="14" t="s">
        <v>82</v>
      </c>
      <c r="AY252" s="205" t="s">
        <v>122</v>
      </c>
    </row>
    <row r="253" spans="1:65" s="12" customFormat="1" ht="22.9" customHeight="1">
      <c r="B253" s="154"/>
      <c r="C253" s="155"/>
      <c r="D253" s="156" t="s">
        <v>73</v>
      </c>
      <c r="E253" s="168" t="s">
        <v>165</v>
      </c>
      <c r="F253" s="168" t="s">
        <v>353</v>
      </c>
      <c r="G253" s="155"/>
      <c r="H253" s="155"/>
      <c r="I253" s="158"/>
      <c r="J253" s="169">
        <f>BK253</f>
        <v>0</v>
      </c>
      <c r="K253" s="155"/>
      <c r="L253" s="160"/>
      <c r="M253" s="161"/>
      <c r="N253" s="162"/>
      <c r="O253" s="162"/>
      <c r="P253" s="163">
        <f>SUM(P254:P269)</f>
        <v>0</v>
      </c>
      <c r="Q253" s="162"/>
      <c r="R253" s="163">
        <f>SUM(R254:R269)</f>
        <v>6.251512944049999</v>
      </c>
      <c r="S253" s="162"/>
      <c r="T253" s="164">
        <f>SUM(T254:T269)</f>
        <v>0</v>
      </c>
      <c r="AR253" s="165" t="s">
        <v>82</v>
      </c>
      <c r="AT253" s="166" t="s">
        <v>73</v>
      </c>
      <c r="AU253" s="166" t="s">
        <v>82</v>
      </c>
      <c r="AY253" s="165" t="s">
        <v>122</v>
      </c>
      <c r="BK253" s="167">
        <f>SUM(BK254:BK269)</f>
        <v>0</v>
      </c>
    </row>
    <row r="254" spans="1:65" s="2" customFormat="1" ht="24.2" customHeight="1">
      <c r="A254" s="35"/>
      <c r="B254" s="36"/>
      <c r="C254" s="170" t="s">
        <v>242</v>
      </c>
      <c r="D254" s="170" t="s">
        <v>124</v>
      </c>
      <c r="E254" s="171" t="s">
        <v>354</v>
      </c>
      <c r="F254" s="172" t="s">
        <v>355</v>
      </c>
      <c r="G254" s="173" t="s">
        <v>256</v>
      </c>
      <c r="H254" s="174">
        <v>85.144999999999996</v>
      </c>
      <c r="I254" s="175"/>
      <c r="J254" s="176">
        <f>ROUND(I254*H254,2)</f>
        <v>0</v>
      </c>
      <c r="K254" s="172" t="s">
        <v>128</v>
      </c>
      <c r="L254" s="40"/>
      <c r="M254" s="177" t="s">
        <v>19</v>
      </c>
      <c r="N254" s="178" t="s">
        <v>45</v>
      </c>
      <c r="O254" s="65"/>
      <c r="P254" s="179">
        <f>O254*H254</f>
        <v>0</v>
      </c>
      <c r="Q254" s="179">
        <v>7.0569999999999994E-2</v>
      </c>
      <c r="R254" s="179">
        <f>Q254*H254</f>
        <v>6.008682649999999</v>
      </c>
      <c r="S254" s="179">
        <v>0</v>
      </c>
      <c r="T254" s="180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1" t="s">
        <v>129</v>
      </c>
      <c r="AT254" s="181" t="s">
        <v>124</v>
      </c>
      <c r="AU254" s="181" t="s">
        <v>84</v>
      </c>
      <c r="AY254" s="18" t="s">
        <v>122</v>
      </c>
      <c r="BE254" s="182">
        <f>IF(N254="základní",J254,0)</f>
        <v>0</v>
      </c>
      <c r="BF254" s="182">
        <f>IF(N254="snížená",J254,0)</f>
        <v>0</v>
      </c>
      <c r="BG254" s="182">
        <f>IF(N254="zákl. přenesená",J254,0)</f>
        <v>0</v>
      </c>
      <c r="BH254" s="182">
        <f>IF(N254="sníž. přenesená",J254,0)</f>
        <v>0</v>
      </c>
      <c r="BI254" s="182">
        <f>IF(N254="nulová",J254,0)</f>
        <v>0</v>
      </c>
      <c r="BJ254" s="18" t="s">
        <v>82</v>
      </c>
      <c r="BK254" s="182">
        <f>ROUND(I254*H254,2)</f>
        <v>0</v>
      </c>
      <c r="BL254" s="18" t="s">
        <v>129</v>
      </c>
      <c r="BM254" s="181" t="s">
        <v>356</v>
      </c>
    </row>
    <row r="255" spans="1:65" s="13" customFormat="1" ht="11.25">
      <c r="B255" s="183"/>
      <c r="C255" s="184"/>
      <c r="D255" s="185" t="s">
        <v>130</v>
      </c>
      <c r="E255" s="186" t="s">
        <v>19</v>
      </c>
      <c r="F255" s="187" t="s">
        <v>357</v>
      </c>
      <c r="G255" s="184"/>
      <c r="H255" s="188">
        <v>85.144999999999996</v>
      </c>
      <c r="I255" s="189"/>
      <c r="J255" s="184"/>
      <c r="K255" s="184"/>
      <c r="L255" s="190"/>
      <c r="M255" s="191"/>
      <c r="N255" s="192"/>
      <c r="O255" s="192"/>
      <c r="P255" s="192"/>
      <c r="Q255" s="192"/>
      <c r="R255" s="192"/>
      <c r="S255" s="192"/>
      <c r="T255" s="193"/>
      <c r="AT255" s="194" t="s">
        <v>130</v>
      </c>
      <c r="AU255" s="194" t="s">
        <v>84</v>
      </c>
      <c r="AV255" s="13" t="s">
        <v>84</v>
      </c>
      <c r="AW255" s="13" t="s">
        <v>36</v>
      </c>
      <c r="AX255" s="13" t="s">
        <v>74</v>
      </c>
      <c r="AY255" s="194" t="s">
        <v>122</v>
      </c>
    </row>
    <row r="256" spans="1:65" s="14" customFormat="1" ht="11.25">
      <c r="B256" s="195"/>
      <c r="C256" s="196"/>
      <c r="D256" s="185" t="s">
        <v>130</v>
      </c>
      <c r="E256" s="197" t="s">
        <v>19</v>
      </c>
      <c r="F256" s="198" t="s">
        <v>132</v>
      </c>
      <c r="G256" s="196"/>
      <c r="H256" s="199">
        <v>85.144999999999996</v>
      </c>
      <c r="I256" s="200"/>
      <c r="J256" s="196"/>
      <c r="K256" s="196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130</v>
      </c>
      <c r="AU256" s="205" t="s">
        <v>84</v>
      </c>
      <c r="AV256" s="14" t="s">
        <v>129</v>
      </c>
      <c r="AW256" s="14" t="s">
        <v>36</v>
      </c>
      <c r="AX256" s="14" t="s">
        <v>82</v>
      </c>
      <c r="AY256" s="205" t="s">
        <v>122</v>
      </c>
    </row>
    <row r="257" spans="1:65" s="2" customFormat="1" ht="14.45" customHeight="1">
      <c r="A257" s="35"/>
      <c r="B257" s="36"/>
      <c r="C257" s="170" t="s">
        <v>358</v>
      </c>
      <c r="D257" s="170" t="s">
        <v>124</v>
      </c>
      <c r="E257" s="171" t="s">
        <v>359</v>
      </c>
      <c r="F257" s="172" t="s">
        <v>360</v>
      </c>
      <c r="G257" s="173" t="s">
        <v>223</v>
      </c>
      <c r="H257" s="174">
        <v>2</v>
      </c>
      <c r="I257" s="175"/>
      <c r="J257" s="176">
        <f>ROUND(I257*H257,2)</f>
        <v>0</v>
      </c>
      <c r="K257" s="172" t="s">
        <v>128</v>
      </c>
      <c r="L257" s="40"/>
      <c r="M257" s="177" t="s">
        <v>19</v>
      </c>
      <c r="N257" s="178" t="s">
        <v>45</v>
      </c>
      <c r="O257" s="65"/>
      <c r="P257" s="179">
        <f>O257*H257</f>
        <v>0</v>
      </c>
      <c r="Q257" s="179">
        <v>4.4069999999999998E-2</v>
      </c>
      <c r="R257" s="179">
        <f>Q257*H257</f>
        <v>8.8139999999999996E-2</v>
      </c>
      <c r="S257" s="179">
        <v>0</v>
      </c>
      <c r="T257" s="180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1" t="s">
        <v>129</v>
      </c>
      <c r="AT257" s="181" t="s">
        <v>124</v>
      </c>
      <c r="AU257" s="181" t="s">
        <v>84</v>
      </c>
      <c r="AY257" s="18" t="s">
        <v>122</v>
      </c>
      <c r="BE257" s="182">
        <f>IF(N257="základní",J257,0)</f>
        <v>0</v>
      </c>
      <c r="BF257" s="182">
        <f>IF(N257="snížená",J257,0)</f>
        <v>0</v>
      </c>
      <c r="BG257" s="182">
        <f>IF(N257="zákl. přenesená",J257,0)</f>
        <v>0</v>
      </c>
      <c r="BH257" s="182">
        <f>IF(N257="sníž. přenesená",J257,0)</f>
        <v>0</v>
      </c>
      <c r="BI257" s="182">
        <f>IF(N257="nulová",J257,0)</f>
        <v>0</v>
      </c>
      <c r="BJ257" s="18" t="s">
        <v>82</v>
      </c>
      <c r="BK257" s="182">
        <f>ROUND(I257*H257,2)</f>
        <v>0</v>
      </c>
      <c r="BL257" s="18" t="s">
        <v>129</v>
      </c>
      <c r="BM257" s="181" t="s">
        <v>361</v>
      </c>
    </row>
    <row r="258" spans="1:65" s="2" customFormat="1" ht="14.45" customHeight="1">
      <c r="A258" s="35"/>
      <c r="B258" s="36"/>
      <c r="C258" s="170" t="s">
        <v>247</v>
      </c>
      <c r="D258" s="170" t="s">
        <v>124</v>
      </c>
      <c r="E258" s="171" t="s">
        <v>362</v>
      </c>
      <c r="F258" s="172" t="s">
        <v>363</v>
      </c>
      <c r="G258" s="173" t="s">
        <v>223</v>
      </c>
      <c r="H258" s="174">
        <v>3</v>
      </c>
      <c r="I258" s="175"/>
      <c r="J258" s="176">
        <f>ROUND(I258*H258,2)</f>
        <v>0</v>
      </c>
      <c r="K258" s="172" t="s">
        <v>128</v>
      </c>
      <c r="L258" s="40"/>
      <c r="M258" s="177" t="s">
        <v>19</v>
      </c>
      <c r="N258" s="178" t="s">
        <v>45</v>
      </c>
      <c r="O258" s="65"/>
      <c r="P258" s="179">
        <f>O258*H258</f>
        <v>0</v>
      </c>
      <c r="Q258" s="179">
        <v>4.8500000000000001E-2</v>
      </c>
      <c r="R258" s="179">
        <f>Q258*H258</f>
        <v>0.14550000000000002</v>
      </c>
      <c r="S258" s="179">
        <v>0</v>
      </c>
      <c r="T258" s="18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1" t="s">
        <v>129</v>
      </c>
      <c r="AT258" s="181" t="s">
        <v>124</v>
      </c>
      <c r="AU258" s="181" t="s">
        <v>84</v>
      </c>
      <c r="AY258" s="18" t="s">
        <v>122</v>
      </c>
      <c r="BE258" s="182">
        <f>IF(N258="základní",J258,0)</f>
        <v>0</v>
      </c>
      <c r="BF258" s="182">
        <f>IF(N258="snížená",J258,0)</f>
        <v>0</v>
      </c>
      <c r="BG258" s="182">
        <f>IF(N258="zákl. přenesená",J258,0)</f>
        <v>0</v>
      </c>
      <c r="BH258" s="182">
        <f>IF(N258="sníž. přenesená",J258,0)</f>
        <v>0</v>
      </c>
      <c r="BI258" s="182">
        <f>IF(N258="nulová",J258,0)</f>
        <v>0</v>
      </c>
      <c r="BJ258" s="18" t="s">
        <v>82</v>
      </c>
      <c r="BK258" s="182">
        <f>ROUND(I258*H258,2)</f>
        <v>0</v>
      </c>
      <c r="BL258" s="18" t="s">
        <v>129</v>
      </c>
      <c r="BM258" s="181" t="s">
        <v>364</v>
      </c>
    </row>
    <row r="259" spans="1:65" s="2" customFormat="1" ht="14.45" customHeight="1">
      <c r="A259" s="35"/>
      <c r="B259" s="36"/>
      <c r="C259" s="170" t="s">
        <v>365</v>
      </c>
      <c r="D259" s="170" t="s">
        <v>124</v>
      </c>
      <c r="E259" s="171" t="s">
        <v>366</v>
      </c>
      <c r="F259" s="172" t="s">
        <v>367</v>
      </c>
      <c r="G259" s="173" t="s">
        <v>256</v>
      </c>
      <c r="H259" s="174">
        <v>95.444999999999993</v>
      </c>
      <c r="I259" s="175"/>
      <c r="J259" s="176">
        <f>ROUND(I259*H259,2)</f>
        <v>0</v>
      </c>
      <c r="K259" s="172" t="s">
        <v>128</v>
      </c>
      <c r="L259" s="40"/>
      <c r="M259" s="177" t="s">
        <v>19</v>
      </c>
      <c r="N259" s="178" t="s">
        <v>45</v>
      </c>
      <c r="O259" s="65"/>
      <c r="P259" s="179">
        <f>O259*H259</f>
        <v>0</v>
      </c>
      <c r="Q259" s="179">
        <v>2.9900000000000002E-6</v>
      </c>
      <c r="R259" s="179">
        <f>Q259*H259</f>
        <v>2.8538054999999998E-4</v>
      </c>
      <c r="S259" s="179">
        <v>0</v>
      </c>
      <c r="T259" s="18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1" t="s">
        <v>129</v>
      </c>
      <c r="AT259" s="181" t="s">
        <v>124</v>
      </c>
      <c r="AU259" s="181" t="s">
        <v>84</v>
      </c>
      <c r="AY259" s="18" t="s">
        <v>122</v>
      </c>
      <c r="BE259" s="182">
        <f>IF(N259="základní",J259,0)</f>
        <v>0</v>
      </c>
      <c r="BF259" s="182">
        <f>IF(N259="snížená",J259,0)</f>
        <v>0</v>
      </c>
      <c r="BG259" s="182">
        <f>IF(N259="zákl. přenesená",J259,0)</f>
        <v>0</v>
      </c>
      <c r="BH259" s="182">
        <f>IF(N259="sníž. přenesená",J259,0)</f>
        <v>0</v>
      </c>
      <c r="BI259" s="182">
        <f>IF(N259="nulová",J259,0)</f>
        <v>0</v>
      </c>
      <c r="BJ259" s="18" t="s">
        <v>82</v>
      </c>
      <c r="BK259" s="182">
        <f>ROUND(I259*H259,2)</f>
        <v>0</v>
      </c>
      <c r="BL259" s="18" t="s">
        <v>129</v>
      </c>
      <c r="BM259" s="181" t="s">
        <v>368</v>
      </c>
    </row>
    <row r="260" spans="1:65" s="13" customFormat="1" ht="11.25">
      <c r="B260" s="183"/>
      <c r="C260" s="184"/>
      <c r="D260" s="185" t="s">
        <v>130</v>
      </c>
      <c r="E260" s="186" t="s">
        <v>19</v>
      </c>
      <c r="F260" s="187" t="s">
        <v>369</v>
      </c>
      <c r="G260" s="184"/>
      <c r="H260" s="188">
        <v>14.3</v>
      </c>
      <c r="I260" s="189"/>
      <c r="J260" s="184"/>
      <c r="K260" s="184"/>
      <c r="L260" s="190"/>
      <c r="M260" s="191"/>
      <c r="N260" s="192"/>
      <c r="O260" s="192"/>
      <c r="P260" s="192"/>
      <c r="Q260" s="192"/>
      <c r="R260" s="192"/>
      <c r="S260" s="192"/>
      <c r="T260" s="193"/>
      <c r="AT260" s="194" t="s">
        <v>130</v>
      </c>
      <c r="AU260" s="194" t="s">
        <v>84</v>
      </c>
      <c r="AV260" s="13" t="s">
        <v>84</v>
      </c>
      <c r="AW260" s="13" t="s">
        <v>36</v>
      </c>
      <c r="AX260" s="13" t="s">
        <v>74</v>
      </c>
      <c r="AY260" s="194" t="s">
        <v>122</v>
      </c>
    </row>
    <row r="261" spans="1:65" s="13" customFormat="1" ht="11.25">
      <c r="B261" s="183"/>
      <c r="C261" s="184"/>
      <c r="D261" s="185" t="s">
        <v>130</v>
      </c>
      <c r="E261" s="186" t="s">
        <v>19</v>
      </c>
      <c r="F261" s="187" t="s">
        <v>370</v>
      </c>
      <c r="G261" s="184"/>
      <c r="H261" s="188">
        <v>81.144999999999996</v>
      </c>
      <c r="I261" s="189"/>
      <c r="J261" s="184"/>
      <c r="K261" s="184"/>
      <c r="L261" s="190"/>
      <c r="M261" s="191"/>
      <c r="N261" s="192"/>
      <c r="O261" s="192"/>
      <c r="P261" s="192"/>
      <c r="Q261" s="192"/>
      <c r="R261" s="192"/>
      <c r="S261" s="192"/>
      <c r="T261" s="193"/>
      <c r="AT261" s="194" t="s">
        <v>130</v>
      </c>
      <c r="AU261" s="194" t="s">
        <v>84</v>
      </c>
      <c r="AV261" s="13" t="s">
        <v>84</v>
      </c>
      <c r="AW261" s="13" t="s">
        <v>36</v>
      </c>
      <c r="AX261" s="13" t="s">
        <v>74</v>
      </c>
      <c r="AY261" s="194" t="s">
        <v>122</v>
      </c>
    </row>
    <row r="262" spans="1:65" s="14" customFormat="1" ht="11.25">
      <c r="B262" s="195"/>
      <c r="C262" s="196"/>
      <c r="D262" s="185" t="s">
        <v>130</v>
      </c>
      <c r="E262" s="197" t="s">
        <v>19</v>
      </c>
      <c r="F262" s="198" t="s">
        <v>132</v>
      </c>
      <c r="G262" s="196"/>
      <c r="H262" s="199">
        <v>95.444999999999993</v>
      </c>
      <c r="I262" s="200"/>
      <c r="J262" s="196"/>
      <c r="K262" s="196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130</v>
      </c>
      <c r="AU262" s="205" t="s">
        <v>84</v>
      </c>
      <c r="AV262" s="14" t="s">
        <v>129</v>
      </c>
      <c r="AW262" s="14" t="s">
        <v>36</v>
      </c>
      <c r="AX262" s="14" t="s">
        <v>82</v>
      </c>
      <c r="AY262" s="205" t="s">
        <v>122</v>
      </c>
    </row>
    <row r="263" spans="1:65" s="2" customFormat="1" ht="24.2" customHeight="1">
      <c r="A263" s="35"/>
      <c r="B263" s="36"/>
      <c r="C263" s="170" t="s">
        <v>371</v>
      </c>
      <c r="D263" s="170" t="s">
        <v>124</v>
      </c>
      <c r="E263" s="171" t="s">
        <v>372</v>
      </c>
      <c r="F263" s="172" t="s">
        <v>373</v>
      </c>
      <c r="G263" s="173" t="s">
        <v>256</v>
      </c>
      <c r="H263" s="174">
        <v>95.444999999999993</v>
      </c>
      <c r="I263" s="175"/>
      <c r="J263" s="176">
        <f>ROUND(I263*H263,2)</f>
        <v>0</v>
      </c>
      <c r="K263" s="172" t="s">
        <v>128</v>
      </c>
      <c r="L263" s="40"/>
      <c r="M263" s="177" t="s">
        <v>19</v>
      </c>
      <c r="N263" s="178" t="s">
        <v>45</v>
      </c>
      <c r="O263" s="65"/>
      <c r="P263" s="179">
        <f>O263*H263</f>
        <v>0</v>
      </c>
      <c r="Q263" s="179">
        <v>9.2999999999999997E-5</v>
      </c>
      <c r="R263" s="179">
        <f>Q263*H263</f>
        <v>8.8763849999999988E-3</v>
      </c>
      <c r="S263" s="179">
        <v>0</v>
      </c>
      <c r="T263" s="180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1" t="s">
        <v>129</v>
      </c>
      <c r="AT263" s="181" t="s">
        <v>124</v>
      </c>
      <c r="AU263" s="181" t="s">
        <v>84</v>
      </c>
      <c r="AY263" s="18" t="s">
        <v>122</v>
      </c>
      <c r="BE263" s="182">
        <f>IF(N263="základní",J263,0)</f>
        <v>0</v>
      </c>
      <c r="BF263" s="182">
        <f>IF(N263="snížená",J263,0)</f>
        <v>0</v>
      </c>
      <c r="BG263" s="182">
        <f>IF(N263="zákl. přenesená",J263,0)</f>
        <v>0</v>
      </c>
      <c r="BH263" s="182">
        <f>IF(N263="sníž. přenesená",J263,0)</f>
        <v>0</v>
      </c>
      <c r="BI263" s="182">
        <f>IF(N263="nulová",J263,0)</f>
        <v>0</v>
      </c>
      <c r="BJ263" s="18" t="s">
        <v>82</v>
      </c>
      <c r="BK263" s="182">
        <f>ROUND(I263*H263,2)</f>
        <v>0</v>
      </c>
      <c r="BL263" s="18" t="s">
        <v>129</v>
      </c>
      <c r="BM263" s="181" t="s">
        <v>374</v>
      </c>
    </row>
    <row r="264" spans="1:65" s="13" customFormat="1" ht="11.25">
      <c r="B264" s="183"/>
      <c r="C264" s="184"/>
      <c r="D264" s="185" t="s">
        <v>130</v>
      </c>
      <c r="E264" s="186" t="s">
        <v>19</v>
      </c>
      <c r="F264" s="187" t="s">
        <v>369</v>
      </c>
      <c r="G264" s="184"/>
      <c r="H264" s="188">
        <v>14.3</v>
      </c>
      <c r="I264" s="189"/>
      <c r="J264" s="184"/>
      <c r="K264" s="184"/>
      <c r="L264" s="190"/>
      <c r="M264" s="191"/>
      <c r="N264" s="192"/>
      <c r="O264" s="192"/>
      <c r="P264" s="192"/>
      <c r="Q264" s="192"/>
      <c r="R264" s="192"/>
      <c r="S264" s="192"/>
      <c r="T264" s="193"/>
      <c r="AT264" s="194" t="s">
        <v>130</v>
      </c>
      <c r="AU264" s="194" t="s">
        <v>84</v>
      </c>
      <c r="AV264" s="13" t="s">
        <v>84</v>
      </c>
      <c r="AW264" s="13" t="s">
        <v>36</v>
      </c>
      <c r="AX264" s="13" t="s">
        <v>74</v>
      </c>
      <c r="AY264" s="194" t="s">
        <v>122</v>
      </c>
    </row>
    <row r="265" spans="1:65" s="13" customFormat="1" ht="11.25">
      <c r="B265" s="183"/>
      <c r="C265" s="184"/>
      <c r="D265" s="185" t="s">
        <v>130</v>
      </c>
      <c r="E265" s="186" t="s">
        <v>19</v>
      </c>
      <c r="F265" s="187" t="s">
        <v>370</v>
      </c>
      <c r="G265" s="184"/>
      <c r="H265" s="188">
        <v>81.144999999999996</v>
      </c>
      <c r="I265" s="189"/>
      <c r="J265" s="184"/>
      <c r="K265" s="184"/>
      <c r="L265" s="190"/>
      <c r="M265" s="191"/>
      <c r="N265" s="192"/>
      <c r="O265" s="192"/>
      <c r="P265" s="192"/>
      <c r="Q265" s="192"/>
      <c r="R265" s="192"/>
      <c r="S265" s="192"/>
      <c r="T265" s="193"/>
      <c r="AT265" s="194" t="s">
        <v>130</v>
      </c>
      <c r="AU265" s="194" t="s">
        <v>84</v>
      </c>
      <c r="AV265" s="13" t="s">
        <v>84</v>
      </c>
      <c r="AW265" s="13" t="s">
        <v>36</v>
      </c>
      <c r="AX265" s="13" t="s">
        <v>74</v>
      </c>
      <c r="AY265" s="194" t="s">
        <v>122</v>
      </c>
    </row>
    <row r="266" spans="1:65" s="14" customFormat="1" ht="11.25">
      <c r="B266" s="195"/>
      <c r="C266" s="196"/>
      <c r="D266" s="185" t="s">
        <v>130</v>
      </c>
      <c r="E266" s="197" t="s">
        <v>19</v>
      </c>
      <c r="F266" s="198" t="s">
        <v>132</v>
      </c>
      <c r="G266" s="196"/>
      <c r="H266" s="199">
        <v>95.444999999999993</v>
      </c>
      <c r="I266" s="200"/>
      <c r="J266" s="196"/>
      <c r="K266" s="196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130</v>
      </c>
      <c r="AU266" s="205" t="s">
        <v>84</v>
      </c>
      <c r="AV266" s="14" t="s">
        <v>129</v>
      </c>
      <c r="AW266" s="14" t="s">
        <v>36</v>
      </c>
      <c r="AX266" s="14" t="s">
        <v>82</v>
      </c>
      <c r="AY266" s="205" t="s">
        <v>122</v>
      </c>
    </row>
    <row r="267" spans="1:65" s="2" customFormat="1" ht="14.45" customHeight="1">
      <c r="A267" s="35"/>
      <c r="B267" s="36"/>
      <c r="C267" s="170" t="s">
        <v>375</v>
      </c>
      <c r="D267" s="170" t="s">
        <v>124</v>
      </c>
      <c r="E267" s="171" t="s">
        <v>376</v>
      </c>
      <c r="F267" s="172" t="s">
        <v>377</v>
      </c>
      <c r="G267" s="173" t="s">
        <v>256</v>
      </c>
      <c r="H267" s="174">
        <v>14.3</v>
      </c>
      <c r="I267" s="175"/>
      <c r="J267" s="176">
        <f>ROUND(I267*H267,2)</f>
        <v>0</v>
      </c>
      <c r="K267" s="172" t="s">
        <v>128</v>
      </c>
      <c r="L267" s="40"/>
      <c r="M267" s="177" t="s">
        <v>19</v>
      </c>
      <c r="N267" s="178" t="s">
        <v>45</v>
      </c>
      <c r="O267" s="65"/>
      <c r="P267" s="179">
        <f>O267*H267</f>
        <v>0</v>
      </c>
      <c r="Q267" s="179">
        <v>1.995E-6</v>
      </c>
      <c r="R267" s="179">
        <f>Q267*H267</f>
        <v>2.85285E-5</v>
      </c>
      <c r="S267" s="179">
        <v>0</v>
      </c>
      <c r="T267" s="180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1" t="s">
        <v>129</v>
      </c>
      <c r="AT267" s="181" t="s">
        <v>124</v>
      </c>
      <c r="AU267" s="181" t="s">
        <v>84</v>
      </c>
      <c r="AY267" s="18" t="s">
        <v>122</v>
      </c>
      <c r="BE267" s="182">
        <f>IF(N267="základní",J267,0)</f>
        <v>0</v>
      </c>
      <c r="BF267" s="182">
        <f>IF(N267="snížená",J267,0)</f>
        <v>0</v>
      </c>
      <c r="BG267" s="182">
        <f>IF(N267="zákl. přenesená",J267,0)</f>
        <v>0</v>
      </c>
      <c r="BH267" s="182">
        <f>IF(N267="sníž. přenesená",J267,0)</f>
        <v>0</v>
      </c>
      <c r="BI267" s="182">
        <f>IF(N267="nulová",J267,0)</f>
        <v>0</v>
      </c>
      <c r="BJ267" s="18" t="s">
        <v>82</v>
      </c>
      <c r="BK267" s="182">
        <f>ROUND(I267*H267,2)</f>
        <v>0</v>
      </c>
      <c r="BL267" s="18" t="s">
        <v>129</v>
      </c>
      <c r="BM267" s="181" t="s">
        <v>378</v>
      </c>
    </row>
    <row r="268" spans="1:65" s="13" customFormat="1" ht="11.25">
      <c r="B268" s="183"/>
      <c r="C268" s="184"/>
      <c r="D268" s="185" t="s">
        <v>130</v>
      </c>
      <c r="E268" s="186" t="s">
        <v>19</v>
      </c>
      <c r="F268" s="187" t="s">
        <v>379</v>
      </c>
      <c r="G268" s="184"/>
      <c r="H268" s="188">
        <v>14.3</v>
      </c>
      <c r="I268" s="189"/>
      <c r="J268" s="184"/>
      <c r="K268" s="184"/>
      <c r="L268" s="190"/>
      <c r="M268" s="191"/>
      <c r="N268" s="192"/>
      <c r="O268" s="192"/>
      <c r="P268" s="192"/>
      <c r="Q268" s="192"/>
      <c r="R268" s="192"/>
      <c r="S268" s="192"/>
      <c r="T268" s="193"/>
      <c r="AT268" s="194" t="s">
        <v>130</v>
      </c>
      <c r="AU268" s="194" t="s">
        <v>84</v>
      </c>
      <c r="AV268" s="13" t="s">
        <v>84</v>
      </c>
      <c r="AW268" s="13" t="s">
        <v>36</v>
      </c>
      <c r="AX268" s="13" t="s">
        <v>74</v>
      </c>
      <c r="AY268" s="194" t="s">
        <v>122</v>
      </c>
    </row>
    <row r="269" spans="1:65" s="14" customFormat="1" ht="11.25">
      <c r="B269" s="195"/>
      <c r="C269" s="196"/>
      <c r="D269" s="185" t="s">
        <v>130</v>
      </c>
      <c r="E269" s="197" t="s">
        <v>19</v>
      </c>
      <c r="F269" s="198" t="s">
        <v>132</v>
      </c>
      <c r="G269" s="196"/>
      <c r="H269" s="199">
        <v>14.3</v>
      </c>
      <c r="I269" s="200"/>
      <c r="J269" s="196"/>
      <c r="K269" s="196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130</v>
      </c>
      <c r="AU269" s="205" t="s">
        <v>84</v>
      </c>
      <c r="AV269" s="14" t="s">
        <v>129</v>
      </c>
      <c r="AW269" s="14" t="s">
        <v>36</v>
      </c>
      <c r="AX269" s="14" t="s">
        <v>82</v>
      </c>
      <c r="AY269" s="205" t="s">
        <v>122</v>
      </c>
    </row>
    <row r="270" spans="1:65" s="12" customFormat="1" ht="22.9" customHeight="1">
      <c r="B270" s="154"/>
      <c r="C270" s="155"/>
      <c r="D270" s="156" t="s">
        <v>73</v>
      </c>
      <c r="E270" s="168" t="s">
        <v>380</v>
      </c>
      <c r="F270" s="168" t="s">
        <v>381</v>
      </c>
      <c r="G270" s="155"/>
      <c r="H270" s="155"/>
      <c r="I270" s="158"/>
      <c r="J270" s="169">
        <f>BK270</f>
        <v>0</v>
      </c>
      <c r="K270" s="155"/>
      <c r="L270" s="160"/>
      <c r="M270" s="161"/>
      <c r="N270" s="162"/>
      <c r="O270" s="162"/>
      <c r="P270" s="163">
        <f>P271</f>
        <v>0</v>
      </c>
      <c r="Q270" s="162"/>
      <c r="R270" s="163">
        <f>R271</f>
        <v>0</v>
      </c>
      <c r="S270" s="162"/>
      <c r="T270" s="164">
        <f>T271</f>
        <v>0</v>
      </c>
      <c r="AR270" s="165" t="s">
        <v>82</v>
      </c>
      <c r="AT270" s="166" t="s">
        <v>73</v>
      </c>
      <c r="AU270" s="166" t="s">
        <v>82</v>
      </c>
      <c r="AY270" s="165" t="s">
        <v>122</v>
      </c>
      <c r="BK270" s="167">
        <f>BK271</f>
        <v>0</v>
      </c>
    </row>
    <row r="271" spans="1:65" s="2" customFormat="1" ht="24.2" customHeight="1">
      <c r="A271" s="35"/>
      <c r="B271" s="36"/>
      <c r="C271" s="170" t="s">
        <v>257</v>
      </c>
      <c r="D271" s="170" t="s">
        <v>124</v>
      </c>
      <c r="E271" s="171" t="s">
        <v>382</v>
      </c>
      <c r="F271" s="172" t="s">
        <v>383</v>
      </c>
      <c r="G271" s="173" t="s">
        <v>196</v>
      </c>
      <c r="H271" s="174">
        <v>2236.1970000000001</v>
      </c>
      <c r="I271" s="175"/>
      <c r="J271" s="176">
        <f>ROUND(I271*H271,2)</f>
        <v>0</v>
      </c>
      <c r="K271" s="172" t="s">
        <v>128</v>
      </c>
      <c r="L271" s="40"/>
      <c r="M271" s="177" t="s">
        <v>19</v>
      </c>
      <c r="N271" s="178" t="s">
        <v>45</v>
      </c>
      <c r="O271" s="65"/>
      <c r="P271" s="179">
        <f>O271*H271</f>
        <v>0</v>
      </c>
      <c r="Q271" s="179">
        <v>0</v>
      </c>
      <c r="R271" s="179">
        <f>Q271*H271</f>
        <v>0</v>
      </c>
      <c r="S271" s="179">
        <v>0</v>
      </c>
      <c r="T271" s="180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1" t="s">
        <v>129</v>
      </c>
      <c r="AT271" s="181" t="s">
        <v>124</v>
      </c>
      <c r="AU271" s="181" t="s">
        <v>84</v>
      </c>
      <c r="AY271" s="18" t="s">
        <v>122</v>
      </c>
      <c r="BE271" s="182">
        <f>IF(N271="základní",J271,0)</f>
        <v>0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18" t="s">
        <v>82</v>
      </c>
      <c r="BK271" s="182">
        <f>ROUND(I271*H271,2)</f>
        <v>0</v>
      </c>
      <c r="BL271" s="18" t="s">
        <v>129</v>
      </c>
      <c r="BM271" s="181" t="s">
        <v>384</v>
      </c>
    </row>
    <row r="272" spans="1:65" s="12" customFormat="1" ht="25.9" customHeight="1">
      <c r="B272" s="154"/>
      <c r="C272" s="155"/>
      <c r="D272" s="156" t="s">
        <v>73</v>
      </c>
      <c r="E272" s="157" t="s">
        <v>166</v>
      </c>
      <c r="F272" s="157" t="s">
        <v>385</v>
      </c>
      <c r="G272" s="155"/>
      <c r="H272" s="155"/>
      <c r="I272" s="158"/>
      <c r="J272" s="159">
        <f>BK272</f>
        <v>0</v>
      </c>
      <c r="K272" s="155"/>
      <c r="L272" s="160"/>
      <c r="M272" s="161"/>
      <c r="N272" s="162"/>
      <c r="O272" s="162"/>
      <c r="P272" s="163">
        <f>P273</f>
        <v>0</v>
      </c>
      <c r="Q272" s="162"/>
      <c r="R272" s="163">
        <f>R273</f>
        <v>40.280221025808004</v>
      </c>
      <c r="S272" s="162"/>
      <c r="T272" s="164">
        <f>T273</f>
        <v>0</v>
      </c>
      <c r="AR272" s="165" t="s">
        <v>136</v>
      </c>
      <c r="AT272" s="166" t="s">
        <v>73</v>
      </c>
      <c r="AU272" s="166" t="s">
        <v>74</v>
      </c>
      <c r="AY272" s="165" t="s">
        <v>122</v>
      </c>
      <c r="BK272" s="167">
        <f>BK273</f>
        <v>0</v>
      </c>
    </row>
    <row r="273" spans="1:65" s="12" customFormat="1" ht="22.9" customHeight="1">
      <c r="B273" s="154"/>
      <c r="C273" s="155"/>
      <c r="D273" s="156" t="s">
        <v>73</v>
      </c>
      <c r="E273" s="168" t="s">
        <v>386</v>
      </c>
      <c r="F273" s="168" t="s">
        <v>387</v>
      </c>
      <c r="G273" s="155"/>
      <c r="H273" s="155"/>
      <c r="I273" s="158"/>
      <c r="J273" s="169">
        <f>BK273</f>
        <v>0</v>
      </c>
      <c r="K273" s="155"/>
      <c r="L273" s="160"/>
      <c r="M273" s="161"/>
      <c r="N273" s="162"/>
      <c r="O273" s="162"/>
      <c r="P273" s="163">
        <f>SUM(P274:P276)</f>
        <v>0</v>
      </c>
      <c r="Q273" s="162"/>
      <c r="R273" s="163">
        <f>SUM(R274:R276)</f>
        <v>40.280221025808004</v>
      </c>
      <c r="S273" s="162"/>
      <c r="T273" s="164">
        <f>SUM(T274:T276)</f>
        <v>0</v>
      </c>
      <c r="AR273" s="165" t="s">
        <v>136</v>
      </c>
      <c r="AT273" s="166" t="s">
        <v>73</v>
      </c>
      <c r="AU273" s="166" t="s">
        <v>82</v>
      </c>
      <c r="AY273" s="165" t="s">
        <v>122</v>
      </c>
      <c r="BK273" s="167">
        <f>SUM(BK274:BK276)</f>
        <v>0</v>
      </c>
    </row>
    <row r="274" spans="1:65" s="2" customFormat="1" ht="24.2" customHeight="1">
      <c r="A274" s="35"/>
      <c r="B274" s="36"/>
      <c r="C274" s="170" t="s">
        <v>388</v>
      </c>
      <c r="D274" s="170" t="s">
        <v>124</v>
      </c>
      <c r="E274" s="171" t="s">
        <v>389</v>
      </c>
      <c r="F274" s="172" t="s">
        <v>390</v>
      </c>
      <c r="G274" s="173" t="s">
        <v>152</v>
      </c>
      <c r="H274" s="174">
        <v>17.852</v>
      </c>
      <c r="I274" s="175"/>
      <c r="J274" s="176">
        <f>ROUND(I274*H274,2)</f>
        <v>0</v>
      </c>
      <c r="K274" s="172" t="s">
        <v>128</v>
      </c>
      <c r="L274" s="40"/>
      <c r="M274" s="177" t="s">
        <v>19</v>
      </c>
      <c r="N274" s="178" t="s">
        <v>45</v>
      </c>
      <c r="O274" s="65"/>
      <c r="P274" s="179">
        <f>O274*H274</f>
        <v>0</v>
      </c>
      <c r="Q274" s="179">
        <v>2.2563422040000001</v>
      </c>
      <c r="R274" s="179">
        <f>Q274*H274</f>
        <v>40.280221025808004</v>
      </c>
      <c r="S274" s="179">
        <v>0</v>
      </c>
      <c r="T274" s="180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1" t="s">
        <v>274</v>
      </c>
      <c r="AT274" s="181" t="s">
        <v>124</v>
      </c>
      <c r="AU274" s="181" t="s">
        <v>84</v>
      </c>
      <c r="AY274" s="18" t="s">
        <v>122</v>
      </c>
      <c r="BE274" s="182">
        <f>IF(N274="základní",J274,0)</f>
        <v>0</v>
      </c>
      <c r="BF274" s="182">
        <f>IF(N274="snížená",J274,0)</f>
        <v>0</v>
      </c>
      <c r="BG274" s="182">
        <f>IF(N274="zákl. přenesená",J274,0)</f>
        <v>0</v>
      </c>
      <c r="BH274" s="182">
        <f>IF(N274="sníž. přenesená",J274,0)</f>
        <v>0</v>
      </c>
      <c r="BI274" s="182">
        <f>IF(N274="nulová",J274,0)</f>
        <v>0</v>
      </c>
      <c r="BJ274" s="18" t="s">
        <v>82</v>
      </c>
      <c r="BK274" s="182">
        <f>ROUND(I274*H274,2)</f>
        <v>0</v>
      </c>
      <c r="BL274" s="18" t="s">
        <v>274</v>
      </c>
      <c r="BM274" s="181" t="s">
        <v>391</v>
      </c>
    </row>
    <row r="275" spans="1:65" s="13" customFormat="1" ht="11.25">
      <c r="B275" s="183"/>
      <c r="C275" s="184"/>
      <c r="D275" s="185" t="s">
        <v>130</v>
      </c>
      <c r="E275" s="186" t="s">
        <v>19</v>
      </c>
      <c r="F275" s="187" t="s">
        <v>392</v>
      </c>
      <c r="G275" s="184"/>
      <c r="H275" s="188">
        <v>17.852</v>
      </c>
      <c r="I275" s="189"/>
      <c r="J275" s="184"/>
      <c r="K275" s="184"/>
      <c r="L275" s="190"/>
      <c r="M275" s="191"/>
      <c r="N275" s="192"/>
      <c r="O275" s="192"/>
      <c r="P275" s="192"/>
      <c r="Q275" s="192"/>
      <c r="R275" s="192"/>
      <c r="S275" s="192"/>
      <c r="T275" s="193"/>
      <c r="AT275" s="194" t="s">
        <v>130</v>
      </c>
      <c r="AU275" s="194" t="s">
        <v>84</v>
      </c>
      <c r="AV275" s="13" t="s">
        <v>84</v>
      </c>
      <c r="AW275" s="13" t="s">
        <v>36</v>
      </c>
      <c r="AX275" s="13" t="s">
        <v>74</v>
      </c>
      <c r="AY275" s="194" t="s">
        <v>122</v>
      </c>
    </row>
    <row r="276" spans="1:65" s="14" customFormat="1" ht="11.25">
      <c r="B276" s="195"/>
      <c r="C276" s="196"/>
      <c r="D276" s="185" t="s">
        <v>130</v>
      </c>
      <c r="E276" s="197" t="s">
        <v>19</v>
      </c>
      <c r="F276" s="198" t="s">
        <v>132</v>
      </c>
      <c r="G276" s="196"/>
      <c r="H276" s="199">
        <v>17.852</v>
      </c>
      <c r="I276" s="200"/>
      <c r="J276" s="196"/>
      <c r="K276" s="196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130</v>
      </c>
      <c r="AU276" s="205" t="s">
        <v>84</v>
      </c>
      <c r="AV276" s="14" t="s">
        <v>129</v>
      </c>
      <c r="AW276" s="14" t="s">
        <v>36</v>
      </c>
      <c r="AX276" s="14" t="s">
        <v>82</v>
      </c>
      <c r="AY276" s="205" t="s">
        <v>122</v>
      </c>
    </row>
    <row r="277" spans="1:65" s="12" customFormat="1" ht="25.9" customHeight="1">
      <c r="B277" s="154"/>
      <c r="C277" s="155"/>
      <c r="D277" s="156" t="s">
        <v>73</v>
      </c>
      <c r="E277" s="157" t="s">
        <v>393</v>
      </c>
      <c r="F277" s="157" t="s">
        <v>394</v>
      </c>
      <c r="G277" s="155"/>
      <c r="H277" s="155"/>
      <c r="I277" s="158"/>
      <c r="J277" s="159">
        <f>BK277</f>
        <v>0</v>
      </c>
      <c r="K277" s="155"/>
      <c r="L277" s="160"/>
      <c r="M277" s="161"/>
      <c r="N277" s="162"/>
      <c r="O277" s="162"/>
      <c r="P277" s="163">
        <f>P278+P285+P289+P293</f>
        <v>0</v>
      </c>
      <c r="Q277" s="162"/>
      <c r="R277" s="163">
        <f>R278+R285+R289+R293</f>
        <v>0</v>
      </c>
      <c r="S277" s="162"/>
      <c r="T277" s="164">
        <f>T278+T285+T289+T293</f>
        <v>0</v>
      </c>
      <c r="AR277" s="165" t="s">
        <v>321</v>
      </c>
      <c r="AT277" s="166" t="s">
        <v>73</v>
      </c>
      <c r="AU277" s="166" t="s">
        <v>74</v>
      </c>
      <c r="AY277" s="165" t="s">
        <v>122</v>
      </c>
      <c r="BK277" s="167">
        <f>BK278+BK285+BK289+BK293</f>
        <v>0</v>
      </c>
    </row>
    <row r="278" spans="1:65" s="12" customFormat="1" ht="22.9" customHeight="1">
      <c r="B278" s="154"/>
      <c r="C278" s="155"/>
      <c r="D278" s="156" t="s">
        <v>73</v>
      </c>
      <c r="E278" s="168" t="s">
        <v>395</v>
      </c>
      <c r="F278" s="168" t="s">
        <v>396</v>
      </c>
      <c r="G278" s="155"/>
      <c r="H278" s="155"/>
      <c r="I278" s="158"/>
      <c r="J278" s="169">
        <f>BK278</f>
        <v>0</v>
      </c>
      <c r="K278" s="155"/>
      <c r="L278" s="160"/>
      <c r="M278" s="161"/>
      <c r="N278" s="162"/>
      <c r="O278" s="162"/>
      <c r="P278" s="163">
        <f>SUM(P279:P284)</f>
        <v>0</v>
      </c>
      <c r="Q278" s="162"/>
      <c r="R278" s="163">
        <f>SUM(R279:R284)</f>
        <v>0</v>
      </c>
      <c r="S278" s="162"/>
      <c r="T278" s="164">
        <f>SUM(T279:T284)</f>
        <v>0</v>
      </c>
      <c r="AR278" s="165" t="s">
        <v>321</v>
      </c>
      <c r="AT278" s="166" t="s">
        <v>73</v>
      </c>
      <c r="AU278" s="166" t="s">
        <v>82</v>
      </c>
      <c r="AY278" s="165" t="s">
        <v>122</v>
      </c>
      <c r="BK278" s="167">
        <f>SUM(BK279:BK284)</f>
        <v>0</v>
      </c>
    </row>
    <row r="279" spans="1:65" s="2" customFormat="1" ht="14.45" customHeight="1">
      <c r="A279" s="35"/>
      <c r="B279" s="36"/>
      <c r="C279" s="170" t="s">
        <v>266</v>
      </c>
      <c r="D279" s="170" t="s">
        <v>124</v>
      </c>
      <c r="E279" s="171" t="s">
        <v>397</v>
      </c>
      <c r="F279" s="172" t="s">
        <v>398</v>
      </c>
      <c r="G279" s="173" t="s">
        <v>399</v>
      </c>
      <c r="H279" s="174">
        <v>1</v>
      </c>
      <c r="I279" s="175"/>
      <c r="J279" s="176">
        <f>ROUND(I279*H279,2)</f>
        <v>0</v>
      </c>
      <c r="K279" s="172" t="s">
        <v>19</v>
      </c>
      <c r="L279" s="40"/>
      <c r="M279" s="177" t="s">
        <v>19</v>
      </c>
      <c r="N279" s="178" t="s">
        <v>45</v>
      </c>
      <c r="O279" s="65"/>
      <c r="P279" s="179">
        <f>O279*H279</f>
        <v>0</v>
      </c>
      <c r="Q279" s="179">
        <v>0</v>
      </c>
      <c r="R279" s="179">
        <f>Q279*H279</f>
        <v>0</v>
      </c>
      <c r="S279" s="179">
        <v>0</v>
      </c>
      <c r="T279" s="180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1" t="s">
        <v>129</v>
      </c>
      <c r="AT279" s="181" t="s">
        <v>124</v>
      </c>
      <c r="AU279" s="181" t="s">
        <v>84</v>
      </c>
      <c r="AY279" s="18" t="s">
        <v>122</v>
      </c>
      <c r="BE279" s="182">
        <f>IF(N279="základní",J279,0)</f>
        <v>0</v>
      </c>
      <c r="BF279" s="182">
        <f>IF(N279="snížená",J279,0)</f>
        <v>0</v>
      </c>
      <c r="BG279" s="182">
        <f>IF(N279="zákl. přenesená",J279,0)</f>
        <v>0</v>
      </c>
      <c r="BH279" s="182">
        <f>IF(N279="sníž. přenesená",J279,0)</f>
        <v>0</v>
      </c>
      <c r="BI279" s="182">
        <f>IF(N279="nulová",J279,0)</f>
        <v>0</v>
      </c>
      <c r="BJ279" s="18" t="s">
        <v>82</v>
      </c>
      <c r="BK279" s="182">
        <f>ROUND(I279*H279,2)</f>
        <v>0</v>
      </c>
      <c r="BL279" s="18" t="s">
        <v>129</v>
      </c>
      <c r="BM279" s="181" t="s">
        <v>400</v>
      </c>
    </row>
    <row r="280" spans="1:65" s="13" customFormat="1" ht="11.25">
      <c r="B280" s="183"/>
      <c r="C280" s="184"/>
      <c r="D280" s="185" t="s">
        <v>130</v>
      </c>
      <c r="E280" s="186" t="s">
        <v>19</v>
      </c>
      <c r="F280" s="187" t="s">
        <v>401</v>
      </c>
      <c r="G280" s="184"/>
      <c r="H280" s="188">
        <v>1</v>
      </c>
      <c r="I280" s="189"/>
      <c r="J280" s="184"/>
      <c r="K280" s="184"/>
      <c r="L280" s="190"/>
      <c r="M280" s="191"/>
      <c r="N280" s="192"/>
      <c r="O280" s="192"/>
      <c r="P280" s="192"/>
      <c r="Q280" s="192"/>
      <c r="R280" s="192"/>
      <c r="S280" s="192"/>
      <c r="T280" s="193"/>
      <c r="AT280" s="194" t="s">
        <v>130</v>
      </c>
      <c r="AU280" s="194" t="s">
        <v>84</v>
      </c>
      <c r="AV280" s="13" t="s">
        <v>84</v>
      </c>
      <c r="AW280" s="13" t="s">
        <v>36</v>
      </c>
      <c r="AX280" s="13" t="s">
        <v>74</v>
      </c>
      <c r="AY280" s="194" t="s">
        <v>122</v>
      </c>
    </row>
    <row r="281" spans="1:65" s="14" customFormat="1" ht="11.25">
      <c r="B281" s="195"/>
      <c r="C281" s="196"/>
      <c r="D281" s="185" t="s">
        <v>130</v>
      </c>
      <c r="E281" s="197" t="s">
        <v>19</v>
      </c>
      <c r="F281" s="198" t="s">
        <v>132</v>
      </c>
      <c r="G281" s="196"/>
      <c r="H281" s="199">
        <v>1</v>
      </c>
      <c r="I281" s="200"/>
      <c r="J281" s="196"/>
      <c r="K281" s="196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130</v>
      </c>
      <c r="AU281" s="205" t="s">
        <v>84</v>
      </c>
      <c r="AV281" s="14" t="s">
        <v>129</v>
      </c>
      <c r="AW281" s="14" t="s">
        <v>36</v>
      </c>
      <c r="AX281" s="14" t="s">
        <v>82</v>
      </c>
      <c r="AY281" s="205" t="s">
        <v>122</v>
      </c>
    </row>
    <row r="282" spans="1:65" s="2" customFormat="1" ht="14.45" customHeight="1">
      <c r="A282" s="35"/>
      <c r="B282" s="36"/>
      <c r="C282" s="170" t="s">
        <v>402</v>
      </c>
      <c r="D282" s="170" t="s">
        <v>124</v>
      </c>
      <c r="E282" s="171" t="s">
        <v>403</v>
      </c>
      <c r="F282" s="172" t="s">
        <v>404</v>
      </c>
      <c r="G282" s="173" t="s">
        <v>399</v>
      </c>
      <c r="H282" s="174">
        <v>1</v>
      </c>
      <c r="I282" s="175"/>
      <c r="J282" s="176">
        <f>ROUND(I282*H282,2)</f>
        <v>0</v>
      </c>
      <c r="K282" s="172" t="s">
        <v>19</v>
      </c>
      <c r="L282" s="40"/>
      <c r="M282" s="177" t="s">
        <v>19</v>
      </c>
      <c r="N282" s="178" t="s">
        <v>45</v>
      </c>
      <c r="O282" s="65"/>
      <c r="P282" s="179">
        <f>O282*H282</f>
        <v>0</v>
      </c>
      <c r="Q282" s="179">
        <v>0</v>
      </c>
      <c r="R282" s="179">
        <f>Q282*H282</f>
        <v>0</v>
      </c>
      <c r="S282" s="179">
        <v>0</v>
      </c>
      <c r="T282" s="180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1" t="s">
        <v>129</v>
      </c>
      <c r="AT282" s="181" t="s">
        <v>124</v>
      </c>
      <c r="AU282" s="181" t="s">
        <v>84</v>
      </c>
      <c r="AY282" s="18" t="s">
        <v>122</v>
      </c>
      <c r="BE282" s="182">
        <f>IF(N282="základní",J282,0)</f>
        <v>0</v>
      </c>
      <c r="BF282" s="182">
        <f>IF(N282="snížená",J282,0)</f>
        <v>0</v>
      </c>
      <c r="BG282" s="182">
        <f>IF(N282="zákl. přenesená",J282,0)</f>
        <v>0</v>
      </c>
      <c r="BH282" s="182">
        <f>IF(N282="sníž. přenesená",J282,0)</f>
        <v>0</v>
      </c>
      <c r="BI282" s="182">
        <f>IF(N282="nulová",J282,0)</f>
        <v>0</v>
      </c>
      <c r="BJ282" s="18" t="s">
        <v>82</v>
      </c>
      <c r="BK282" s="182">
        <f>ROUND(I282*H282,2)</f>
        <v>0</v>
      </c>
      <c r="BL282" s="18" t="s">
        <v>129</v>
      </c>
      <c r="BM282" s="181" t="s">
        <v>405</v>
      </c>
    </row>
    <row r="283" spans="1:65" s="13" customFormat="1" ht="11.25">
      <c r="B283" s="183"/>
      <c r="C283" s="184"/>
      <c r="D283" s="185" t="s">
        <v>130</v>
      </c>
      <c r="E283" s="186" t="s">
        <v>19</v>
      </c>
      <c r="F283" s="187" t="s">
        <v>406</v>
      </c>
      <c r="G283" s="184"/>
      <c r="H283" s="188">
        <v>1</v>
      </c>
      <c r="I283" s="189"/>
      <c r="J283" s="184"/>
      <c r="K283" s="184"/>
      <c r="L283" s="190"/>
      <c r="M283" s="191"/>
      <c r="N283" s="192"/>
      <c r="O283" s="192"/>
      <c r="P283" s="192"/>
      <c r="Q283" s="192"/>
      <c r="R283" s="192"/>
      <c r="S283" s="192"/>
      <c r="T283" s="193"/>
      <c r="AT283" s="194" t="s">
        <v>130</v>
      </c>
      <c r="AU283" s="194" t="s">
        <v>84</v>
      </c>
      <c r="AV283" s="13" t="s">
        <v>84</v>
      </c>
      <c r="AW283" s="13" t="s">
        <v>36</v>
      </c>
      <c r="AX283" s="13" t="s">
        <v>74</v>
      </c>
      <c r="AY283" s="194" t="s">
        <v>122</v>
      </c>
    </row>
    <row r="284" spans="1:65" s="14" customFormat="1" ht="11.25">
      <c r="B284" s="195"/>
      <c r="C284" s="196"/>
      <c r="D284" s="185" t="s">
        <v>130</v>
      </c>
      <c r="E284" s="197" t="s">
        <v>19</v>
      </c>
      <c r="F284" s="198" t="s">
        <v>132</v>
      </c>
      <c r="G284" s="196"/>
      <c r="H284" s="199">
        <v>1</v>
      </c>
      <c r="I284" s="200"/>
      <c r="J284" s="196"/>
      <c r="K284" s="196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130</v>
      </c>
      <c r="AU284" s="205" t="s">
        <v>84</v>
      </c>
      <c r="AV284" s="14" t="s">
        <v>129</v>
      </c>
      <c r="AW284" s="14" t="s">
        <v>36</v>
      </c>
      <c r="AX284" s="14" t="s">
        <v>82</v>
      </c>
      <c r="AY284" s="205" t="s">
        <v>122</v>
      </c>
    </row>
    <row r="285" spans="1:65" s="12" customFormat="1" ht="22.9" customHeight="1">
      <c r="B285" s="154"/>
      <c r="C285" s="155"/>
      <c r="D285" s="156" t="s">
        <v>73</v>
      </c>
      <c r="E285" s="168" t="s">
        <v>407</v>
      </c>
      <c r="F285" s="168" t="s">
        <v>408</v>
      </c>
      <c r="G285" s="155"/>
      <c r="H285" s="155"/>
      <c r="I285" s="158"/>
      <c r="J285" s="169">
        <f>BK285</f>
        <v>0</v>
      </c>
      <c r="K285" s="155"/>
      <c r="L285" s="160"/>
      <c r="M285" s="161"/>
      <c r="N285" s="162"/>
      <c r="O285" s="162"/>
      <c r="P285" s="163">
        <f>SUM(P286:P288)</f>
        <v>0</v>
      </c>
      <c r="Q285" s="162"/>
      <c r="R285" s="163">
        <f>SUM(R286:R288)</f>
        <v>0</v>
      </c>
      <c r="S285" s="162"/>
      <c r="T285" s="164">
        <f>SUM(T286:T288)</f>
        <v>0</v>
      </c>
      <c r="AR285" s="165" t="s">
        <v>321</v>
      </c>
      <c r="AT285" s="166" t="s">
        <v>73</v>
      </c>
      <c r="AU285" s="166" t="s">
        <v>82</v>
      </c>
      <c r="AY285" s="165" t="s">
        <v>122</v>
      </c>
      <c r="BK285" s="167">
        <f>SUM(BK286:BK288)</f>
        <v>0</v>
      </c>
    </row>
    <row r="286" spans="1:65" s="2" customFormat="1" ht="14.45" customHeight="1">
      <c r="A286" s="35"/>
      <c r="B286" s="36"/>
      <c r="C286" s="170" t="s">
        <v>409</v>
      </c>
      <c r="D286" s="170" t="s">
        <v>124</v>
      </c>
      <c r="E286" s="171" t="s">
        <v>410</v>
      </c>
      <c r="F286" s="172" t="s">
        <v>408</v>
      </c>
      <c r="G286" s="173" t="s">
        <v>399</v>
      </c>
      <c r="H286" s="174">
        <v>1</v>
      </c>
      <c r="I286" s="175"/>
      <c r="J286" s="176">
        <f>ROUND(I286*H286,2)</f>
        <v>0</v>
      </c>
      <c r="K286" s="172" t="s">
        <v>19</v>
      </c>
      <c r="L286" s="40"/>
      <c r="M286" s="177" t="s">
        <v>19</v>
      </c>
      <c r="N286" s="178" t="s">
        <v>45</v>
      </c>
      <c r="O286" s="65"/>
      <c r="P286" s="179">
        <f>O286*H286</f>
        <v>0</v>
      </c>
      <c r="Q286" s="179">
        <v>0</v>
      </c>
      <c r="R286" s="179">
        <f>Q286*H286</f>
        <v>0</v>
      </c>
      <c r="S286" s="179">
        <v>0</v>
      </c>
      <c r="T286" s="180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1" t="s">
        <v>129</v>
      </c>
      <c r="AT286" s="181" t="s">
        <v>124</v>
      </c>
      <c r="AU286" s="181" t="s">
        <v>84</v>
      </c>
      <c r="AY286" s="18" t="s">
        <v>122</v>
      </c>
      <c r="BE286" s="182">
        <f>IF(N286="základní",J286,0)</f>
        <v>0</v>
      </c>
      <c r="BF286" s="182">
        <f>IF(N286="snížená",J286,0)</f>
        <v>0</v>
      </c>
      <c r="BG286" s="182">
        <f>IF(N286="zákl. přenesená",J286,0)</f>
        <v>0</v>
      </c>
      <c r="BH286" s="182">
        <f>IF(N286="sníž. přenesená",J286,0)</f>
        <v>0</v>
      </c>
      <c r="BI286" s="182">
        <f>IF(N286="nulová",J286,0)</f>
        <v>0</v>
      </c>
      <c r="BJ286" s="18" t="s">
        <v>82</v>
      </c>
      <c r="BK286" s="182">
        <f>ROUND(I286*H286,2)</f>
        <v>0</v>
      </c>
      <c r="BL286" s="18" t="s">
        <v>129</v>
      </c>
      <c r="BM286" s="181" t="s">
        <v>411</v>
      </c>
    </row>
    <row r="287" spans="1:65" s="13" customFormat="1" ht="11.25">
      <c r="B287" s="183"/>
      <c r="C287" s="184"/>
      <c r="D287" s="185" t="s">
        <v>130</v>
      </c>
      <c r="E287" s="186" t="s">
        <v>19</v>
      </c>
      <c r="F287" s="187" t="s">
        <v>412</v>
      </c>
      <c r="G287" s="184"/>
      <c r="H287" s="188">
        <v>1</v>
      </c>
      <c r="I287" s="189"/>
      <c r="J287" s="184"/>
      <c r="K287" s="184"/>
      <c r="L287" s="190"/>
      <c r="M287" s="191"/>
      <c r="N287" s="192"/>
      <c r="O287" s="192"/>
      <c r="P287" s="192"/>
      <c r="Q287" s="192"/>
      <c r="R287" s="192"/>
      <c r="S287" s="192"/>
      <c r="T287" s="193"/>
      <c r="AT287" s="194" t="s">
        <v>130</v>
      </c>
      <c r="AU287" s="194" t="s">
        <v>84</v>
      </c>
      <c r="AV287" s="13" t="s">
        <v>84</v>
      </c>
      <c r="AW287" s="13" t="s">
        <v>36</v>
      </c>
      <c r="AX287" s="13" t="s">
        <v>74</v>
      </c>
      <c r="AY287" s="194" t="s">
        <v>122</v>
      </c>
    </row>
    <row r="288" spans="1:65" s="14" customFormat="1" ht="11.25">
      <c r="B288" s="195"/>
      <c r="C288" s="196"/>
      <c r="D288" s="185" t="s">
        <v>130</v>
      </c>
      <c r="E288" s="197" t="s">
        <v>19</v>
      </c>
      <c r="F288" s="198" t="s">
        <v>132</v>
      </c>
      <c r="G288" s="196"/>
      <c r="H288" s="199">
        <v>1</v>
      </c>
      <c r="I288" s="200"/>
      <c r="J288" s="196"/>
      <c r="K288" s="196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130</v>
      </c>
      <c r="AU288" s="205" t="s">
        <v>84</v>
      </c>
      <c r="AV288" s="14" t="s">
        <v>129</v>
      </c>
      <c r="AW288" s="14" t="s">
        <v>36</v>
      </c>
      <c r="AX288" s="14" t="s">
        <v>82</v>
      </c>
      <c r="AY288" s="205" t="s">
        <v>122</v>
      </c>
    </row>
    <row r="289" spans="1:65" s="12" customFormat="1" ht="22.9" customHeight="1">
      <c r="B289" s="154"/>
      <c r="C289" s="155"/>
      <c r="D289" s="156" t="s">
        <v>73</v>
      </c>
      <c r="E289" s="168" t="s">
        <v>413</v>
      </c>
      <c r="F289" s="168" t="s">
        <v>414</v>
      </c>
      <c r="G289" s="155"/>
      <c r="H289" s="155"/>
      <c r="I289" s="158"/>
      <c r="J289" s="169">
        <f>BK289</f>
        <v>0</v>
      </c>
      <c r="K289" s="155"/>
      <c r="L289" s="160"/>
      <c r="M289" s="161"/>
      <c r="N289" s="162"/>
      <c r="O289" s="162"/>
      <c r="P289" s="163">
        <f>SUM(P290:P292)</f>
        <v>0</v>
      </c>
      <c r="Q289" s="162"/>
      <c r="R289" s="163">
        <f>SUM(R290:R292)</f>
        <v>0</v>
      </c>
      <c r="S289" s="162"/>
      <c r="T289" s="164">
        <f>SUM(T290:T292)</f>
        <v>0</v>
      </c>
      <c r="AR289" s="165" t="s">
        <v>321</v>
      </c>
      <c r="AT289" s="166" t="s">
        <v>73</v>
      </c>
      <c r="AU289" s="166" t="s">
        <v>82</v>
      </c>
      <c r="AY289" s="165" t="s">
        <v>122</v>
      </c>
      <c r="BK289" s="167">
        <f>SUM(BK290:BK292)</f>
        <v>0</v>
      </c>
    </row>
    <row r="290" spans="1:65" s="2" customFormat="1" ht="14.45" customHeight="1">
      <c r="A290" s="35"/>
      <c r="B290" s="36"/>
      <c r="C290" s="170" t="s">
        <v>415</v>
      </c>
      <c r="D290" s="170" t="s">
        <v>124</v>
      </c>
      <c r="E290" s="171" t="s">
        <v>416</v>
      </c>
      <c r="F290" s="172" t="s">
        <v>414</v>
      </c>
      <c r="G290" s="173" t="s">
        <v>399</v>
      </c>
      <c r="H290" s="174">
        <v>1</v>
      </c>
      <c r="I290" s="175"/>
      <c r="J290" s="176">
        <f>ROUND(I290*H290,2)</f>
        <v>0</v>
      </c>
      <c r="K290" s="172" t="s">
        <v>19</v>
      </c>
      <c r="L290" s="40"/>
      <c r="M290" s="177" t="s">
        <v>19</v>
      </c>
      <c r="N290" s="178" t="s">
        <v>45</v>
      </c>
      <c r="O290" s="65"/>
      <c r="P290" s="179">
        <f>O290*H290</f>
        <v>0</v>
      </c>
      <c r="Q290" s="179">
        <v>0</v>
      </c>
      <c r="R290" s="179">
        <f>Q290*H290</f>
        <v>0</v>
      </c>
      <c r="S290" s="179">
        <v>0</v>
      </c>
      <c r="T290" s="180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1" t="s">
        <v>129</v>
      </c>
      <c r="AT290" s="181" t="s">
        <v>124</v>
      </c>
      <c r="AU290" s="181" t="s">
        <v>84</v>
      </c>
      <c r="AY290" s="18" t="s">
        <v>122</v>
      </c>
      <c r="BE290" s="182">
        <f>IF(N290="základní",J290,0)</f>
        <v>0</v>
      </c>
      <c r="BF290" s="182">
        <f>IF(N290="snížená",J290,0)</f>
        <v>0</v>
      </c>
      <c r="BG290" s="182">
        <f>IF(N290="zákl. přenesená",J290,0)</f>
        <v>0</v>
      </c>
      <c r="BH290" s="182">
        <f>IF(N290="sníž. přenesená",J290,0)</f>
        <v>0</v>
      </c>
      <c r="BI290" s="182">
        <f>IF(N290="nulová",J290,0)</f>
        <v>0</v>
      </c>
      <c r="BJ290" s="18" t="s">
        <v>82</v>
      </c>
      <c r="BK290" s="182">
        <f>ROUND(I290*H290,2)</f>
        <v>0</v>
      </c>
      <c r="BL290" s="18" t="s">
        <v>129</v>
      </c>
      <c r="BM290" s="181" t="s">
        <v>417</v>
      </c>
    </row>
    <row r="291" spans="1:65" s="13" customFormat="1" ht="11.25">
      <c r="B291" s="183"/>
      <c r="C291" s="184"/>
      <c r="D291" s="185" t="s">
        <v>130</v>
      </c>
      <c r="E291" s="186" t="s">
        <v>19</v>
      </c>
      <c r="F291" s="187" t="s">
        <v>418</v>
      </c>
      <c r="G291" s="184"/>
      <c r="H291" s="188">
        <v>1</v>
      </c>
      <c r="I291" s="189"/>
      <c r="J291" s="184"/>
      <c r="K291" s="184"/>
      <c r="L291" s="190"/>
      <c r="M291" s="191"/>
      <c r="N291" s="192"/>
      <c r="O291" s="192"/>
      <c r="P291" s="192"/>
      <c r="Q291" s="192"/>
      <c r="R291" s="192"/>
      <c r="S291" s="192"/>
      <c r="T291" s="193"/>
      <c r="AT291" s="194" t="s">
        <v>130</v>
      </c>
      <c r="AU291" s="194" t="s">
        <v>84</v>
      </c>
      <c r="AV291" s="13" t="s">
        <v>84</v>
      </c>
      <c r="AW291" s="13" t="s">
        <v>36</v>
      </c>
      <c r="AX291" s="13" t="s">
        <v>74</v>
      </c>
      <c r="AY291" s="194" t="s">
        <v>122</v>
      </c>
    </row>
    <row r="292" spans="1:65" s="14" customFormat="1" ht="11.25">
      <c r="B292" s="195"/>
      <c r="C292" s="196"/>
      <c r="D292" s="185" t="s">
        <v>130</v>
      </c>
      <c r="E292" s="197" t="s">
        <v>19</v>
      </c>
      <c r="F292" s="198" t="s">
        <v>132</v>
      </c>
      <c r="G292" s="196"/>
      <c r="H292" s="199">
        <v>1</v>
      </c>
      <c r="I292" s="200"/>
      <c r="J292" s="196"/>
      <c r="K292" s="196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130</v>
      </c>
      <c r="AU292" s="205" t="s">
        <v>84</v>
      </c>
      <c r="AV292" s="14" t="s">
        <v>129</v>
      </c>
      <c r="AW292" s="14" t="s">
        <v>36</v>
      </c>
      <c r="AX292" s="14" t="s">
        <v>82</v>
      </c>
      <c r="AY292" s="205" t="s">
        <v>122</v>
      </c>
    </row>
    <row r="293" spans="1:65" s="12" customFormat="1" ht="22.9" customHeight="1">
      <c r="B293" s="154"/>
      <c r="C293" s="155"/>
      <c r="D293" s="156" t="s">
        <v>73</v>
      </c>
      <c r="E293" s="168" t="s">
        <v>419</v>
      </c>
      <c r="F293" s="168" t="s">
        <v>420</v>
      </c>
      <c r="G293" s="155"/>
      <c r="H293" s="155"/>
      <c r="I293" s="158"/>
      <c r="J293" s="169">
        <f>BK293</f>
        <v>0</v>
      </c>
      <c r="K293" s="155"/>
      <c r="L293" s="160"/>
      <c r="M293" s="161"/>
      <c r="N293" s="162"/>
      <c r="O293" s="162"/>
      <c r="P293" s="163">
        <f>SUM(P294:P296)</f>
        <v>0</v>
      </c>
      <c r="Q293" s="162"/>
      <c r="R293" s="163">
        <f>SUM(R294:R296)</f>
        <v>0</v>
      </c>
      <c r="S293" s="162"/>
      <c r="T293" s="164">
        <f>SUM(T294:T296)</f>
        <v>0</v>
      </c>
      <c r="AR293" s="165" t="s">
        <v>321</v>
      </c>
      <c r="AT293" s="166" t="s">
        <v>73</v>
      </c>
      <c r="AU293" s="166" t="s">
        <v>82</v>
      </c>
      <c r="AY293" s="165" t="s">
        <v>122</v>
      </c>
      <c r="BK293" s="167">
        <f>SUM(BK294:BK296)</f>
        <v>0</v>
      </c>
    </row>
    <row r="294" spans="1:65" s="2" customFormat="1" ht="14.45" customHeight="1">
      <c r="A294" s="35"/>
      <c r="B294" s="36"/>
      <c r="C294" s="170" t="s">
        <v>274</v>
      </c>
      <c r="D294" s="170" t="s">
        <v>124</v>
      </c>
      <c r="E294" s="171" t="s">
        <v>421</v>
      </c>
      <c r="F294" s="172" t="s">
        <v>420</v>
      </c>
      <c r="G294" s="173" t="s">
        <v>82</v>
      </c>
      <c r="H294" s="174">
        <v>1</v>
      </c>
      <c r="I294" s="175"/>
      <c r="J294" s="176">
        <f>ROUND(I294*H294,2)</f>
        <v>0</v>
      </c>
      <c r="K294" s="172" t="s">
        <v>19</v>
      </c>
      <c r="L294" s="40"/>
      <c r="M294" s="177" t="s">
        <v>19</v>
      </c>
      <c r="N294" s="178" t="s">
        <v>45</v>
      </c>
      <c r="O294" s="65"/>
      <c r="P294" s="179">
        <f>O294*H294</f>
        <v>0</v>
      </c>
      <c r="Q294" s="179">
        <v>0</v>
      </c>
      <c r="R294" s="179">
        <f>Q294*H294</f>
        <v>0</v>
      </c>
      <c r="S294" s="179">
        <v>0</v>
      </c>
      <c r="T294" s="180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1" t="s">
        <v>129</v>
      </c>
      <c r="AT294" s="181" t="s">
        <v>124</v>
      </c>
      <c r="AU294" s="181" t="s">
        <v>84</v>
      </c>
      <c r="AY294" s="18" t="s">
        <v>122</v>
      </c>
      <c r="BE294" s="182">
        <f>IF(N294="základní",J294,0)</f>
        <v>0</v>
      </c>
      <c r="BF294" s="182">
        <f>IF(N294="snížená",J294,0)</f>
        <v>0</v>
      </c>
      <c r="BG294" s="182">
        <f>IF(N294="zákl. přenesená",J294,0)</f>
        <v>0</v>
      </c>
      <c r="BH294" s="182">
        <f>IF(N294="sníž. přenesená",J294,0)</f>
        <v>0</v>
      </c>
      <c r="BI294" s="182">
        <f>IF(N294="nulová",J294,0)</f>
        <v>0</v>
      </c>
      <c r="BJ294" s="18" t="s">
        <v>82</v>
      </c>
      <c r="BK294" s="182">
        <f>ROUND(I294*H294,2)</f>
        <v>0</v>
      </c>
      <c r="BL294" s="18" t="s">
        <v>129</v>
      </c>
      <c r="BM294" s="181" t="s">
        <v>422</v>
      </c>
    </row>
    <row r="295" spans="1:65" s="13" customFormat="1" ht="11.25">
      <c r="B295" s="183"/>
      <c r="C295" s="184"/>
      <c r="D295" s="185" t="s">
        <v>130</v>
      </c>
      <c r="E295" s="186" t="s">
        <v>19</v>
      </c>
      <c r="F295" s="187" t="s">
        <v>423</v>
      </c>
      <c r="G295" s="184"/>
      <c r="H295" s="188">
        <v>1</v>
      </c>
      <c r="I295" s="189"/>
      <c r="J295" s="184"/>
      <c r="K295" s="184"/>
      <c r="L295" s="190"/>
      <c r="M295" s="191"/>
      <c r="N295" s="192"/>
      <c r="O295" s="192"/>
      <c r="P295" s="192"/>
      <c r="Q295" s="192"/>
      <c r="R295" s="192"/>
      <c r="S295" s="192"/>
      <c r="T295" s="193"/>
      <c r="AT295" s="194" t="s">
        <v>130</v>
      </c>
      <c r="AU295" s="194" t="s">
        <v>84</v>
      </c>
      <c r="AV295" s="13" t="s">
        <v>84</v>
      </c>
      <c r="AW295" s="13" t="s">
        <v>36</v>
      </c>
      <c r="AX295" s="13" t="s">
        <v>74</v>
      </c>
      <c r="AY295" s="194" t="s">
        <v>122</v>
      </c>
    </row>
    <row r="296" spans="1:65" s="14" customFormat="1" ht="11.25">
      <c r="B296" s="195"/>
      <c r="C296" s="196"/>
      <c r="D296" s="185" t="s">
        <v>130</v>
      </c>
      <c r="E296" s="197" t="s">
        <v>19</v>
      </c>
      <c r="F296" s="198" t="s">
        <v>132</v>
      </c>
      <c r="G296" s="196"/>
      <c r="H296" s="199">
        <v>1</v>
      </c>
      <c r="I296" s="200"/>
      <c r="J296" s="196"/>
      <c r="K296" s="196"/>
      <c r="L296" s="201"/>
      <c r="M296" s="227"/>
      <c r="N296" s="228"/>
      <c r="O296" s="228"/>
      <c r="P296" s="228"/>
      <c r="Q296" s="228"/>
      <c r="R296" s="228"/>
      <c r="S296" s="228"/>
      <c r="T296" s="229"/>
      <c r="AT296" s="205" t="s">
        <v>130</v>
      </c>
      <c r="AU296" s="205" t="s">
        <v>84</v>
      </c>
      <c r="AV296" s="14" t="s">
        <v>129</v>
      </c>
      <c r="AW296" s="14" t="s">
        <v>36</v>
      </c>
      <c r="AX296" s="14" t="s">
        <v>82</v>
      </c>
      <c r="AY296" s="205" t="s">
        <v>122</v>
      </c>
    </row>
    <row r="297" spans="1:65" s="2" customFormat="1" ht="6.95" customHeight="1">
      <c r="A297" s="35"/>
      <c r="B297" s="48"/>
      <c r="C297" s="49"/>
      <c r="D297" s="49"/>
      <c r="E297" s="49"/>
      <c r="F297" s="49"/>
      <c r="G297" s="49"/>
      <c r="H297" s="49"/>
      <c r="I297" s="49"/>
      <c r="J297" s="49"/>
      <c r="K297" s="49"/>
      <c r="L297" s="40"/>
      <c r="M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</row>
  </sheetData>
  <sheetProtection algorithmName="SHA-512" hashValue="Qdhs0L+bcvqLngyTX4ucs3eeArEaN0lTm/tolaUt4xIwS3QpddIDD/2ibg7HbcTkmxvZsZb5dRMQW1XZqMUa8A==" saltValue="Bmg6Z56IeO/eQI+LwC2kz7wo82K4PxKoAowHckh33/SvA7B9sYfohz/gTQ7SUqcJjqTssKRsObOpyIxz4SGHzg==" spinCount="100000" sheet="1" objects="1" scenarios="1" formatColumns="0" formatRows="0" autoFilter="0"/>
  <autoFilter ref="C93:K296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30" customWidth="1"/>
    <col min="2" max="2" width="1.6640625" style="230" customWidth="1"/>
    <col min="3" max="4" width="5" style="230" customWidth="1"/>
    <col min="5" max="5" width="11.6640625" style="230" customWidth="1"/>
    <col min="6" max="6" width="9.1640625" style="230" customWidth="1"/>
    <col min="7" max="7" width="5" style="230" customWidth="1"/>
    <col min="8" max="8" width="77.83203125" style="230" customWidth="1"/>
    <col min="9" max="10" width="20" style="230" customWidth="1"/>
    <col min="11" max="11" width="1.6640625" style="230" customWidth="1"/>
  </cols>
  <sheetData>
    <row r="1" spans="2:11" s="1" customFormat="1" ht="37.5" customHeight="1"/>
    <row r="2" spans="2:11" s="1" customFormat="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6" customFormat="1" ht="45" customHeight="1">
      <c r="B3" s="234"/>
      <c r="C3" s="362" t="s">
        <v>424</v>
      </c>
      <c r="D3" s="362"/>
      <c r="E3" s="362"/>
      <c r="F3" s="362"/>
      <c r="G3" s="362"/>
      <c r="H3" s="362"/>
      <c r="I3" s="362"/>
      <c r="J3" s="362"/>
      <c r="K3" s="235"/>
    </row>
    <row r="4" spans="2:11" s="1" customFormat="1" ht="25.5" customHeight="1">
      <c r="B4" s="236"/>
      <c r="C4" s="367" t="s">
        <v>425</v>
      </c>
      <c r="D4" s="367"/>
      <c r="E4" s="367"/>
      <c r="F4" s="367"/>
      <c r="G4" s="367"/>
      <c r="H4" s="367"/>
      <c r="I4" s="367"/>
      <c r="J4" s="367"/>
      <c r="K4" s="237"/>
    </row>
    <row r="5" spans="2:11" s="1" customFormat="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s="1" customFormat="1" ht="15" customHeight="1">
      <c r="B6" s="236"/>
      <c r="C6" s="366" t="s">
        <v>426</v>
      </c>
      <c r="D6" s="366"/>
      <c r="E6" s="366"/>
      <c r="F6" s="366"/>
      <c r="G6" s="366"/>
      <c r="H6" s="366"/>
      <c r="I6" s="366"/>
      <c r="J6" s="366"/>
      <c r="K6" s="237"/>
    </row>
    <row r="7" spans="2:11" s="1" customFormat="1" ht="15" customHeight="1">
      <c r="B7" s="240"/>
      <c r="C7" s="366" t="s">
        <v>427</v>
      </c>
      <c r="D7" s="366"/>
      <c r="E7" s="366"/>
      <c r="F7" s="366"/>
      <c r="G7" s="366"/>
      <c r="H7" s="366"/>
      <c r="I7" s="366"/>
      <c r="J7" s="366"/>
      <c r="K7" s="237"/>
    </row>
    <row r="8" spans="2:11" s="1" customFormat="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s="1" customFormat="1" ht="15" customHeight="1">
      <c r="B9" s="240"/>
      <c r="C9" s="366" t="s">
        <v>428</v>
      </c>
      <c r="D9" s="366"/>
      <c r="E9" s="366"/>
      <c r="F9" s="366"/>
      <c r="G9" s="366"/>
      <c r="H9" s="366"/>
      <c r="I9" s="366"/>
      <c r="J9" s="366"/>
      <c r="K9" s="237"/>
    </row>
    <row r="10" spans="2:11" s="1" customFormat="1" ht="15" customHeight="1">
      <c r="B10" s="240"/>
      <c r="C10" s="239"/>
      <c r="D10" s="366" t="s">
        <v>429</v>
      </c>
      <c r="E10" s="366"/>
      <c r="F10" s="366"/>
      <c r="G10" s="366"/>
      <c r="H10" s="366"/>
      <c r="I10" s="366"/>
      <c r="J10" s="366"/>
      <c r="K10" s="237"/>
    </row>
    <row r="11" spans="2:11" s="1" customFormat="1" ht="15" customHeight="1">
      <c r="B11" s="240"/>
      <c r="C11" s="241"/>
      <c r="D11" s="366" t="s">
        <v>430</v>
      </c>
      <c r="E11" s="366"/>
      <c r="F11" s="366"/>
      <c r="G11" s="366"/>
      <c r="H11" s="366"/>
      <c r="I11" s="366"/>
      <c r="J11" s="366"/>
      <c r="K11" s="237"/>
    </row>
    <row r="12" spans="2:11" s="1" customFormat="1" ht="15" customHeight="1">
      <c r="B12" s="240"/>
      <c r="C12" s="241"/>
      <c r="D12" s="239"/>
      <c r="E12" s="239"/>
      <c r="F12" s="239"/>
      <c r="G12" s="239"/>
      <c r="H12" s="239"/>
      <c r="I12" s="239"/>
      <c r="J12" s="239"/>
      <c r="K12" s="237"/>
    </row>
    <row r="13" spans="2:11" s="1" customFormat="1" ht="15" customHeight="1">
      <c r="B13" s="240"/>
      <c r="C13" s="241"/>
      <c r="D13" s="242" t="s">
        <v>431</v>
      </c>
      <c r="E13" s="239"/>
      <c r="F13" s="239"/>
      <c r="G13" s="239"/>
      <c r="H13" s="239"/>
      <c r="I13" s="239"/>
      <c r="J13" s="239"/>
      <c r="K13" s="237"/>
    </row>
    <row r="14" spans="2:11" s="1" customFormat="1" ht="12.75" customHeight="1">
      <c r="B14" s="240"/>
      <c r="C14" s="241"/>
      <c r="D14" s="241"/>
      <c r="E14" s="241"/>
      <c r="F14" s="241"/>
      <c r="G14" s="241"/>
      <c r="H14" s="241"/>
      <c r="I14" s="241"/>
      <c r="J14" s="241"/>
      <c r="K14" s="237"/>
    </row>
    <row r="15" spans="2:11" s="1" customFormat="1" ht="15" customHeight="1">
      <c r="B15" s="240"/>
      <c r="C15" s="241"/>
      <c r="D15" s="366" t="s">
        <v>432</v>
      </c>
      <c r="E15" s="366"/>
      <c r="F15" s="366"/>
      <c r="G15" s="366"/>
      <c r="H15" s="366"/>
      <c r="I15" s="366"/>
      <c r="J15" s="366"/>
      <c r="K15" s="237"/>
    </row>
    <row r="16" spans="2:11" s="1" customFormat="1" ht="15" customHeight="1">
      <c r="B16" s="240"/>
      <c r="C16" s="241"/>
      <c r="D16" s="366" t="s">
        <v>433</v>
      </c>
      <c r="E16" s="366"/>
      <c r="F16" s="366"/>
      <c r="G16" s="366"/>
      <c r="H16" s="366"/>
      <c r="I16" s="366"/>
      <c r="J16" s="366"/>
      <c r="K16" s="237"/>
    </row>
    <row r="17" spans="2:11" s="1" customFormat="1" ht="15" customHeight="1">
      <c r="B17" s="240"/>
      <c r="C17" s="241"/>
      <c r="D17" s="366" t="s">
        <v>434</v>
      </c>
      <c r="E17" s="366"/>
      <c r="F17" s="366"/>
      <c r="G17" s="366"/>
      <c r="H17" s="366"/>
      <c r="I17" s="366"/>
      <c r="J17" s="366"/>
      <c r="K17" s="237"/>
    </row>
    <row r="18" spans="2:11" s="1" customFormat="1" ht="15" customHeight="1">
      <c r="B18" s="240"/>
      <c r="C18" s="241"/>
      <c r="D18" s="241"/>
      <c r="E18" s="243" t="s">
        <v>81</v>
      </c>
      <c r="F18" s="366" t="s">
        <v>435</v>
      </c>
      <c r="G18" s="366"/>
      <c r="H18" s="366"/>
      <c r="I18" s="366"/>
      <c r="J18" s="366"/>
      <c r="K18" s="237"/>
    </row>
    <row r="19" spans="2:11" s="1" customFormat="1" ht="15" customHeight="1">
      <c r="B19" s="240"/>
      <c r="C19" s="241"/>
      <c r="D19" s="241"/>
      <c r="E19" s="243" t="s">
        <v>436</v>
      </c>
      <c r="F19" s="366" t="s">
        <v>437</v>
      </c>
      <c r="G19" s="366"/>
      <c r="H19" s="366"/>
      <c r="I19" s="366"/>
      <c r="J19" s="366"/>
      <c r="K19" s="237"/>
    </row>
    <row r="20" spans="2:11" s="1" customFormat="1" ht="15" customHeight="1">
      <c r="B20" s="240"/>
      <c r="C20" s="241"/>
      <c r="D20" s="241"/>
      <c r="E20" s="243" t="s">
        <v>438</v>
      </c>
      <c r="F20" s="366" t="s">
        <v>439</v>
      </c>
      <c r="G20" s="366"/>
      <c r="H20" s="366"/>
      <c r="I20" s="366"/>
      <c r="J20" s="366"/>
      <c r="K20" s="237"/>
    </row>
    <row r="21" spans="2:11" s="1" customFormat="1" ht="15" customHeight="1">
      <c r="B21" s="240"/>
      <c r="C21" s="241"/>
      <c r="D21" s="241"/>
      <c r="E21" s="243" t="s">
        <v>440</v>
      </c>
      <c r="F21" s="366" t="s">
        <v>441</v>
      </c>
      <c r="G21" s="366"/>
      <c r="H21" s="366"/>
      <c r="I21" s="366"/>
      <c r="J21" s="366"/>
      <c r="K21" s="237"/>
    </row>
    <row r="22" spans="2:11" s="1" customFormat="1" ht="15" customHeight="1">
      <c r="B22" s="240"/>
      <c r="C22" s="241"/>
      <c r="D22" s="241"/>
      <c r="E22" s="243" t="s">
        <v>442</v>
      </c>
      <c r="F22" s="366" t="s">
        <v>443</v>
      </c>
      <c r="G22" s="366"/>
      <c r="H22" s="366"/>
      <c r="I22" s="366"/>
      <c r="J22" s="366"/>
      <c r="K22" s="237"/>
    </row>
    <row r="23" spans="2:11" s="1" customFormat="1" ht="15" customHeight="1">
      <c r="B23" s="240"/>
      <c r="C23" s="241"/>
      <c r="D23" s="241"/>
      <c r="E23" s="243" t="s">
        <v>444</v>
      </c>
      <c r="F23" s="366" t="s">
        <v>445</v>
      </c>
      <c r="G23" s="366"/>
      <c r="H23" s="366"/>
      <c r="I23" s="366"/>
      <c r="J23" s="366"/>
      <c r="K23" s="237"/>
    </row>
    <row r="24" spans="2:11" s="1" customFormat="1" ht="12.75" customHeight="1">
      <c r="B24" s="240"/>
      <c r="C24" s="241"/>
      <c r="D24" s="241"/>
      <c r="E24" s="241"/>
      <c r="F24" s="241"/>
      <c r="G24" s="241"/>
      <c r="H24" s="241"/>
      <c r="I24" s="241"/>
      <c r="J24" s="241"/>
      <c r="K24" s="237"/>
    </row>
    <row r="25" spans="2:11" s="1" customFormat="1" ht="15" customHeight="1">
      <c r="B25" s="240"/>
      <c r="C25" s="366" t="s">
        <v>446</v>
      </c>
      <c r="D25" s="366"/>
      <c r="E25" s="366"/>
      <c r="F25" s="366"/>
      <c r="G25" s="366"/>
      <c r="H25" s="366"/>
      <c r="I25" s="366"/>
      <c r="J25" s="366"/>
      <c r="K25" s="237"/>
    </row>
    <row r="26" spans="2:11" s="1" customFormat="1" ht="15" customHeight="1">
      <c r="B26" s="240"/>
      <c r="C26" s="366" t="s">
        <v>447</v>
      </c>
      <c r="D26" s="366"/>
      <c r="E26" s="366"/>
      <c r="F26" s="366"/>
      <c r="G26" s="366"/>
      <c r="H26" s="366"/>
      <c r="I26" s="366"/>
      <c r="J26" s="366"/>
      <c r="K26" s="237"/>
    </row>
    <row r="27" spans="2:11" s="1" customFormat="1" ht="15" customHeight="1">
      <c r="B27" s="240"/>
      <c r="C27" s="239"/>
      <c r="D27" s="366" t="s">
        <v>448</v>
      </c>
      <c r="E27" s="366"/>
      <c r="F27" s="366"/>
      <c r="G27" s="366"/>
      <c r="H27" s="366"/>
      <c r="I27" s="366"/>
      <c r="J27" s="366"/>
      <c r="K27" s="237"/>
    </row>
    <row r="28" spans="2:11" s="1" customFormat="1" ht="15" customHeight="1">
      <c r="B28" s="240"/>
      <c r="C28" s="241"/>
      <c r="D28" s="366" t="s">
        <v>449</v>
      </c>
      <c r="E28" s="366"/>
      <c r="F28" s="366"/>
      <c r="G28" s="366"/>
      <c r="H28" s="366"/>
      <c r="I28" s="366"/>
      <c r="J28" s="366"/>
      <c r="K28" s="237"/>
    </row>
    <row r="29" spans="2:11" s="1" customFormat="1" ht="12.75" customHeight="1">
      <c r="B29" s="240"/>
      <c r="C29" s="241"/>
      <c r="D29" s="241"/>
      <c r="E29" s="241"/>
      <c r="F29" s="241"/>
      <c r="G29" s="241"/>
      <c r="H29" s="241"/>
      <c r="I29" s="241"/>
      <c r="J29" s="241"/>
      <c r="K29" s="237"/>
    </row>
    <row r="30" spans="2:11" s="1" customFormat="1" ht="15" customHeight="1">
      <c r="B30" s="240"/>
      <c r="C30" s="241"/>
      <c r="D30" s="366" t="s">
        <v>450</v>
      </c>
      <c r="E30" s="366"/>
      <c r="F30" s="366"/>
      <c r="G30" s="366"/>
      <c r="H30" s="366"/>
      <c r="I30" s="366"/>
      <c r="J30" s="366"/>
      <c r="K30" s="237"/>
    </row>
    <row r="31" spans="2:11" s="1" customFormat="1" ht="15" customHeight="1">
      <c r="B31" s="240"/>
      <c r="C31" s="241"/>
      <c r="D31" s="366" t="s">
        <v>451</v>
      </c>
      <c r="E31" s="366"/>
      <c r="F31" s="366"/>
      <c r="G31" s="366"/>
      <c r="H31" s="366"/>
      <c r="I31" s="366"/>
      <c r="J31" s="366"/>
      <c r="K31" s="237"/>
    </row>
    <row r="32" spans="2:11" s="1" customFormat="1" ht="12.75" customHeight="1">
      <c r="B32" s="240"/>
      <c r="C32" s="241"/>
      <c r="D32" s="241"/>
      <c r="E32" s="241"/>
      <c r="F32" s="241"/>
      <c r="G32" s="241"/>
      <c r="H32" s="241"/>
      <c r="I32" s="241"/>
      <c r="J32" s="241"/>
      <c r="K32" s="237"/>
    </row>
    <row r="33" spans="2:11" s="1" customFormat="1" ht="15" customHeight="1">
      <c r="B33" s="240"/>
      <c r="C33" s="241"/>
      <c r="D33" s="366" t="s">
        <v>452</v>
      </c>
      <c r="E33" s="366"/>
      <c r="F33" s="366"/>
      <c r="G33" s="366"/>
      <c r="H33" s="366"/>
      <c r="I33" s="366"/>
      <c r="J33" s="366"/>
      <c r="K33" s="237"/>
    </row>
    <row r="34" spans="2:11" s="1" customFormat="1" ht="15" customHeight="1">
      <c r="B34" s="240"/>
      <c r="C34" s="241"/>
      <c r="D34" s="366" t="s">
        <v>453</v>
      </c>
      <c r="E34" s="366"/>
      <c r="F34" s="366"/>
      <c r="G34" s="366"/>
      <c r="H34" s="366"/>
      <c r="I34" s="366"/>
      <c r="J34" s="366"/>
      <c r="K34" s="237"/>
    </row>
    <row r="35" spans="2:11" s="1" customFormat="1" ht="15" customHeight="1">
      <c r="B35" s="240"/>
      <c r="C35" s="241"/>
      <c r="D35" s="366" t="s">
        <v>454</v>
      </c>
      <c r="E35" s="366"/>
      <c r="F35" s="366"/>
      <c r="G35" s="366"/>
      <c r="H35" s="366"/>
      <c r="I35" s="366"/>
      <c r="J35" s="366"/>
      <c r="K35" s="237"/>
    </row>
    <row r="36" spans="2:11" s="1" customFormat="1" ht="15" customHeight="1">
      <c r="B36" s="240"/>
      <c r="C36" s="241"/>
      <c r="D36" s="239"/>
      <c r="E36" s="242" t="s">
        <v>108</v>
      </c>
      <c r="F36" s="239"/>
      <c r="G36" s="366" t="s">
        <v>455</v>
      </c>
      <c r="H36" s="366"/>
      <c r="I36" s="366"/>
      <c r="J36" s="366"/>
      <c r="K36" s="237"/>
    </row>
    <row r="37" spans="2:11" s="1" customFormat="1" ht="30.75" customHeight="1">
      <c r="B37" s="240"/>
      <c r="C37" s="241"/>
      <c r="D37" s="239"/>
      <c r="E37" s="242" t="s">
        <v>456</v>
      </c>
      <c r="F37" s="239"/>
      <c r="G37" s="366" t="s">
        <v>457</v>
      </c>
      <c r="H37" s="366"/>
      <c r="I37" s="366"/>
      <c r="J37" s="366"/>
      <c r="K37" s="237"/>
    </row>
    <row r="38" spans="2:11" s="1" customFormat="1" ht="15" customHeight="1">
      <c r="B38" s="240"/>
      <c r="C38" s="241"/>
      <c r="D38" s="239"/>
      <c r="E38" s="242" t="s">
        <v>55</v>
      </c>
      <c r="F38" s="239"/>
      <c r="G38" s="366" t="s">
        <v>458</v>
      </c>
      <c r="H38" s="366"/>
      <c r="I38" s="366"/>
      <c r="J38" s="366"/>
      <c r="K38" s="237"/>
    </row>
    <row r="39" spans="2:11" s="1" customFormat="1" ht="15" customHeight="1">
      <c r="B39" s="240"/>
      <c r="C39" s="241"/>
      <c r="D39" s="239"/>
      <c r="E39" s="242" t="s">
        <v>56</v>
      </c>
      <c r="F39" s="239"/>
      <c r="G39" s="366" t="s">
        <v>459</v>
      </c>
      <c r="H39" s="366"/>
      <c r="I39" s="366"/>
      <c r="J39" s="366"/>
      <c r="K39" s="237"/>
    </row>
    <row r="40" spans="2:11" s="1" customFormat="1" ht="15" customHeight="1">
      <c r="B40" s="240"/>
      <c r="C40" s="241"/>
      <c r="D40" s="239"/>
      <c r="E40" s="242" t="s">
        <v>109</v>
      </c>
      <c r="F40" s="239"/>
      <c r="G40" s="366" t="s">
        <v>460</v>
      </c>
      <c r="H40" s="366"/>
      <c r="I40" s="366"/>
      <c r="J40" s="366"/>
      <c r="K40" s="237"/>
    </row>
    <row r="41" spans="2:11" s="1" customFormat="1" ht="15" customHeight="1">
      <c r="B41" s="240"/>
      <c r="C41" s="241"/>
      <c r="D41" s="239"/>
      <c r="E41" s="242" t="s">
        <v>110</v>
      </c>
      <c r="F41" s="239"/>
      <c r="G41" s="366" t="s">
        <v>461</v>
      </c>
      <c r="H41" s="366"/>
      <c r="I41" s="366"/>
      <c r="J41" s="366"/>
      <c r="K41" s="237"/>
    </row>
    <row r="42" spans="2:11" s="1" customFormat="1" ht="15" customHeight="1">
      <c r="B42" s="240"/>
      <c r="C42" s="241"/>
      <c r="D42" s="239"/>
      <c r="E42" s="242" t="s">
        <v>462</v>
      </c>
      <c r="F42" s="239"/>
      <c r="G42" s="366" t="s">
        <v>463</v>
      </c>
      <c r="H42" s="366"/>
      <c r="I42" s="366"/>
      <c r="J42" s="366"/>
      <c r="K42" s="237"/>
    </row>
    <row r="43" spans="2:11" s="1" customFormat="1" ht="15" customHeight="1">
      <c r="B43" s="240"/>
      <c r="C43" s="241"/>
      <c r="D43" s="239"/>
      <c r="E43" s="242"/>
      <c r="F43" s="239"/>
      <c r="G43" s="366" t="s">
        <v>464</v>
      </c>
      <c r="H43" s="366"/>
      <c r="I43" s="366"/>
      <c r="J43" s="366"/>
      <c r="K43" s="237"/>
    </row>
    <row r="44" spans="2:11" s="1" customFormat="1" ht="15" customHeight="1">
      <c r="B44" s="240"/>
      <c r="C44" s="241"/>
      <c r="D44" s="239"/>
      <c r="E44" s="242" t="s">
        <v>465</v>
      </c>
      <c r="F44" s="239"/>
      <c r="G44" s="366" t="s">
        <v>466</v>
      </c>
      <c r="H44" s="366"/>
      <c r="I44" s="366"/>
      <c r="J44" s="366"/>
      <c r="K44" s="237"/>
    </row>
    <row r="45" spans="2:11" s="1" customFormat="1" ht="15" customHeight="1">
      <c r="B45" s="240"/>
      <c r="C45" s="241"/>
      <c r="D45" s="239"/>
      <c r="E45" s="242" t="s">
        <v>112</v>
      </c>
      <c r="F45" s="239"/>
      <c r="G45" s="366" t="s">
        <v>467</v>
      </c>
      <c r="H45" s="366"/>
      <c r="I45" s="366"/>
      <c r="J45" s="366"/>
      <c r="K45" s="237"/>
    </row>
    <row r="46" spans="2:11" s="1" customFormat="1" ht="12.75" customHeight="1">
      <c r="B46" s="240"/>
      <c r="C46" s="241"/>
      <c r="D46" s="239"/>
      <c r="E46" s="239"/>
      <c r="F46" s="239"/>
      <c r="G46" s="239"/>
      <c r="H46" s="239"/>
      <c r="I46" s="239"/>
      <c r="J46" s="239"/>
      <c r="K46" s="237"/>
    </row>
    <row r="47" spans="2:11" s="1" customFormat="1" ht="15" customHeight="1">
      <c r="B47" s="240"/>
      <c r="C47" s="241"/>
      <c r="D47" s="366" t="s">
        <v>468</v>
      </c>
      <c r="E47" s="366"/>
      <c r="F47" s="366"/>
      <c r="G47" s="366"/>
      <c r="H47" s="366"/>
      <c r="I47" s="366"/>
      <c r="J47" s="366"/>
      <c r="K47" s="237"/>
    </row>
    <row r="48" spans="2:11" s="1" customFormat="1" ht="15" customHeight="1">
      <c r="B48" s="240"/>
      <c r="C48" s="241"/>
      <c r="D48" s="241"/>
      <c r="E48" s="366" t="s">
        <v>469</v>
      </c>
      <c r="F48" s="366"/>
      <c r="G48" s="366"/>
      <c r="H48" s="366"/>
      <c r="I48" s="366"/>
      <c r="J48" s="366"/>
      <c r="K48" s="237"/>
    </row>
    <row r="49" spans="2:11" s="1" customFormat="1" ht="15" customHeight="1">
      <c r="B49" s="240"/>
      <c r="C49" s="241"/>
      <c r="D49" s="241"/>
      <c r="E49" s="366" t="s">
        <v>470</v>
      </c>
      <c r="F49" s="366"/>
      <c r="G49" s="366"/>
      <c r="H49" s="366"/>
      <c r="I49" s="366"/>
      <c r="J49" s="366"/>
      <c r="K49" s="237"/>
    </row>
    <row r="50" spans="2:11" s="1" customFormat="1" ht="15" customHeight="1">
      <c r="B50" s="240"/>
      <c r="C50" s="241"/>
      <c r="D50" s="241"/>
      <c r="E50" s="366" t="s">
        <v>471</v>
      </c>
      <c r="F50" s="366"/>
      <c r="G50" s="366"/>
      <c r="H50" s="366"/>
      <c r="I50" s="366"/>
      <c r="J50" s="366"/>
      <c r="K50" s="237"/>
    </row>
    <row r="51" spans="2:11" s="1" customFormat="1" ht="15" customHeight="1">
      <c r="B51" s="240"/>
      <c r="C51" s="241"/>
      <c r="D51" s="366" t="s">
        <v>472</v>
      </c>
      <c r="E51" s="366"/>
      <c r="F51" s="366"/>
      <c r="G51" s="366"/>
      <c r="H51" s="366"/>
      <c r="I51" s="366"/>
      <c r="J51" s="366"/>
      <c r="K51" s="237"/>
    </row>
    <row r="52" spans="2:11" s="1" customFormat="1" ht="25.5" customHeight="1">
      <c r="B52" s="236"/>
      <c r="C52" s="367" t="s">
        <v>473</v>
      </c>
      <c r="D52" s="367"/>
      <c r="E52" s="367"/>
      <c r="F52" s="367"/>
      <c r="G52" s="367"/>
      <c r="H52" s="367"/>
      <c r="I52" s="367"/>
      <c r="J52" s="367"/>
      <c r="K52" s="237"/>
    </row>
    <row r="53" spans="2:11" s="1" customFormat="1" ht="5.25" customHeight="1">
      <c r="B53" s="236"/>
      <c r="C53" s="238"/>
      <c r="D53" s="238"/>
      <c r="E53" s="238"/>
      <c r="F53" s="238"/>
      <c r="G53" s="238"/>
      <c r="H53" s="238"/>
      <c r="I53" s="238"/>
      <c r="J53" s="238"/>
      <c r="K53" s="237"/>
    </row>
    <row r="54" spans="2:11" s="1" customFormat="1" ht="15" customHeight="1">
      <c r="B54" s="236"/>
      <c r="C54" s="366" t="s">
        <v>474</v>
      </c>
      <c r="D54" s="366"/>
      <c r="E54" s="366"/>
      <c r="F54" s="366"/>
      <c r="G54" s="366"/>
      <c r="H54" s="366"/>
      <c r="I54" s="366"/>
      <c r="J54" s="366"/>
      <c r="K54" s="237"/>
    </row>
    <row r="55" spans="2:11" s="1" customFormat="1" ht="15" customHeight="1">
      <c r="B55" s="236"/>
      <c r="C55" s="366" t="s">
        <v>475</v>
      </c>
      <c r="D55" s="366"/>
      <c r="E55" s="366"/>
      <c r="F55" s="366"/>
      <c r="G55" s="366"/>
      <c r="H55" s="366"/>
      <c r="I55" s="366"/>
      <c r="J55" s="366"/>
      <c r="K55" s="237"/>
    </row>
    <row r="56" spans="2:11" s="1" customFormat="1" ht="12.75" customHeight="1">
      <c r="B56" s="236"/>
      <c r="C56" s="239"/>
      <c r="D56" s="239"/>
      <c r="E56" s="239"/>
      <c r="F56" s="239"/>
      <c r="G56" s="239"/>
      <c r="H56" s="239"/>
      <c r="I56" s="239"/>
      <c r="J56" s="239"/>
      <c r="K56" s="237"/>
    </row>
    <row r="57" spans="2:11" s="1" customFormat="1" ht="15" customHeight="1">
      <c r="B57" s="236"/>
      <c r="C57" s="366" t="s">
        <v>476</v>
      </c>
      <c r="D57" s="366"/>
      <c r="E57" s="366"/>
      <c r="F57" s="366"/>
      <c r="G57" s="366"/>
      <c r="H57" s="366"/>
      <c r="I57" s="366"/>
      <c r="J57" s="366"/>
      <c r="K57" s="237"/>
    </row>
    <row r="58" spans="2:11" s="1" customFormat="1" ht="15" customHeight="1">
      <c r="B58" s="236"/>
      <c r="C58" s="241"/>
      <c r="D58" s="366" t="s">
        <v>477</v>
      </c>
      <c r="E58" s="366"/>
      <c r="F58" s="366"/>
      <c r="G58" s="366"/>
      <c r="H58" s="366"/>
      <c r="I58" s="366"/>
      <c r="J58" s="366"/>
      <c r="K58" s="237"/>
    </row>
    <row r="59" spans="2:11" s="1" customFormat="1" ht="15" customHeight="1">
      <c r="B59" s="236"/>
      <c r="C59" s="241"/>
      <c r="D59" s="366" t="s">
        <v>478</v>
      </c>
      <c r="E59" s="366"/>
      <c r="F59" s="366"/>
      <c r="G59" s="366"/>
      <c r="H59" s="366"/>
      <c r="I59" s="366"/>
      <c r="J59" s="366"/>
      <c r="K59" s="237"/>
    </row>
    <row r="60" spans="2:11" s="1" customFormat="1" ht="15" customHeight="1">
      <c r="B60" s="236"/>
      <c r="C60" s="241"/>
      <c r="D60" s="366" t="s">
        <v>479</v>
      </c>
      <c r="E60" s="366"/>
      <c r="F60" s="366"/>
      <c r="G60" s="366"/>
      <c r="H60" s="366"/>
      <c r="I60" s="366"/>
      <c r="J60" s="366"/>
      <c r="K60" s="237"/>
    </row>
    <row r="61" spans="2:11" s="1" customFormat="1" ht="15" customHeight="1">
      <c r="B61" s="236"/>
      <c r="C61" s="241"/>
      <c r="D61" s="366" t="s">
        <v>480</v>
      </c>
      <c r="E61" s="366"/>
      <c r="F61" s="366"/>
      <c r="G61" s="366"/>
      <c r="H61" s="366"/>
      <c r="I61" s="366"/>
      <c r="J61" s="366"/>
      <c r="K61" s="237"/>
    </row>
    <row r="62" spans="2:11" s="1" customFormat="1" ht="15" customHeight="1">
      <c r="B62" s="236"/>
      <c r="C62" s="241"/>
      <c r="D62" s="368" t="s">
        <v>481</v>
      </c>
      <c r="E62" s="368"/>
      <c r="F62" s="368"/>
      <c r="G62" s="368"/>
      <c r="H62" s="368"/>
      <c r="I62" s="368"/>
      <c r="J62" s="368"/>
      <c r="K62" s="237"/>
    </row>
    <row r="63" spans="2:11" s="1" customFormat="1" ht="15" customHeight="1">
      <c r="B63" s="236"/>
      <c r="C63" s="241"/>
      <c r="D63" s="366" t="s">
        <v>482</v>
      </c>
      <c r="E63" s="366"/>
      <c r="F63" s="366"/>
      <c r="G63" s="366"/>
      <c r="H63" s="366"/>
      <c r="I63" s="366"/>
      <c r="J63" s="366"/>
      <c r="K63" s="237"/>
    </row>
    <row r="64" spans="2:11" s="1" customFormat="1" ht="12.75" customHeight="1">
      <c r="B64" s="236"/>
      <c r="C64" s="241"/>
      <c r="D64" s="241"/>
      <c r="E64" s="244"/>
      <c r="F64" s="241"/>
      <c r="G64" s="241"/>
      <c r="H64" s="241"/>
      <c r="I64" s="241"/>
      <c r="J64" s="241"/>
      <c r="K64" s="237"/>
    </row>
    <row r="65" spans="2:11" s="1" customFormat="1" ht="15" customHeight="1">
      <c r="B65" s="236"/>
      <c r="C65" s="241"/>
      <c r="D65" s="366" t="s">
        <v>483</v>
      </c>
      <c r="E65" s="366"/>
      <c r="F65" s="366"/>
      <c r="G65" s="366"/>
      <c r="H65" s="366"/>
      <c r="I65" s="366"/>
      <c r="J65" s="366"/>
      <c r="K65" s="237"/>
    </row>
    <row r="66" spans="2:11" s="1" customFormat="1" ht="15" customHeight="1">
      <c r="B66" s="236"/>
      <c r="C66" s="241"/>
      <c r="D66" s="368" t="s">
        <v>484</v>
      </c>
      <c r="E66" s="368"/>
      <c r="F66" s="368"/>
      <c r="G66" s="368"/>
      <c r="H66" s="368"/>
      <c r="I66" s="368"/>
      <c r="J66" s="368"/>
      <c r="K66" s="237"/>
    </row>
    <row r="67" spans="2:11" s="1" customFormat="1" ht="15" customHeight="1">
      <c r="B67" s="236"/>
      <c r="C67" s="241"/>
      <c r="D67" s="366" t="s">
        <v>485</v>
      </c>
      <c r="E67" s="366"/>
      <c r="F67" s="366"/>
      <c r="G67" s="366"/>
      <c r="H67" s="366"/>
      <c r="I67" s="366"/>
      <c r="J67" s="366"/>
      <c r="K67" s="237"/>
    </row>
    <row r="68" spans="2:11" s="1" customFormat="1" ht="15" customHeight="1">
      <c r="B68" s="236"/>
      <c r="C68" s="241"/>
      <c r="D68" s="366" t="s">
        <v>486</v>
      </c>
      <c r="E68" s="366"/>
      <c r="F68" s="366"/>
      <c r="G68" s="366"/>
      <c r="H68" s="366"/>
      <c r="I68" s="366"/>
      <c r="J68" s="366"/>
      <c r="K68" s="237"/>
    </row>
    <row r="69" spans="2:11" s="1" customFormat="1" ht="15" customHeight="1">
      <c r="B69" s="236"/>
      <c r="C69" s="241"/>
      <c r="D69" s="366" t="s">
        <v>487</v>
      </c>
      <c r="E69" s="366"/>
      <c r="F69" s="366"/>
      <c r="G69" s="366"/>
      <c r="H69" s="366"/>
      <c r="I69" s="366"/>
      <c r="J69" s="366"/>
      <c r="K69" s="237"/>
    </row>
    <row r="70" spans="2:11" s="1" customFormat="1" ht="15" customHeight="1">
      <c r="B70" s="236"/>
      <c r="C70" s="241"/>
      <c r="D70" s="366" t="s">
        <v>488</v>
      </c>
      <c r="E70" s="366"/>
      <c r="F70" s="366"/>
      <c r="G70" s="366"/>
      <c r="H70" s="366"/>
      <c r="I70" s="366"/>
      <c r="J70" s="366"/>
      <c r="K70" s="237"/>
    </row>
    <row r="71" spans="2:11" s="1" customFormat="1" ht="12.75" customHeight="1">
      <c r="B71" s="245"/>
      <c r="C71" s="246"/>
      <c r="D71" s="246"/>
      <c r="E71" s="246"/>
      <c r="F71" s="246"/>
      <c r="G71" s="246"/>
      <c r="H71" s="246"/>
      <c r="I71" s="246"/>
      <c r="J71" s="246"/>
      <c r="K71" s="247"/>
    </row>
    <row r="72" spans="2:11" s="1" customFormat="1" ht="18.75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s="1" customFormat="1" ht="18.75" customHeight="1">
      <c r="B73" s="249"/>
      <c r="C73" s="249"/>
      <c r="D73" s="249"/>
      <c r="E73" s="249"/>
      <c r="F73" s="249"/>
      <c r="G73" s="249"/>
      <c r="H73" s="249"/>
      <c r="I73" s="249"/>
      <c r="J73" s="249"/>
      <c r="K73" s="249"/>
    </row>
    <row r="74" spans="2:11" s="1" customFormat="1" ht="7.5" customHeight="1">
      <c r="B74" s="250"/>
      <c r="C74" s="251"/>
      <c r="D74" s="251"/>
      <c r="E74" s="251"/>
      <c r="F74" s="251"/>
      <c r="G74" s="251"/>
      <c r="H74" s="251"/>
      <c r="I74" s="251"/>
      <c r="J74" s="251"/>
      <c r="K74" s="252"/>
    </row>
    <row r="75" spans="2:11" s="1" customFormat="1" ht="45" customHeight="1">
      <c r="B75" s="253"/>
      <c r="C75" s="361" t="s">
        <v>489</v>
      </c>
      <c r="D75" s="361"/>
      <c r="E75" s="361"/>
      <c r="F75" s="361"/>
      <c r="G75" s="361"/>
      <c r="H75" s="361"/>
      <c r="I75" s="361"/>
      <c r="J75" s="361"/>
      <c r="K75" s="254"/>
    </row>
    <row r="76" spans="2:11" s="1" customFormat="1" ht="17.25" customHeight="1">
      <c r="B76" s="253"/>
      <c r="C76" s="255" t="s">
        <v>490</v>
      </c>
      <c r="D76" s="255"/>
      <c r="E76" s="255"/>
      <c r="F76" s="255" t="s">
        <v>491</v>
      </c>
      <c r="G76" s="256"/>
      <c r="H76" s="255" t="s">
        <v>56</v>
      </c>
      <c r="I76" s="255" t="s">
        <v>59</v>
      </c>
      <c r="J76" s="255" t="s">
        <v>492</v>
      </c>
      <c r="K76" s="254"/>
    </row>
    <row r="77" spans="2:11" s="1" customFormat="1" ht="17.25" customHeight="1">
      <c r="B77" s="253"/>
      <c r="C77" s="257" t="s">
        <v>493</v>
      </c>
      <c r="D77" s="257"/>
      <c r="E77" s="257"/>
      <c r="F77" s="258" t="s">
        <v>494</v>
      </c>
      <c r="G77" s="259"/>
      <c r="H77" s="257"/>
      <c r="I77" s="257"/>
      <c r="J77" s="257" t="s">
        <v>495</v>
      </c>
      <c r="K77" s="254"/>
    </row>
    <row r="78" spans="2:11" s="1" customFormat="1" ht="5.25" customHeight="1">
      <c r="B78" s="253"/>
      <c r="C78" s="260"/>
      <c r="D78" s="260"/>
      <c r="E78" s="260"/>
      <c r="F78" s="260"/>
      <c r="G78" s="261"/>
      <c r="H78" s="260"/>
      <c r="I78" s="260"/>
      <c r="J78" s="260"/>
      <c r="K78" s="254"/>
    </row>
    <row r="79" spans="2:11" s="1" customFormat="1" ht="15" customHeight="1">
      <c r="B79" s="253"/>
      <c r="C79" s="242" t="s">
        <v>55</v>
      </c>
      <c r="D79" s="262"/>
      <c r="E79" s="262"/>
      <c r="F79" s="263" t="s">
        <v>496</v>
      </c>
      <c r="G79" s="264"/>
      <c r="H79" s="242" t="s">
        <v>497</v>
      </c>
      <c r="I79" s="242" t="s">
        <v>498</v>
      </c>
      <c r="J79" s="242">
        <v>20</v>
      </c>
      <c r="K79" s="254"/>
    </row>
    <row r="80" spans="2:11" s="1" customFormat="1" ht="15" customHeight="1">
      <c r="B80" s="253"/>
      <c r="C80" s="242" t="s">
        <v>499</v>
      </c>
      <c r="D80" s="242"/>
      <c r="E80" s="242"/>
      <c r="F80" s="263" t="s">
        <v>496</v>
      </c>
      <c r="G80" s="264"/>
      <c r="H80" s="242" t="s">
        <v>500</v>
      </c>
      <c r="I80" s="242" t="s">
        <v>498</v>
      </c>
      <c r="J80" s="242">
        <v>120</v>
      </c>
      <c r="K80" s="254"/>
    </row>
    <row r="81" spans="2:11" s="1" customFormat="1" ht="15" customHeight="1">
      <c r="B81" s="265"/>
      <c r="C81" s="242" t="s">
        <v>501</v>
      </c>
      <c r="D81" s="242"/>
      <c r="E81" s="242"/>
      <c r="F81" s="263" t="s">
        <v>502</v>
      </c>
      <c r="G81" s="264"/>
      <c r="H81" s="242" t="s">
        <v>503</v>
      </c>
      <c r="I81" s="242" t="s">
        <v>498</v>
      </c>
      <c r="J81" s="242">
        <v>50</v>
      </c>
      <c r="K81" s="254"/>
    </row>
    <row r="82" spans="2:11" s="1" customFormat="1" ht="15" customHeight="1">
      <c r="B82" s="265"/>
      <c r="C82" s="242" t="s">
        <v>504</v>
      </c>
      <c r="D82" s="242"/>
      <c r="E82" s="242"/>
      <c r="F82" s="263" t="s">
        <v>496</v>
      </c>
      <c r="G82" s="264"/>
      <c r="H82" s="242" t="s">
        <v>505</v>
      </c>
      <c r="I82" s="242" t="s">
        <v>506</v>
      </c>
      <c r="J82" s="242"/>
      <c r="K82" s="254"/>
    </row>
    <row r="83" spans="2:11" s="1" customFormat="1" ht="15" customHeight="1">
      <c r="B83" s="265"/>
      <c r="C83" s="266" t="s">
        <v>507</v>
      </c>
      <c r="D83" s="266"/>
      <c r="E83" s="266"/>
      <c r="F83" s="267" t="s">
        <v>502</v>
      </c>
      <c r="G83" s="266"/>
      <c r="H83" s="266" t="s">
        <v>508</v>
      </c>
      <c r="I83" s="266" t="s">
        <v>498</v>
      </c>
      <c r="J83" s="266">
        <v>15</v>
      </c>
      <c r="K83" s="254"/>
    </row>
    <row r="84" spans="2:11" s="1" customFormat="1" ht="15" customHeight="1">
      <c r="B84" s="265"/>
      <c r="C84" s="266" t="s">
        <v>509</v>
      </c>
      <c r="D84" s="266"/>
      <c r="E84" s="266"/>
      <c r="F84" s="267" t="s">
        <v>502</v>
      </c>
      <c r="G84" s="266"/>
      <c r="H84" s="266" t="s">
        <v>510</v>
      </c>
      <c r="I84" s="266" t="s">
        <v>498</v>
      </c>
      <c r="J84" s="266">
        <v>15</v>
      </c>
      <c r="K84" s="254"/>
    </row>
    <row r="85" spans="2:11" s="1" customFormat="1" ht="15" customHeight="1">
      <c r="B85" s="265"/>
      <c r="C85" s="266" t="s">
        <v>511</v>
      </c>
      <c r="D85" s="266"/>
      <c r="E85" s="266"/>
      <c r="F85" s="267" t="s">
        <v>502</v>
      </c>
      <c r="G85" s="266"/>
      <c r="H85" s="266" t="s">
        <v>512</v>
      </c>
      <c r="I85" s="266" t="s">
        <v>498</v>
      </c>
      <c r="J85" s="266">
        <v>20</v>
      </c>
      <c r="K85" s="254"/>
    </row>
    <row r="86" spans="2:11" s="1" customFormat="1" ht="15" customHeight="1">
      <c r="B86" s="265"/>
      <c r="C86" s="266" t="s">
        <v>513</v>
      </c>
      <c r="D86" s="266"/>
      <c r="E86" s="266"/>
      <c r="F86" s="267" t="s">
        <v>502</v>
      </c>
      <c r="G86" s="266"/>
      <c r="H86" s="266" t="s">
        <v>514</v>
      </c>
      <c r="I86" s="266" t="s">
        <v>498</v>
      </c>
      <c r="J86" s="266">
        <v>20</v>
      </c>
      <c r="K86" s="254"/>
    </row>
    <row r="87" spans="2:11" s="1" customFormat="1" ht="15" customHeight="1">
      <c r="B87" s="265"/>
      <c r="C87" s="242" t="s">
        <v>515</v>
      </c>
      <c r="D87" s="242"/>
      <c r="E87" s="242"/>
      <c r="F87" s="263" t="s">
        <v>502</v>
      </c>
      <c r="G87" s="264"/>
      <c r="H87" s="242" t="s">
        <v>516</v>
      </c>
      <c r="I87" s="242" t="s">
        <v>498</v>
      </c>
      <c r="J87" s="242">
        <v>50</v>
      </c>
      <c r="K87" s="254"/>
    </row>
    <row r="88" spans="2:11" s="1" customFormat="1" ht="15" customHeight="1">
      <c r="B88" s="265"/>
      <c r="C88" s="242" t="s">
        <v>517</v>
      </c>
      <c r="D88" s="242"/>
      <c r="E88" s="242"/>
      <c r="F88" s="263" t="s">
        <v>502</v>
      </c>
      <c r="G88" s="264"/>
      <c r="H88" s="242" t="s">
        <v>518</v>
      </c>
      <c r="I88" s="242" t="s">
        <v>498</v>
      </c>
      <c r="J88" s="242">
        <v>20</v>
      </c>
      <c r="K88" s="254"/>
    </row>
    <row r="89" spans="2:11" s="1" customFormat="1" ht="15" customHeight="1">
      <c r="B89" s="265"/>
      <c r="C89" s="242" t="s">
        <v>519</v>
      </c>
      <c r="D89" s="242"/>
      <c r="E89" s="242"/>
      <c r="F89" s="263" t="s">
        <v>502</v>
      </c>
      <c r="G89" s="264"/>
      <c r="H89" s="242" t="s">
        <v>520</v>
      </c>
      <c r="I89" s="242" t="s">
        <v>498</v>
      </c>
      <c r="J89" s="242">
        <v>20</v>
      </c>
      <c r="K89" s="254"/>
    </row>
    <row r="90" spans="2:11" s="1" customFormat="1" ht="15" customHeight="1">
      <c r="B90" s="265"/>
      <c r="C90" s="242" t="s">
        <v>521</v>
      </c>
      <c r="D90" s="242"/>
      <c r="E90" s="242"/>
      <c r="F90" s="263" t="s">
        <v>502</v>
      </c>
      <c r="G90" s="264"/>
      <c r="H90" s="242" t="s">
        <v>522</v>
      </c>
      <c r="I90" s="242" t="s">
        <v>498</v>
      </c>
      <c r="J90" s="242">
        <v>50</v>
      </c>
      <c r="K90" s="254"/>
    </row>
    <row r="91" spans="2:11" s="1" customFormat="1" ht="15" customHeight="1">
      <c r="B91" s="265"/>
      <c r="C91" s="242" t="s">
        <v>523</v>
      </c>
      <c r="D91" s="242"/>
      <c r="E91" s="242"/>
      <c r="F91" s="263" t="s">
        <v>502</v>
      </c>
      <c r="G91" s="264"/>
      <c r="H91" s="242" t="s">
        <v>523</v>
      </c>
      <c r="I91" s="242" t="s">
        <v>498</v>
      </c>
      <c r="J91" s="242">
        <v>50</v>
      </c>
      <c r="K91" s="254"/>
    </row>
    <row r="92" spans="2:11" s="1" customFormat="1" ht="15" customHeight="1">
      <c r="B92" s="265"/>
      <c r="C92" s="242" t="s">
        <v>524</v>
      </c>
      <c r="D92" s="242"/>
      <c r="E92" s="242"/>
      <c r="F92" s="263" t="s">
        <v>502</v>
      </c>
      <c r="G92" s="264"/>
      <c r="H92" s="242" t="s">
        <v>525</v>
      </c>
      <c r="I92" s="242" t="s">
        <v>498</v>
      </c>
      <c r="J92" s="242">
        <v>255</v>
      </c>
      <c r="K92" s="254"/>
    </row>
    <row r="93" spans="2:11" s="1" customFormat="1" ht="15" customHeight="1">
      <c r="B93" s="265"/>
      <c r="C93" s="242" t="s">
        <v>526</v>
      </c>
      <c r="D93" s="242"/>
      <c r="E93" s="242"/>
      <c r="F93" s="263" t="s">
        <v>496</v>
      </c>
      <c r="G93" s="264"/>
      <c r="H93" s="242" t="s">
        <v>527</v>
      </c>
      <c r="I93" s="242" t="s">
        <v>528</v>
      </c>
      <c r="J93" s="242"/>
      <c r="K93" s="254"/>
    </row>
    <row r="94" spans="2:11" s="1" customFormat="1" ht="15" customHeight="1">
      <c r="B94" s="265"/>
      <c r="C94" s="242" t="s">
        <v>529</v>
      </c>
      <c r="D94" s="242"/>
      <c r="E94" s="242"/>
      <c r="F94" s="263" t="s">
        <v>496</v>
      </c>
      <c r="G94" s="264"/>
      <c r="H94" s="242" t="s">
        <v>530</v>
      </c>
      <c r="I94" s="242" t="s">
        <v>531</v>
      </c>
      <c r="J94" s="242"/>
      <c r="K94" s="254"/>
    </row>
    <row r="95" spans="2:11" s="1" customFormat="1" ht="15" customHeight="1">
      <c r="B95" s="265"/>
      <c r="C95" s="242" t="s">
        <v>532</v>
      </c>
      <c r="D95" s="242"/>
      <c r="E95" s="242"/>
      <c r="F95" s="263" t="s">
        <v>496</v>
      </c>
      <c r="G95" s="264"/>
      <c r="H95" s="242" t="s">
        <v>532</v>
      </c>
      <c r="I95" s="242" t="s">
        <v>531</v>
      </c>
      <c r="J95" s="242"/>
      <c r="K95" s="254"/>
    </row>
    <row r="96" spans="2:11" s="1" customFormat="1" ht="15" customHeight="1">
      <c r="B96" s="265"/>
      <c r="C96" s="242" t="s">
        <v>40</v>
      </c>
      <c r="D96" s="242"/>
      <c r="E96" s="242"/>
      <c r="F96" s="263" t="s">
        <v>496</v>
      </c>
      <c r="G96" s="264"/>
      <c r="H96" s="242" t="s">
        <v>533</v>
      </c>
      <c r="I96" s="242" t="s">
        <v>531</v>
      </c>
      <c r="J96" s="242"/>
      <c r="K96" s="254"/>
    </row>
    <row r="97" spans="2:11" s="1" customFormat="1" ht="15" customHeight="1">
      <c r="B97" s="265"/>
      <c r="C97" s="242" t="s">
        <v>50</v>
      </c>
      <c r="D97" s="242"/>
      <c r="E97" s="242"/>
      <c r="F97" s="263" t="s">
        <v>496</v>
      </c>
      <c r="G97" s="264"/>
      <c r="H97" s="242" t="s">
        <v>534</v>
      </c>
      <c r="I97" s="242" t="s">
        <v>531</v>
      </c>
      <c r="J97" s="242"/>
      <c r="K97" s="254"/>
    </row>
    <row r="98" spans="2:11" s="1" customFormat="1" ht="15" customHeight="1">
      <c r="B98" s="268"/>
      <c r="C98" s="269"/>
      <c r="D98" s="269"/>
      <c r="E98" s="269"/>
      <c r="F98" s="269"/>
      <c r="G98" s="269"/>
      <c r="H98" s="269"/>
      <c r="I98" s="269"/>
      <c r="J98" s="269"/>
      <c r="K98" s="270"/>
    </row>
    <row r="99" spans="2:11" s="1" customFormat="1" ht="18.7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1"/>
    </row>
    <row r="100" spans="2:11" s="1" customFormat="1" ht="18.75" customHeight="1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  <row r="101" spans="2:11" s="1" customFormat="1" ht="7.5" customHeight="1">
      <c r="B101" s="250"/>
      <c r="C101" s="251"/>
      <c r="D101" s="251"/>
      <c r="E101" s="251"/>
      <c r="F101" s="251"/>
      <c r="G101" s="251"/>
      <c r="H101" s="251"/>
      <c r="I101" s="251"/>
      <c r="J101" s="251"/>
      <c r="K101" s="252"/>
    </row>
    <row r="102" spans="2:11" s="1" customFormat="1" ht="45" customHeight="1">
      <c r="B102" s="253"/>
      <c r="C102" s="361" t="s">
        <v>535</v>
      </c>
      <c r="D102" s="361"/>
      <c r="E102" s="361"/>
      <c r="F102" s="361"/>
      <c r="G102" s="361"/>
      <c r="H102" s="361"/>
      <c r="I102" s="361"/>
      <c r="J102" s="361"/>
      <c r="K102" s="254"/>
    </row>
    <row r="103" spans="2:11" s="1" customFormat="1" ht="17.25" customHeight="1">
      <c r="B103" s="253"/>
      <c r="C103" s="255" t="s">
        <v>490</v>
      </c>
      <c r="D103" s="255"/>
      <c r="E103" s="255"/>
      <c r="F103" s="255" t="s">
        <v>491</v>
      </c>
      <c r="G103" s="256"/>
      <c r="H103" s="255" t="s">
        <v>56</v>
      </c>
      <c r="I103" s="255" t="s">
        <v>59</v>
      </c>
      <c r="J103" s="255" t="s">
        <v>492</v>
      </c>
      <c r="K103" s="254"/>
    </row>
    <row r="104" spans="2:11" s="1" customFormat="1" ht="17.25" customHeight="1">
      <c r="B104" s="253"/>
      <c r="C104" s="257" t="s">
        <v>493</v>
      </c>
      <c r="D104" s="257"/>
      <c r="E104" s="257"/>
      <c r="F104" s="258" t="s">
        <v>494</v>
      </c>
      <c r="G104" s="259"/>
      <c r="H104" s="257"/>
      <c r="I104" s="257"/>
      <c r="J104" s="257" t="s">
        <v>495</v>
      </c>
      <c r="K104" s="254"/>
    </row>
    <row r="105" spans="2:11" s="1" customFormat="1" ht="5.25" customHeight="1">
      <c r="B105" s="253"/>
      <c r="C105" s="255"/>
      <c r="D105" s="255"/>
      <c r="E105" s="255"/>
      <c r="F105" s="255"/>
      <c r="G105" s="273"/>
      <c r="H105" s="255"/>
      <c r="I105" s="255"/>
      <c r="J105" s="255"/>
      <c r="K105" s="254"/>
    </row>
    <row r="106" spans="2:11" s="1" customFormat="1" ht="15" customHeight="1">
      <c r="B106" s="253"/>
      <c r="C106" s="242" t="s">
        <v>55</v>
      </c>
      <c r="D106" s="262"/>
      <c r="E106" s="262"/>
      <c r="F106" s="263" t="s">
        <v>496</v>
      </c>
      <c r="G106" s="242"/>
      <c r="H106" s="242" t="s">
        <v>536</v>
      </c>
      <c r="I106" s="242" t="s">
        <v>498</v>
      </c>
      <c r="J106" s="242">
        <v>20</v>
      </c>
      <c r="K106" s="254"/>
    </row>
    <row r="107" spans="2:11" s="1" customFormat="1" ht="15" customHeight="1">
      <c r="B107" s="253"/>
      <c r="C107" s="242" t="s">
        <v>499</v>
      </c>
      <c r="D107" s="242"/>
      <c r="E107" s="242"/>
      <c r="F107" s="263" t="s">
        <v>496</v>
      </c>
      <c r="G107" s="242"/>
      <c r="H107" s="242" t="s">
        <v>536</v>
      </c>
      <c r="I107" s="242" t="s">
        <v>498</v>
      </c>
      <c r="J107" s="242">
        <v>120</v>
      </c>
      <c r="K107" s="254"/>
    </row>
    <row r="108" spans="2:11" s="1" customFormat="1" ht="15" customHeight="1">
      <c r="B108" s="265"/>
      <c r="C108" s="242" t="s">
        <v>501</v>
      </c>
      <c r="D108" s="242"/>
      <c r="E108" s="242"/>
      <c r="F108" s="263" t="s">
        <v>502</v>
      </c>
      <c r="G108" s="242"/>
      <c r="H108" s="242" t="s">
        <v>536</v>
      </c>
      <c r="I108" s="242" t="s">
        <v>498</v>
      </c>
      <c r="J108" s="242">
        <v>50</v>
      </c>
      <c r="K108" s="254"/>
    </row>
    <row r="109" spans="2:11" s="1" customFormat="1" ht="15" customHeight="1">
      <c r="B109" s="265"/>
      <c r="C109" s="242" t="s">
        <v>504</v>
      </c>
      <c r="D109" s="242"/>
      <c r="E109" s="242"/>
      <c r="F109" s="263" t="s">
        <v>496</v>
      </c>
      <c r="G109" s="242"/>
      <c r="H109" s="242" t="s">
        <v>536</v>
      </c>
      <c r="I109" s="242" t="s">
        <v>506</v>
      </c>
      <c r="J109" s="242"/>
      <c r="K109" s="254"/>
    </row>
    <row r="110" spans="2:11" s="1" customFormat="1" ht="15" customHeight="1">
      <c r="B110" s="265"/>
      <c r="C110" s="242" t="s">
        <v>515</v>
      </c>
      <c r="D110" s="242"/>
      <c r="E110" s="242"/>
      <c r="F110" s="263" t="s">
        <v>502</v>
      </c>
      <c r="G110" s="242"/>
      <c r="H110" s="242" t="s">
        <v>536</v>
      </c>
      <c r="I110" s="242" t="s">
        <v>498</v>
      </c>
      <c r="J110" s="242">
        <v>50</v>
      </c>
      <c r="K110" s="254"/>
    </row>
    <row r="111" spans="2:11" s="1" customFormat="1" ht="15" customHeight="1">
      <c r="B111" s="265"/>
      <c r="C111" s="242" t="s">
        <v>523</v>
      </c>
      <c r="D111" s="242"/>
      <c r="E111" s="242"/>
      <c r="F111" s="263" t="s">
        <v>502</v>
      </c>
      <c r="G111" s="242"/>
      <c r="H111" s="242" t="s">
        <v>536</v>
      </c>
      <c r="I111" s="242" t="s">
        <v>498</v>
      </c>
      <c r="J111" s="242">
        <v>50</v>
      </c>
      <c r="K111" s="254"/>
    </row>
    <row r="112" spans="2:11" s="1" customFormat="1" ht="15" customHeight="1">
      <c r="B112" s="265"/>
      <c r="C112" s="242" t="s">
        <v>521</v>
      </c>
      <c r="D112" s="242"/>
      <c r="E112" s="242"/>
      <c r="F112" s="263" t="s">
        <v>502</v>
      </c>
      <c r="G112" s="242"/>
      <c r="H112" s="242" t="s">
        <v>536</v>
      </c>
      <c r="I112" s="242" t="s">
        <v>498</v>
      </c>
      <c r="J112" s="242">
        <v>50</v>
      </c>
      <c r="K112" s="254"/>
    </row>
    <row r="113" spans="2:11" s="1" customFormat="1" ht="15" customHeight="1">
      <c r="B113" s="265"/>
      <c r="C113" s="242" t="s">
        <v>55</v>
      </c>
      <c r="D113" s="242"/>
      <c r="E113" s="242"/>
      <c r="F113" s="263" t="s">
        <v>496</v>
      </c>
      <c r="G113" s="242"/>
      <c r="H113" s="242" t="s">
        <v>537</v>
      </c>
      <c r="I113" s="242" t="s">
        <v>498</v>
      </c>
      <c r="J113" s="242">
        <v>20</v>
      </c>
      <c r="K113" s="254"/>
    </row>
    <row r="114" spans="2:11" s="1" customFormat="1" ht="15" customHeight="1">
      <c r="B114" s="265"/>
      <c r="C114" s="242" t="s">
        <v>538</v>
      </c>
      <c r="D114" s="242"/>
      <c r="E114" s="242"/>
      <c r="F114" s="263" t="s">
        <v>496</v>
      </c>
      <c r="G114" s="242"/>
      <c r="H114" s="242" t="s">
        <v>539</v>
      </c>
      <c r="I114" s="242" t="s">
        <v>498</v>
      </c>
      <c r="J114" s="242">
        <v>120</v>
      </c>
      <c r="K114" s="254"/>
    </row>
    <row r="115" spans="2:11" s="1" customFormat="1" ht="15" customHeight="1">
      <c r="B115" s="265"/>
      <c r="C115" s="242" t="s">
        <v>40</v>
      </c>
      <c r="D115" s="242"/>
      <c r="E115" s="242"/>
      <c r="F115" s="263" t="s">
        <v>496</v>
      </c>
      <c r="G115" s="242"/>
      <c r="H115" s="242" t="s">
        <v>540</v>
      </c>
      <c r="I115" s="242" t="s">
        <v>531</v>
      </c>
      <c r="J115" s="242"/>
      <c r="K115" s="254"/>
    </row>
    <row r="116" spans="2:11" s="1" customFormat="1" ht="15" customHeight="1">
      <c r="B116" s="265"/>
      <c r="C116" s="242" t="s">
        <v>50</v>
      </c>
      <c r="D116" s="242"/>
      <c r="E116" s="242"/>
      <c r="F116" s="263" t="s">
        <v>496</v>
      </c>
      <c r="G116" s="242"/>
      <c r="H116" s="242" t="s">
        <v>541</v>
      </c>
      <c r="I116" s="242" t="s">
        <v>531</v>
      </c>
      <c r="J116" s="242"/>
      <c r="K116" s="254"/>
    </row>
    <row r="117" spans="2:11" s="1" customFormat="1" ht="15" customHeight="1">
      <c r="B117" s="265"/>
      <c r="C117" s="242" t="s">
        <v>59</v>
      </c>
      <c r="D117" s="242"/>
      <c r="E117" s="242"/>
      <c r="F117" s="263" t="s">
        <v>496</v>
      </c>
      <c r="G117" s="242"/>
      <c r="H117" s="242" t="s">
        <v>542</v>
      </c>
      <c r="I117" s="242" t="s">
        <v>543</v>
      </c>
      <c r="J117" s="242"/>
      <c r="K117" s="254"/>
    </row>
    <row r="118" spans="2:11" s="1" customFormat="1" ht="15" customHeight="1">
      <c r="B118" s="268"/>
      <c r="C118" s="274"/>
      <c r="D118" s="274"/>
      <c r="E118" s="274"/>
      <c r="F118" s="274"/>
      <c r="G118" s="274"/>
      <c r="H118" s="274"/>
      <c r="I118" s="274"/>
      <c r="J118" s="274"/>
      <c r="K118" s="270"/>
    </row>
    <row r="119" spans="2:11" s="1" customFormat="1" ht="18.75" customHeight="1">
      <c r="B119" s="275"/>
      <c r="C119" s="276"/>
      <c r="D119" s="276"/>
      <c r="E119" s="276"/>
      <c r="F119" s="277"/>
      <c r="G119" s="276"/>
      <c r="H119" s="276"/>
      <c r="I119" s="276"/>
      <c r="J119" s="276"/>
      <c r="K119" s="275"/>
    </row>
    <row r="120" spans="2:11" s="1" customFormat="1" ht="18.75" customHeight="1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2:11" s="1" customFormat="1" ht="7.5" customHeight="1">
      <c r="B121" s="278"/>
      <c r="C121" s="279"/>
      <c r="D121" s="279"/>
      <c r="E121" s="279"/>
      <c r="F121" s="279"/>
      <c r="G121" s="279"/>
      <c r="H121" s="279"/>
      <c r="I121" s="279"/>
      <c r="J121" s="279"/>
      <c r="K121" s="280"/>
    </row>
    <row r="122" spans="2:11" s="1" customFormat="1" ht="45" customHeight="1">
      <c r="B122" s="281"/>
      <c r="C122" s="362" t="s">
        <v>544</v>
      </c>
      <c r="D122" s="362"/>
      <c r="E122" s="362"/>
      <c r="F122" s="362"/>
      <c r="G122" s="362"/>
      <c r="H122" s="362"/>
      <c r="I122" s="362"/>
      <c r="J122" s="362"/>
      <c r="K122" s="282"/>
    </row>
    <row r="123" spans="2:11" s="1" customFormat="1" ht="17.25" customHeight="1">
      <c r="B123" s="283"/>
      <c r="C123" s="255" t="s">
        <v>490</v>
      </c>
      <c r="D123" s="255"/>
      <c r="E123" s="255"/>
      <c r="F123" s="255" t="s">
        <v>491</v>
      </c>
      <c r="G123" s="256"/>
      <c r="H123" s="255" t="s">
        <v>56</v>
      </c>
      <c r="I123" s="255" t="s">
        <v>59</v>
      </c>
      <c r="J123" s="255" t="s">
        <v>492</v>
      </c>
      <c r="K123" s="284"/>
    </row>
    <row r="124" spans="2:11" s="1" customFormat="1" ht="17.25" customHeight="1">
      <c r="B124" s="283"/>
      <c r="C124" s="257" t="s">
        <v>493</v>
      </c>
      <c r="D124" s="257"/>
      <c r="E124" s="257"/>
      <c r="F124" s="258" t="s">
        <v>494</v>
      </c>
      <c r="G124" s="259"/>
      <c r="H124" s="257"/>
      <c r="I124" s="257"/>
      <c r="J124" s="257" t="s">
        <v>495</v>
      </c>
      <c r="K124" s="284"/>
    </row>
    <row r="125" spans="2:11" s="1" customFormat="1" ht="5.25" customHeight="1">
      <c r="B125" s="285"/>
      <c r="C125" s="260"/>
      <c r="D125" s="260"/>
      <c r="E125" s="260"/>
      <c r="F125" s="260"/>
      <c r="G125" s="286"/>
      <c r="H125" s="260"/>
      <c r="I125" s="260"/>
      <c r="J125" s="260"/>
      <c r="K125" s="287"/>
    </row>
    <row r="126" spans="2:11" s="1" customFormat="1" ht="15" customHeight="1">
      <c r="B126" s="285"/>
      <c r="C126" s="242" t="s">
        <v>499</v>
      </c>
      <c r="D126" s="262"/>
      <c r="E126" s="262"/>
      <c r="F126" s="263" t="s">
        <v>496</v>
      </c>
      <c r="G126" s="242"/>
      <c r="H126" s="242" t="s">
        <v>536</v>
      </c>
      <c r="I126" s="242" t="s">
        <v>498</v>
      </c>
      <c r="J126" s="242">
        <v>120</v>
      </c>
      <c r="K126" s="288"/>
    </row>
    <row r="127" spans="2:11" s="1" customFormat="1" ht="15" customHeight="1">
      <c r="B127" s="285"/>
      <c r="C127" s="242" t="s">
        <v>545</v>
      </c>
      <c r="D127" s="242"/>
      <c r="E127" s="242"/>
      <c r="F127" s="263" t="s">
        <v>496</v>
      </c>
      <c r="G127" s="242"/>
      <c r="H127" s="242" t="s">
        <v>546</v>
      </c>
      <c r="I127" s="242" t="s">
        <v>498</v>
      </c>
      <c r="J127" s="242" t="s">
        <v>547</v>
      </c>
      <c r="K127" s="288"/>
    </row>
    <row r="128" spans="2:11" s="1" customFormat="1" ht="15" customHeight="1">
      <c r="B128" s="285"/>
      <c r="C128" s="242" t="s">
        <v>444</v>
      </c>
      <c r="D128" s="242"/>
      <c r="E128" s="242"/>
      <c r="F128" s="263" t="s">
        <v>496</v>
      </c>
      <c r="G128" s="242"/>
      <c r="H128" s="242" t="s">
        <v>548</v>
      </c>
      <c r="I128" s="242" t="s">
        <v>498</v>
      </c>
      <c r="J128" s="242" t="s">
        <v>547</v>
      </c>
      <c r="K128" s="288"/>
    </row>
    <row r="129" spans="2:11" s="1" customFormat="1" ht="15" customHeight="1">
      <c r="B129" s="285"/>
      <c r="C129" s="242" t="s">
        <v>507</v>
      </c>
      <c r="D129" s="242"/>
      <c r="E129" s="242"/>
      <c r="F129" s="263" t="s">
        <v>502</v>
      </c>
      <c r="G129" s="242"/>
      <c r="H129" s="242" t="s">
        <v>508</v>
      </c>
      <c r="I129" s="242" t="s">
        <v>498</v>
      </c>
      <c r="J129" s="242">
        <v>15</v>
      </c>
      <c r="K129" s="288"/>
    </row>
    <row r="130" spans="2:11" s="1" customFormat="1" ht="15" customHeight="1">
      <c r="B130" s="285"/>
      <c r="C130" s="266" t="s">
        <v>509</v>
      </c>
      <c r="D130" s="266"/>
      <c r="E130" s="266"/>
      <c r="F130" s="267" t="s">
        <v>502</v>
      </c>
      <c r="G130" s="266"/>
      <c r="H130" s="266" t="s">
        <v>510</v>
      </c>
      <c r="I130" s="266" t="s">
        <v>498</v>
      </c>
      <c r="J130" s="266">
        <v>15</v>
      </c>
      <c r="K130" s="288"/>
    </row>
    <row r="131" spans="2:11" s="1" customFormat="1" ht="15" customHeight="1">
      <c r="B131" s="285"/>
      <c r="C131" s="266" t="s">
        <v>511</v>
      </c>
      <c r="D131" s="266"/>
      <c r="E131" s="266"/>
      <c r="F131" s="267" t="s">
        <v>502</v>
      </c>
      <c r="G131" s="266"/>
      <c r="H131" s="266" t="s">
        <v>512</v>
      </c>
      <c r="I131" s="266" t="s">
        <v>498</v>
      </c>
      <c r="J131" s="266">
        <v>20</v>
      </c>
      <c r="K131" s="288"/>
    </row>
    <row r="132" spans="2:11" s="1" customFormat="1" ht="15" customHeight="1">
      <c r="B132" s="285"/>
      <c r="C132" s="266" t="s">
        <v>513</v>
      </c>
      <c r="D132" s="266"/>
      <c r="E132" s="266"/>
      <c r="F132" s="267" t="s">
        <v>502</v>
      </c>
      <c r="G132" s="266"/>
      <c r="H132" s="266" t="s">
        <v>514</v>
      </c>
      <c r="I132" s="266" t="s">
        <v>498</v>
      </c>
      <c r="J132" s="266">
        <v>20</v>
      </c>
      <c r="K132" s="288"/>
    </row>
    <row r="133" spans="2:11" s="1" customFormat="1" ht="15" customHeight="1">
      <c r="B133" s="285"/>
      <c r="C133" s="242" t="s">
        <v>501</v>
      </c>
      <c r="D133" s="242"/>
      <c r="E133" s="242"/>
      <c r="F133" s="263" t="s">
        <v>502</v>
      </c>
      <c r="G133" s="242"/>
      <c r="H133" s="242" t="s">
        <v>536</v>
      </c>
      <c r="I133" s="242" t="s">
        <v>498</v>
      </c>
      <c r="J133" s="242">
        <v>50</v>
      </c>
      <c r="K133" s="288"/>
    </row>
    <row r="134" spans="2:11" s="1" customFormat="1" ht="15" customHeight="1">
      <c r="B134" s="285"/>
      <c r="C134" s="242" t="s">
        <v>515</v>
      </c>
      <c r="D134" s="242"/>
      <c r="E134" s="242"/>
      <c r="F134" s="263" t="s">
        <v>502</v>
      </c>
      <c r="G134" s="242"/>
      <c r="H134" s="242" t="s">
        <v>536</v>
      </c>
      <c r="I134" s="242" t="s">
        <v>498</v>
      </c>
      <c r="J134" s="242">
        <v>50</v>
      </c>
      <c r="K134" s="288"/>
    </row>
    <row r="135" spans="2:11" s="1" customFormat="1" ht="15" customHeight="1">
      <c r="B135" s="285"/>
      <c r="C135" s="242" t="s">
        <v>521</v>
      </c>
      <c r="D135" s="242"/>
      <c r="E135" s="242"/>
      <c r="F135" s="263" t="s">
        <v>502</v>
      </c>
      <c r="G135" s="242"/>
      <c r="H135" s="242" t="s">
        <v>536</v>
      </c>
      <c r="I135" s="242" t="s">
        <v>498</v>
      </c>
      <c r="J135" s="242">
        <v>50</v>
      </c>
      <c r="K135" s="288"/>
    </row>
    <row r="136" spans="2:11" s="1" customFormat="1" ht="15" customHeight="1">
      <c r="B136" s="285"/>
      <c r="C136" s="242" t="s">
        <v>523</v>
      </c>
      <c r="D136" s="242"/>
      <c r="E136" s="242"/>
      <c r="F136" s="263" t="s">
        <v>502</v>
      </c>
      <c r="G136" s="242"/>
      <c r="H136" s="242" t="s">
        <v>536</v>
      </c>
      <c r="I136" s="242" t="s">
        <v>498</v>
      </c>
      <c r="J136" s="242">
        <v>50</v>
      </c>
      <c r="K136" s="288"/>
    </row>
    <row r="137" spans="2:11" s="1" customFormat="1" ht="15" customHeight="1">
      <c r="B137" s="285"/>
      <c r="C137" s="242" t="s">
        <v>524</v>
      </c>
      <c r="D137" s="242"/>
      <c r="E137" s="242"/>
      <c r="F137" s="263" t="s">
        <v>502</v>
      </c>
      <c r="G137" s="242"/>
      <c r="H137" s="242" t="s">
        <v>549</v>
      </c>
      <c r="I137" s="242" t="s">
        <v>498</v>
      </c>
      <c r="J137" s="242">
        <v>255</v>
      </c>
      <c r="K137" s="288"/>
    </row>
    <row r="138" spans="2:11" s="1" customFormat="1" ht="15" customHeight="1">
      <c r="B138" s="285"/>
      <c r="C138" s="242" t="s">
        <v>526</v>
      </c>
      <c r="D138" s="242"/>
      <c r="E138" s="242"/>
      <c r="F138" s="263" t="s">
        <v>496</v>
      </c>
      <c r="G138" s="242"/>
      <c r="H138" s="242" t="s">
        <v>550</v>
      </c>
      <c r="I138" s="242" t="s">
        <v>528</v>
      </c>
      <c r="J138" s="242"/>
      <c r="K138" s="288"/>
    </row>
    <row r="139" spans="2:11" s="1" customFormat="1" ht="15" customHeight="1">
      <c r="B139" s="285"/>
      <c r="C139" s="242" t="s">
        <v>529</v>
      </c>
      <c r="D139" s="242"/>
      <c r="E139" s="242"/>
      <c r="F139" s="263" t="s">
        <v>496</v>
      </c>
      <c r="G139" s="242"/>
      <c r="H139" s="242" t="s">
        <v>551</v>
      </c>
      <c r="I139" s="242" t="s">
        <v>531</v>
      </c>
      <c r="J139" s="242"/>
      <c r="K139" s="288"/>
    </row>
    <row r="140" spans="2:11" s="1" customFormat="1" ht="15" customHeight="1">
      <c r="B140" s="285"/>
      <c r="C140" s="242" t="s">
        <v>532</v>
      </c>
      <c r="D140" s="242"/>
      <c r="E140" s="242"/>
      <c r="F140" s="263" t="s">
        <v>496</v>
      </c>
      <c r="G140" s="242"/>
      <c r="H140" s="242" t="s">
        <v>532</v>
      </c>
      <c r="I140" s="242" t="s">
        <v>531</v>
      </c>
      <c r="J140" s="242"/>
      <c r="K140" s="288"/>
    </row>
    <row r="141" spans="2:11" s="1" customFormat="1" ht="15" customHeight="1">
      <c r="B141" s="285"/>
      <c r="C141" s="242" t="s">
        <v>40</v>
      </c>
      <c r="D141" s="242"/>
      <c r="E141" s="242"/>
      <c r="F141" s="263" t="s">
        <v>496</v>
      </c>
      <c r="G141" s="242"/>
      <c r="H141" s="242" t="s">
        <v>552</v>
      </c>
      <c r="I141" s="242" t="s">
        <v>531</v>
      </c>
      <c r="J141" s="242"/>
      <c r="K141" s="288"/>
    </row>
    <row r="142" spans="2:11" s="1" customFormat="1" ht="15" customHeight="1">
      <c r="B142" s="285"/>
      <c r="C142" s="242" t="s">
        <v>553</v>
      </c>
      <c r="D142" s="242"/>
      <c r="E142" s="242"/>
      <c r="F142" s="263" t="s">
        <v>496</v>
      </c>
      <c r="G142" s="242"/>
      <c r="H142" s="242" t="s">
        <v>554</v>
      </c>
      <c r="I142" s="242" t="s">
        <v>531</v>
      </c>
      <c r="J142" s="242"/>
      <c r="K142" s="288"/>
    </row>
    <row r="143" spans="2:11" s="1" customFormat="1" ht="15" customHeight="1">
      <c r="B143" s="289"/>
      <c r="C143" s="290"/>
      <c r="D143" s="290"/>
      <c r="E143" s="290"/>
      <c r="F143" s="290"/>
      <c r="G143" s="290"/>
      <c r="H143" s="290"/>
      <c r="I143" s="290"/>
      <c r="J143" s="290"/>
      <c r="K143" s="291"/>
    </row>
    <row r="144" spans="2:11" s="1" customFormat="1" ht="18.75" customHeight="1">
      <c r="B144" s="276"/>
      <c r="C144" s="276"/>
      <c r="D144" s="276"/>
      <c r="E144" s="276"/>
      <c r="F144" s="277"/>
      <c r="G144" s="276"/>
      <c r="H144" s="276"/>
      <c r="I144" s="276"/>
      <c r="J144" s="276"/>
      <c r="K144" s="276"/>
    </row>
    <row r="145" spans="2:11" s="1" customFormat="1" ht="18.75" customHeight="1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</row>
    <row r="146" spans="2:11" s="1" customFormat="1" ht="7.5" customHeight="1">
      <c r="B146" s="250"/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pans="2:11" s="1" customFormat="1" ht="45" customHeight="1">
      <c r="B147" s="253"/>
      <c r="C147" s="361" t="s">
        <v>555</v>
      </c>
      <c r="D147" s="361"/>
      <c r="E147" s="361"/>
      <c r="F147" s="361"/>
      <c r="G147" s="361"/>
      <c r="H147" s="361"/>
      <c r="I147" s="361"/>
      <c r="J147" s="361"/>
      <c r="K147" s="254"/>
    </row>
    <row r="148" spans="2:11" s="1" customFormat="1" ht="17.25" customHeight="1">
      <c r="B148" s="253"/>
      <c r="C148" s="255" t="s">
        <v>490</v>
      </c>
      <c r="D148" s="255"/>
      <c r="E148" s="255"/>
      <c r="F148" s="255" t="s">
        <v>491</v>
      </c>
      <c r="G148" s="256"/>
      <c r="H148" s="255" t="s">
        <v>56</v>
      </c>
      <c r="I148" s="255" t="s">
        <v>59</v>
      </c>
      <c r="J148" s="255" t="s">
        <v>492</v>
      </c>
      <c r="K148" s="254"/>
    </row>
    <row r="149" spans="2:11" s="1" customFormat="1" ht="17.25" customHeight="1">
      <c r="B149" s="253"/>
      <c r="C149" s="257" t="s">
        <v>493</v>
      </c>
      <c r="D149" s="257"/>
      <c r="E149" s="257"/>
      <c r="F149" s="258" t="s">
        <v>494</v>
      </c>
      <c r="G149" s="259"/>
      <c r="H149" s="257"/>
      <c r="I149" s="257"/>
      <c r="J149" s="257" t="s">
        <v>495</v>
      </c>
      <c r="K149" s="254"/>
    </row>
    <row r="150" spans="2:11" s="1" customFormat="1" ht="5.25" customHeight="1">
      <c r="B150" s="265"/>
      <c r="C150" s="260"/>
      <c r="D150" s="260"/>
      <c r="E150" s="260"/>
      <c r="F150" s="260"/>
      <c r="G150" s="261"/>
      <c r="H150" s="260"/>
      <c r="I150" s="260"/>
      <c r="J150" s="260"/>
      <c r="K150" s="288"/>
    </row>
    <row r="151" spans="2:11" s="1" customFormat="1" ht="15" customHeight="1">
      <c r="B151" s="265"/>
      <c r="C151" s="292" t="s">
        <v>499</v>
      </c>
      <c r="D151" s="242"/>
      <c r="E151" s="242"/>
      <c r="F151" s="293" t="s">
        <v>496</v>
      </c>
      <c r="G151" s="242"/>
      <c r="H151" s="292" t="s">
        <v>536</v>
      </c>
      <c r="I151" s="292" t="s">
        <v>498</v>
      </c>
      <c r="J151" s="292">
        <v>120</v>
      </c>
      <c r="K151" s="288"/>
    </row>
    <row r="152" spans="2:11" s="1" customFormat="1" ht="15" customHeight="1">
      <c r="B152" s="265"/>
      <c r="C152" s="292" t="s">
        <v>545</v>
      </c>
      <c r="D152" s="242"/>
      <c r="E152" s="242"/>
      <c r="F152" s="293" t="s">
        <v>496</v>
      </c>
      <c r="G152" s="242"/>
      <c r="H152" s="292" t="s">
        <v>556</v>
      </c>
      <c r="I152" s="292" t="s">
        <v>498</v>
      </c>
      <c r="J152" s="292" t="s">
        <v>547</v>
      </c>
      <c r="K152" s="288"/>
    </row>
    <row r="153" spans="2:11" s="1" customFormat="1" ht="15" customHeight="1">
      <c r="B153" s="265"/>
      <c r="C153" s="292" t="s">
        <v>444</v>
      </c>
      <c r="D153" s="242"/>
      <c r="E153" s="242"/>
      <c r="F153" s="293" t="s">
        <v>496</v>
      </c>
      <c r="G153" s="242"/>
      <c r="H153" s="292" t="s">
        <v>557</v>
      </c>
      <c r="I153" s="292" t="s">
        <v>498</v>
      </c>
      <c r="J153" s="292" t="s">
        <v>547</v>
      </c>
      <c r="K153" s="288"/>
    </row>
    <row r="154" spans="2:11" s="1" customFormat="1" ht="15" customHeight="1">
      <c r="B154" s="265"/>
      <c r="C154" s="292" t="s">
        <v>501</v>
      </c>
      <c r="D154" s="242"/>
      <c r="E154" s="242"/>
      <c r="F154" s="293" t="s">
        <v>502</v>
      </c>
      <c r="G154" s="242"/>
      <c r="H154" s="292" t="s">
        <v>536</v>
      </c>
      <c r="I154" s="292" t="s">
        <v>498</v>
      </c>
      <c r="J154" s="292">
        <v>50</v>
      </c>
      <c r="K154" s="288"/>
    </row>
    <row r="155" spans="2:11" s="1" customFormat="1" ht="15" customHeight="1">
      <c r="B155" s="265"/>
      <c r="C155" s="292" t="s">
        <v>504</v>
      </c>
      <c r="D155" s="242"/>
      <c r="E155" s="242"/>
      <c r="F155" s="293" t="s">
        <v>496</v>
      </c>
      <c r="G155" s="242"/>
      <c r="H155" s="292" t="s">
        <v>536</v>
      </c>
      <c r="I155" s="292" t="s">
        <v>506</v>
      </c>
      <c r="J155" s="292"/>
      <c r="K155" s="288"/>
    </row>
    <row r="156" spans="2:11" s="1" customFormat="1" ht="15" customHeight="1">
      <c r="B156" s="265"/>
      <c r="C156" s="292" t="s">
        <v>515</v>
      </c>
      <c r="D156" s="242"/>
      <c r="E156" s="242"/>
      <c r="F156" s="293" t="s">
        <v>502</v>
      </c>
      <c r="G156" s="242"/>
      <c r="H156" s="292" t="s">
        <v>536</v>
      </c>
      <c r="I156" s="292" t="s">
        <v>498</v>
      </c>
      <c r="J156" s="292">
        <v>50</v>
      </c>
      <c r="K156" s="288"/>
    </row>
    <row r="157" spans="2:11" s="1" customFormat="1" ht="15" customHeight="1">
      <c r="B157" s="265"/>
      <c r="C157" s="292" t="s">
        <v>523</v>
      </c>
      <c r="D157" s="242"/>
      <c r="E157" s="242"/>
      <c r="F157" s="293" t="s">
        <v>502</v>
      </c>
      <c r="G157" s="242"/>
      <c r="H157" s="292" t="s">
        <v>536</v>
      </c>
      <c r="I157" s="292" t="s">
        <v>498</v>
      </c>
      <c r="J157" s="292">
        <v>50</v>
      </c>
      <c r="K157" s="288"/>
    </row>
    <row r="158" spans="2:11" s="1" customFormat="1" ht="15" customHeight="1">
      <c r="B158" s="265"/>
      <c r="C158" s="292" t="s">
        <v>521</v>
      </c>
      <c r="D158" s="242"/>
      <c r="E158" s="242"/>
      <c r="F158" s="293" t="s">
        <v>502</v>
      </c>
      <c r="G158" s="242"/>
      <c r="H158" s="292" t="s">
        <v>536</v>
      </c>
      <c r="I158" s="292" t="s">
        <v>498</v>
      </c>
      <c r="J158" s="292">
        <v>50</v>
      </c>
      <c r="K158" s="288"/>
    </row>
    <row r="159" spans="2:11" s="1" customFormat="1" ht="15" customHeight="1">
      <c r="B159" s="265"/>
      <c r="C159" s="292" t="s">
        <v>89</v>
      </c>
      <c r="D159" s="242"/>
      <c r="E159" s="242"/>
      <c r="F159" s="293" t="s">
        <v>496</v>
      </c>
      <c r="G159" s="242"/>
      <c r="H159" s="292" t="s">
        <v>558</v>
      </c>
      <c r="I159" s="292" t="s">
        <v>498</v>
      </c>
      <c r="J159" s="292" t="s">
        <v>559</v>
      </c>
      <c r="K159" s="288"/>
    </row>
    <row r="160" spans="2:11" s="1" customFormat="1" ht="15" customHeight="1">
      <c r="B160" s="265"/>
      <c r="C160" s="292" t="s">
        <v>560</v>
      </c>
      <c r="D160" s="242"/>
      <c r="E160" s="242"/>
      <c r="F160" s="293" t="s">
        <v>496</v>
      </c>
      <c r="G160" s="242"/>
      <c r="H160" s="292" t="s">
        <v>561</v>
      </c>
      <c r="I160" s="292" t="s">
        <v>531</v>
      </c>
      <c r="J160" s="292"/>
      <c r="K160" s="288"/>
    </row>
    <row r="161" spans="2:11" s="1" customFormat="1" ht="15" customHeight="1">
      <c r="B161" s="294"/>
      <c r="C161" s="274"/>
      <c r="D161" s="274"/>
      <c r="E161" s="274"/>
      <c r="F161" s="274"/>
      <c r="G161" s="274"/>
      <c r="H161" s="274"/>
      <c r="I161" s="274"/>
      <c r="J161" s="274"/>
      <c r="K161" s="295"/>
    </row>
    <row r="162" spans="2:11" s="1" customFormat="1" ht="18.75" customHeight="1">
      <c r="B162" s="276"/>
      <c r="C162" s="286"/>
      <c r="D162" s="286"/>
      <c r="E162" s="286"/>
      <c r="F162" s="296"/>
      <c r="G162" s="286"/>
      <c r="H162" s="286"/>
      <c r="I162" s="286"/>
      <c r="J162" s="286"/>
      <c r="K162" s="276"/>
    </row>
    <row r="163" spans="2:11" s="1" customFormat="1" ht="18.75" customHeight="1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</row>
    <row r="164" spans="2:11" s="1" customFormat="1" ht="7.5" customHeight="1">
      <c r="B164" s="231"/>
      <c r="C164" s="232"/>
      <c r="D164" s="232"/>
      <c r="E164" s="232"/>
      <c r="F164" s="232"/>
      <c r="G164" s="232"/>
      <c r="H164" s="232"/>
      <c r="I164" s="232"/>
      <c r="J164" s="232"/>
      <c r="K164" s="233"/>
    </row>
    <row r="165" spans="2:11" s="1" customFormat="1" ht="45" customHeight="1">
      <c r="B165" s="234"/>
      <c r="C165" s="362" t="s">
        <v>562</v>
      </c>
      <c r="D165" s="362"/>
      <c r="E165" s="362"/>
      <c r="F165" s="362"/>
      <c r="G165" s="362"/>
      <c r="H165" s="362"/>
      <c r="I165" s="362"/>
      <c r="J165" s="362"/>
      <c r="K165" s="235"/>
    </row>
    <row r="166" spans="2:11" s="1" customFormat="1" ht="17.25" customHeight="1">
      <c r="B166" s="234"/>
      <c r="C166" s="255" t="s">
        <v>490</v>
      </c>
      <c r="D166" s="255"/>
      <c r="E166" s="255"/>
      <c r="F166" s="255" t="s">
        <v>491</v>
      </c>
      <c r="G166" s="297"/>
      <c r="H166" s="298" t="s">
        <v>56</v>
      </c>
      <c r="I166" s="298" t="s">
        <v>59</v>
      </c>
      <c r="J166" s="255" t="s">
        <v>492</v>
      </c>
      <c r="K166" s="235"/>
    </row>
    <row r="167" spans="2:11" s="1" customFormat="1" ht="17.25" customHeight="1">
      <c r="B167" s="236"/>
      <c r="C167" s="257" t="s">
        <v>493</v>
      </c>
      <c r="D167" s="257"/>
      <c r="E167" s="257"/>
      <c r="F167" s="258" t="s">
        <v>494</v>
      </c>
      <c r="G167" s="299"/>
      <c r="H167" s="300"/>
      <c r="I167" s="300"/>
      <c r="J167" s="257" t="s">
        <v>495</v>
      </c>
      <c r="K167" s="237"/>
    </row>
    <row r="168" spans="2:11" s="1" customFormat="1" ht="5.25" customHeight="1">
      <c r="B168" s="265"/>
      <c r="C168" s="260"/>
      <c r="D168" s="260"/>
      <c r="E168" s="260"/>
      <c r="F168" s="260"/>
      <c r="G168" s="261"/>
      <c r="H168" s="260"/>
      <c r="I168" s="260"/>
      <c r="J168" s="260"/>
      <c r="K168" s="288"/>
    </row>
    <row r="169" spans="2:11" s="1" customFormat="1" ht="15" customHeight="1">
      <c r="B169" s="265"/>
      <c r="C169" s="242" t="s">
        <v>499</v>
      </c>
      <c r="D169" s="242"/>
      <c r="E169" s="242"/>
      <c r="F169" s="263" t="s">
        <v>496</v>
      </c>
      <c r="G169" s="242"/>
      <c r="H169" s="242" t="s">
        <v>536</v>
      </c>
      <c r="I169" s="242" t="s">
        <v>498</v>
      </c>
      <c r="J169" s="242">
        <v>120</v>
      </c>
      <c r="K169" s="288"/>
    </row>
    <row r="170" spans="2:11" s="1" customFormat="1" ht="15" customHeight="1">
      <c r="B170" s="265"/>
      <c r="C170" s="242" t="s">
        <v>545</v>
      </c>
      <c r="D170" s="242"/>
      <c r="E170" s="242"/>
      <c r="F170" s="263" t="s">
        <v>496</v>
      </c>
      <c r="G170" s="242"/>
      <c r="H170" s="242" t="s">
        <v>546</v>
      </c>
      <c r="I170" s="242" t="s">
        <v>498</v>
      </c>
      <c r="J170" s="242" t="s">
        <v>547</v>
      </c>
      <c r="K170" s="288"/>
    </row>
    <row r="171" spans="2:11" s="1" customFormat="1" ht="15" customHeight="1">
      <c r="B171" s="265"/>
      <c r="C171" s="242" t="s">
        <v>444</v>
      </c>
      <c r="D171" s="242"/>
      <c r="E171" s="242"/>
      <c r="F171" s="263" t="s">
        <v>496</v>
      </c>
      <c r="G171" s="242"/>
      <c r="H171" s="242" t="s">
        <v>563</v>
      </c>
      <c r="I171" s="242" t="s">
        <v>498</v>
      </c>
      <c r="J171" s="242" t="s">
        <v>547</v>
      </c>
      <c r="K171" s="288"/>
    </row>
    <row r="172" spans="2:11" s="1" customFormat="1" ht="15" customHeight="1">
      <c r="B172" s="265"/>
      <c r="C172" s="242" t="s">
        <v>501</v>
      </c>
      <c r="D172" s="242"/>
      <c r="E172" s="242"/>
      <c r="F172" s="263" t="s">
        <v>502</v>
      </c>
      <c r="G172" s="242"/>
      <c r="H172" s="242" t="s">
        <v>563</v>
      </c>
      <c r="I172" s="242" t="s">
        <v>498</v>
      </c>
      <c r="J172" s="242">
        <v>50</v>
      </c>
      <c r="K172" s="288"/>
    </row>
    <row r="173" spans="2:11" s="1" customFormat="1" ht="15" customHeight="1">
      <c r="B173" s="265"/>
      <c r="C173" s="242" t="s">
        <v>504</v>
      </c>
      <c r="D173" s="242"/>
      <c r="E173" s="242"/>
      <c r="F173" s="263" t="s">
        <v>496</v>
      </c>
      <c r="G173" s="242"/>
      <c r="H173" s="242" t="s">
        <v>563</v>
      </c>
      <c r="I173" s="242" t="s">
        <v>506</v>
      </c>
      <c r="J173" s="242"/>
      <c r="K173" s="288"/>
    </row>
    <row r="174" spans="2:11" s="1" customFormat="1" ht="15" customHeight="1">
      <c r="B174" s="265"/>
      <c r="C174" s="242" t="s">
        <v>515</v>
      </c>
      <c r="D174" s="242"/>
      <c r="E174" s="242"/>
      <c r="F174" s="263" t="s">
        <v>502</v>
      </c>
      <c r="G174" s="242"/>
      <c r="H174" s="242" t="s">
        <v>563</v>
      </c>
      <c r="I174" s="242" t="s">
        <v>498</v>
      </c>
      <c r="J174" s="242">
        <v>50</v>
      </c>
      <c r="K174" s="288"/>
    </row>
    <row r="175" spans="2:11" s="1" customFormat="1" ht="15" customHeight="1">
      <c r="B175" s="265"/>
      <c r="C175" s="242" t="s">
        <v>523</v>
      </c>
      <c r="D175" s="242"/>
      <c r="E175" s="242"/>
      <c r="F175" s="263" t="s">
        <v>502</v>
      </c>
      <c r="G175" s="242"/>
      <c r="H175" s="242" t="s">
        <v>563</v>
      </c>
      <c r="I175" s="242" t="s">
        <v>498</v>
      </c>
      <c r="J175" s="242">
        <v>50</v>
      </c>
      <c r="K175" s="288"/>
    </row>
    <row r="176" spans="2:11" s="1" customFormat="1" ht="15" customHeight="1">
      <c r="B176" s="265"/>
      <c r="C176" s="242" t="s">
        <v>521</v>
      </c>
      <c r="D176" s="242"/>
      <c r="E176" s="242"/>
      <c r="F176" s="263" t="s">
        <v>502</v>
      </c>
      <c r="G176" s="242"/>
      <c r="H176" s="242" t="s">
        <v>563</v>
      </c>
      <c r="I176" s="242" t="s">
        <v>498</v>
      </c>
      <c r="J176" s="242">
        <v>50</v>
      </c>
      <c r="K176" s="288"/>
    </row>
    <row r="177" spans="2:11" s="1" customFormat="1" ht="15" customHeight="1">
      <c r="B177" s="265"/>
      <c r="C177" s="242" t="s">
        <v>108</v>
      </c>
      <c r="D177" s="242"/>
      <c r="E177" s="242"/>
      <c r="F177" s="263" t="s">
        <v>496</v>
      </c>
      <c r="G177" s="242"/>
      <c r="H177" s="242" t="s">
        <v>564</v>
      </c>
      <c r="I177" s="242" t="s">
        <v>565</v>
      </c>
      <c r="J177" s="242"/>
      <c r="K177" s="288"/>
    </row>
    <row r="178" spans="2:11" s="1" customFormat="1" ht="15" customHeight="1">
      <c r="B178" s="265"/>
      <c r="C178" s="242" t="s">
        <v>59</v>
      </c>
      <c r="D178" s="242"/>
      <c r="E178" s="242"/>
      <c r="F178" s="263" t="s">
        <v>496</v>
      </c>
      <c r="G178" s="242"/>
      <c r="H178" s="242" t="s">
        <v>566</v>
      </c>
      <c r="I178" s="242" t="s">
        <v>567</v>
      </c>
      <c r="J178" s="242">
        <v>1</v>
      </c>
      <c r="K178" s="288"/>
    </row>
    <row r="179" spans="2:11" s="1" customFormat="1" ht="15" customHeight="1">
      <c r="B179" s="265"/>
      <c r="C179" s="242" t="s">
        <v>55</v>
      </c>
      <c r="D179" s="242"/>
      <c r="E179" s="242"/>
      <c r="F179" s="263" t="s">
        <v>496</v>
      </c>
      <c r="G179" s="242"/>
      <c r="H179" s="242" t="s">
        <v>568</v>
      </c>
      <c r="I179" s="242" t="s">
        <v>498</v>
      </c>
      <c r="J179" s="242">
        <v>20</v>
      </c>
      <c r="K179" s="288"/>
    </row>
    <row r="180" spans="2:11" s="1" customFormat="1" ht="15" customHeight="1">
      <c r="B180" s="265"/>
      <c r="C180" s="242" t="s">
        <v>56</v>
      </c>
      <c r="D180" s="242"/>
      <c r="E180" s="242"/>
      <c r="F180" s="263" t="s">
        <v>496</v>
      </c>
      <c r="G180" s="242"/>
      <c r="H180" s="242" t="s">
        <v>569</v>
      </c>
      <c r="I180" s="242" t="s">
        <v>498</v>
      </c>
      <c r="J180" s="242">
        <v>255</v>
      </c>
      <c r="K180" s="288"/>
    </row>
    <row r="181" spans="2:11" s="1" customFormat="1" ht="15" customHeight="1">
      <c r="B181" s="265"/>
      <c r="C181" s="242" t="s">
        <v>109</v>
      </c>
      <c r="D181" s="242"/>
      <c r="E181" s="242"/>
      <c r="F181" s="263" t="s">
        <v>496</v>
      </c>
      <c r="G181" s="242"/>
      <c r="H181" s="242" t="s">
        <v>460</v>
      </c>
      <c r="I181" s="242" t="s">
        <v>498</v>
      </c>
      <c r="J181" s="242">
        <v>10</v>
      </c>
      <c r="K181" s="288"/>
    </row>
    <row r="182" spans="2:11" s="1" customFormat="1" ht="15" customHeight="1">
      <c r="B182" s="265"/>
      <c r="C182" s="242" t="s">
        <v>110</v>
      </c>
      <c r="D182" s="242"/>
      <c r="E182" s="242"/>
      <c r="F182" s="263" t="s">
        <v>496</v>
      </c>
      <c r="G182" s="242"/>
      <c r="H182" s="242" t="s">
        <v>570</v>
      </c>
      <c r="I182" s="242" t="s">
        <v>531</v>
      </c>
      <c r="J182" s="242"/>
      <c r="K182" s="288"/>
    </row>
    <row r="183" spans="2:11" s="1" customFormat="1" ht="15" customHeight="1">
      <c r="B183" s="265"/>
      <c r="C183" s="242" t="s">
        <v>571</v>
      </c>
      <c r="D183" s="242"/>
      <c r="E183" s="242"/>
      <c r="F183" s="263" t="s">
        <v>496</v>
      </c>
      <c r="G183" s="242"/>
      <c r="H183" s="242" t="s">
        <v>572</v>
      </c>
      <c r="I183" s="242" t="s">
        <v>531</v>
      </c>
      <c r="J183" s="242"/>
      <c r="K183" s="288"/>
    </row>
    <row r="184" spans="2:11" s="1" customFormat="1" ht="15" customHeight="1">
      <c r="B184" s="265"/>
      <c r="C184" s="242" t="s">
        <v>560</v>
      </c>
      <c r="D184" s="242"/>
      <c r="E184" s="242"/>
      <c r="F184" s="263" t="s">
        <v>496</v>
      </c>
      <c r="G184" s="242"/>
      <c r="H184" s="242" t="s">
        <v>573</v>
      </c>
      <c r="I184" s="242" t="s">
        <v>531</v>
      </c>
      <c r="J184" s="242"/>
      <c r="K184" s="288"/>
    </row>
    <row r="185" spans="2:11" s="1" customFormat="1" ht="15" customHeight="1">
      <c r="B185" s="265"/>
      <c r="C185" s="242" t="s">
        <v>112</v>
      </c>
      <c r="D185" s="242"/>
      <c r="E185" s="242"/>
      <c r="F185" s="263" t="s">
        <v>502</v>
      </c>
      <c r="G185" s="242"/>
      <c r="H185" s="242" t="s">
        <v>574</v>
      </c>
      <c r="I185" s="242" t="s">
        <v>498</v>
      </c>
      <c r="J185" s="242">
        <v>50</v>
      </c>
      <c r="K185" s="288"/>
    </row>
    <row r="186" spans="2:11" s="1" customFormat="1" ht="15" customHeight="1">
      <c r="B186" s="265"/>
      <c r="C186" s="242" t="s">
        <v>575</v>
      </c>
      <c r="D186" s="242"/>
      <c r="E186" s="242"/>
      <c r="F186" s="263" t="s">
        <v>502</v>
      </c>
      <c r="G186" s="242"/>
      <c r="H186" s="242" t="s">
        <v>576</v>
      </c>
      <c r="I186" s="242" t="s">
        <v>577</v>
      </c>
      <c r="J186" s="242"/>
      <c r="K186" s="288"/>
    </row>
    <row r="187" spans="2:11" s="1" customFormat="1" ht="15" customHeight="1">
      <c r="B187" s="265"/>
      <c r="C187" s="242" t="s">
        <v>578</v>
      </c>
      <c r="D187" s="242"/>
      <c r="E187" s="242"/>
      <c r="F187" s="263" t="s">
        <v>502</v>
      </c>
      <c r="G187" s="242"/>
      <c r="H187" s="242" t="s">
        <v>579</v>
      </c>
      <c r="I187" s="242" t="s">
        <v>577</v>
      </c>
      <c r="J187" s="242"/>
      <c r="K187" s="288"/>
    </row>
    <row r="188" spans="2:11" s="1" customFormat="1" ht="15" customHeight="1">
      <c r="B188" s="265"/>
      <c r="C188" s="242" t="s">
        <v>580</v>
      </c>
      <c r="D188" s="242"/>
      <c r="E188" s="242"/>
      <c r="F188" s="263" t="s">
        <v>502</v>
      </c>
      <c r="G188" s="242"/>
      <c r="H188" s="242" t="s">
        <v>581</v>
      </c>
      <c r="I188" s="242" t="s">
        <v>577</v>
      </c>
      <c r="J188" s="242"/>
      <c r="K188" s="288"/>
    </row>
    <row r="189" spans="2:11" s="1" customFormat="1" ht="15" customHeight="1">
      <c r="B189" s="265"/>
      <c r="C189" s="301" t="s">
        <v>582</v>
      </c>
      <c r="D189" s="242"/>
      <c r="E189" s="242"/>
      <c r="F189" s="263" t="s">
        <v>502</v>
      </c>
      <c r="G189" s="242"/>
      <c r="H189" s="242" t="s">
        <v>583</v>
      </c>
      <c r="I189" s="242" t="s">
        <v>584</v>
      </c>
      <c r="J189" s="302" t="s">
        <v>585</v>
      </c>
      <c r="K189" s="288"/>
    </row>
    <row r="190" spans="2:11" s="1" customFormat="1" ht="15" customHeight="1">
      <c r="B190" s="265"/>
      <c r="C190" s="301" t="s">
        <v>44</v>
      </c>
      <c r="D190" s="242"/>
      <c r="E190" s="242"/>
      <c r="F190" s="263" t="s">
        <v>496</v>
      </c>
      <c r="G190" s="242"/>
      <c r="H190" s="239" t="s">
        <v>586</v>
      </c>
      <c r="I190" s="242" t="s">
        <v>587</v>
      </c>
      <c r="J190" s="242"/>
      <c r="K190" s="288"/>
    </row>
    <row r="191" spans="2:11" s="1" customFormat="1" ht="15" customHeight="1">
      <c r="B191" s="265"/>
      <c r="C191" s="301" t="s">
        <v>588</v>
      </c>
      <c r="D191" s="242"/>
      <c r="E191" s="242"/>
      <c r="F191" s="263" t="s">
        <v>496</v>
      </c>
      <c r="G191" s="242"/>
      <c r="H191" s="242" t="s">
        <v>589</v>
      </c>
      <c r="I191" s="242" t="s">
        <v>531</v>
      </c>
      <c r="J191" s="242"/>
      <c r="K191" s="288"/>
    </row>
    <row r="192" spans="2:11" s="1" customFormat="1" ht="15" customHeight="1">
      <c r="B192" s="265"/>
      <c r="C192" s="301" t="s">
        <v>590</v>
      </c>
      <c r="D192" s="242"/>
      <c r="E192" s="242"/>
      <c r="F192" s="263" t="s">
        <v>496</v>
      </c>
      <c r="G192" s="242"/>
      <c r="H192" s="242" t="s">
        <v>591</v>
      </c>
      <c r="I192" s="242" t="s">
        <v>531</v>
      </c>
      <c r="J192" s="242"/>
      <c r="K192" s="288"/>
    </row>
    <row r="193" spans="2:11" s="1" customFormat="1" ht="15" customHeight="1">
      <c r="B193" s="265"/>
      <c r="C193" s="301" t="s">
        <v>592</v>
      </c>
      <c r="D193" s="242"/>
      <c r="E193" s="242"/>
      <c r="F193" s="263" t="s">
        <v>502</v>
      </c>
      <c r="G193" s="242"/>
      <c r="H193" s="242" t="s">
        <v>593</v>
      </c>
      <c r="I193" s="242" t="s">
        <v>531</v>
      </c>
      <c r="J193" s="242"/>
      <c r="K193" s="288"/>
    </row>
    <row r="194" spans="2:11" s="1" customFormat="1" ht="15" customHeight="1">
      <c r="B194" s="294"/>
      <c r="C194" s="303"/>
      <c r="D194" s="274"/>
      <c r="E194" s="274"/>
      <c r="F194" s="274"/>
      <c r="G194" s="274"/>
      <c r="H194" s="274"/>
      <c r="I194" s="274"/>
      <c r="J194" s="274"/>
      <c r="K194" s="295"/>
    </row>
    <row r="195" spans="2:11" s="1" customFormat="1" ht="18.75" customHeight="1">
      <c r="B195" s="276"/>
      <c r="C195" s="286"/>
      <c r="D195" s="286"/>
      <c r="E195" s="286"/>
      <c r="F195" s="296"/>
      <c r="G195" s="286"/>
      <c r="H195" s="286"/>
      <c r="I195" s="286"/>
      <c r="J195" s="286"/>
      <c r="K195" s="276"/>
    </row>
    <row r="196" spans="2:11" s="1" customFormat="1" ht="18.75" customHeight="1">
      <c r="B196" s="276"/>
      <c r="C196" s="286"/>
      <c r="D196" s="286"/>
      <c r="E196" s="286"/>
      <c r="F196" s="296"/>
      <c r="G196" s="286"/>
      <c r="H196" s="286"/>
      <c r="I196" s="286"/>
      <c r="J196" s="286"/>
      <c r="K196" s="276"/>
    </row>
    <row r="197" spans="2:11" s="1" customFormat="1" ht="18.75" customHeight="1"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</row>
    <row r="198" spans="2:11" s="1" customFormat="1" ht="13.5">
      <c r="B198" s="231"/>
      <c r="C198" s="232"/>
      <c r="D198" s="232"/>
      <c r="E198" s="232"/>
      <c r="F198" s="232"/>
      <c r="G198" s="232"/>
      <c r="H198" s="232"/>
      <c r="I198" s="232"/>
      <c r="J198" s="232"/>
      <c r="K198" s="233"/>
    </row>
    <row r="199" spans="2:11" s="1" customFormat="1" ht="21">
      <c r="B199" s="234"/>
      <c r="C199" s="362" t="s">
        <v>594</v>
      </c>
      <c r="D199" s="362"/>
      <c r="E199" s="362"/>
      <c r="F199" s="362"/>
      <c r="G199" s="362"/>
      <c r="H199" s="362"/>
      <c r="I199" s="362"/>
      <c r="J199" s="362"/>
      <c r="K199" s="235"/>
    </row>
    <row r="200" spans="2:11" s="1" customFormat="1" ht="25.5" customHeight="1">
      <c r="B200" s="234"/>
      <c r="C200" s="304" t="s">
        <v>595</v>
      </c>
      <c r="D200" s="304"/>
      <c r="E200" s="304"/>
      <c r="F200" s="304" t="s">
        <v>596</v>
      </c>
      <c r="G200" s="305"/>
      <c r="H200" s="363" t="s">
        <v>597</v>
      </c>
      <c r="I200" s="363"/>
      <c r="J200" s="363"/>
      <c r="K200" s="235"/>
    </row>
    <row r="201" spans="2:11" s="1" customFormat="1" ht="5.25" customHeight="1">
      <c r="B201" s="265"/>
      <c r="C201" s="260"/>
      <c r="D201" s="260"/>
      <c r="E201" s="260"/>
      <c r="F201" s="260"/>
      <c r="G201" s="286"/>
      <c r="H201" s="260"/>
      <c r="I201" s="260"/>
      <c r="J201" s="260"/>
      <c r="K201" s="288"/>
    </row>
    <row r="202" spans="2:11" s="1" customFormat="1" ht="15" customHeight="1">
      <c r="B202" s="265"/>
      <c r="C202" s="242" t="s">
        <v>587</v>
      </c>
      <c r="D202" s="242"/>
      <c r="E202" s="242"/>
      <c r="F202" s="263" t="s">
        <v>45</v>
      </c>
      <c r="G202" s="242"/>
      <c r="H202" s="364" t="s">
        <v>598</v>
      </c>
      <c r="I202" s="364"/>
      <c r="J202" s="364"/>
      <c r="K202" s="288"/>
    </row>
    <row r="203" spans="2:11" s="1" customFormat="1" ht="15" customHeight="1">
      <c r="B203" s="265"/>
      <c r="C203" s="242"/>
      <c r="D203" s="242"/>
      <c r="E203" s="242"/>
      <c r="F203" s="263" t="s">
        <v>46</v>
      </c>
      <c r="G203" s="242"/>
      <c r="H203" s="364" t="s">
        <v>599</v>
      </c>
      <c r="I203" s="364"/>
      <c r="J203" s="364"/>
      <c r="K203" s="288"/>
    </row>
    <row r="204" spans="2:11" s="1" customFormat="1" ht="15" customHeight="1">
      <c r="B204" s="265"/>
      <c r="C204" s="242"/>
      <c r="D204" s="242"/>
      <c r="E204" s="242"/>
      <c r="F204" s="263" t="s">
        <v>49</v>
      </c>
      <c r="G204" s="242"/>
      <c r="H204" s="364" t="s">
        <v>600</v>
      </c>
      <c r="I204" s="364"/>
      <c r="J204" s="364"/>
      <c r="K204" s="288"/>
    </row>
    <row r="205" spans="2:11" s="1" customFormat="1" ht="15" customHeight="1">
      <c r="B205" s="265"/>
      <c r="C205" s="242"/>
      <c r="D205" s="242"/>
      <c r="E205" s="242"/>
      <c r="F205" s="263" t="s">
        <v>47</v>
      </c>
      <c r="G205" s="242"/>
      <c r="H205" s="364" t="s">
        <v>601</v>
      </c>
      <c r="I205" s="364"/>
      <c r="J205" s="364"/>
      <c r="K205" s="288"/>
    </row>
    <row r="206" spans="2:11" s="1" customFormat="1" ht="15" customHeight="1">
      <c r="B206" s="265"/>
      <c r="C206" s="242"/>
      <c r="D206" s="242"/>
      <c r="E206" s="242"/>
      <c r="F206" s="263" t="s">
        <v>48</v>
      </c>
      <c r="G206" s="242"/>
      <c r="H206" s="364" t="s">
        <v>602</v>
      </c>
      <c r="I206" s="364"/>
      <c r="J206" s="364"/>
      <c r="K206" s="288"/>
    </row>
    <row r="207" spans="2:11" s="1" customFormat="1" ht="15" customHeight="1">
      <c r="B207" s="265"/>
      <c r="C207" s="242"/>
      <c r="D207" s="242"/>
      <c r="E207" s="242"/>
      <c r="F207" s="263"/>
      <c r="G207" s="242"/>
      <c r="H207" s="242"/>
      <c r="I207" s="242"/>
      <c r="J207" s="242"/>
      <c r="K207" s="288"/>
    </row>
    <row r="208" spans="2:11" s="1" customFormat="1" ht="15" customHeight="1">
      <c r="B208" s="265"/>
      <c r="C208" s="242" t="s">
        <v>543</v>
      </c>
      <c r="D208" s="242"/>
      <c r="E208" s="242"/>
      <c r="F208" s="263" t="s">
        <v>81</v>
      </c>
      <c r="G208" s="242"/>
      <c r="H208" s="364" t="s">
        <v>603</v>
      </c>
      <c r="I208" s="364"/>
      <c r="J208" s="364"/>
      <c r="K208" s="288"/>
    </row>
    <row r="209" spans="2:11" s="1" customFormat="1" ht="15" customHeight="1">
      <c r="B209" s="265"/>
      <c r="C209" s="242"/>
      <c r="D209" s="242"/>
      <c r="E209" s="242"/>
      <c r="F209" s="263" t="s">
        <v>438</v>
      </c>
      <c r="G209" s="242"/>
      <c r="H209" s="364" t="s">
        <v>439</v>
      </c>
      <c r="I209" s="364"/>
      <c r="J209" s="364"/>
      <c r="K209" s="288"/>
    </row>
    <row r="210" spans="2:11" s="1" customFormat="1" ht="15" customHeight="1">
      <c r="B210" s="265"/>
      <c r="C210" s="242"/>
      <c r="D210" s="242"/>
      <c r="E210" s="242"/>
      <c r="F210" s="263" t="s">
        <v>436</v>
      </c>
      <c r="G210" s="242"/>
      <c r="H210" s="364" t="s">
        <v>604</v>
      </c>
      <c r="I210" s="364"/>
      <c r="J210" s="364"/>
      <c r="K210" s="288"/>
    </row>
    <row r="211" spans="2:11" s="1" customFormat="1" ht="15" customHeight="1">
      <c r="B211" s="306"/>
      <c r="C211" s="242"/>
      <c r="D211" s="242"/>
      <c r="E211" s="242"/>
      <c r="F211" s="263" t="s">
        <v>440</v>
      </c>
      <c r="G211" s="301"/>
      <c r="H211" s="365" t="s">
        <v>441</v>
      </c>
      <c r="I211" s="365"/>
      <c r="J211" s="365"/>
      <c r="K211" s="307"/>
    </row>
    <row r="212" spans="2:11" s="1" customFormat="1" ht="15" customHeight="1">
      <c r="B212" s="306"/>
      <c r="C212" s="242"/>
      <c r="D212" s="242"/>
      <c r="E212" s="242"/>
      <c r="F212" s="263" t="s">
        <v>442</v>
      </c>
      <c r="G212" s="301"/>
      <c r="H212" s="365" t="s">
        <v>605</v>
      </c>
      <c r="I212" s="365"/>
      <c r="J212" s="365"/>
      <c r="K212" s="307"/>
    </row>
    <row r="213" spans="2:11" s="1" customFormat="1" ht="15" customHeight="1">
      <c r="B213" s="306"/>
      <c r="C213" s="242"/>
      <c r="D213" s="242"/>
      <c r="E213" s="242"/>
      <c r="F213" s="263"/>
      <c r="G213" s="301"/>
      <c r="H213" s="292"/>
      <c r="I213" s="292"/>
      <c r="J213" s="292"/>
      <c r="K213" s="307"/>
    </row>
    <row r="214" spans="2:11" s="1" customFormat="1" ht="15" customHeight="1">
      <c r="B214" s="306"/>
      <c r="C214" s="242" t="s">
        <v>567</v>
      </c>
      <c r="D214" s="242"/>
      <c r="E214" s="242"/>
      <c r="F214" s="263">
        <v>1</v>
      </c>
      <c r="G214" s="301"/>
      <c r="H214" s="365" t="s">
        <v>606</v>
      </c>
      <c r="I214" s="365"/>
      <c r="J214" s="365"/>
      <c r="K214" s="307"/>
    </row>
    <row r="215" spans="2:11" s="1" customFormat="1" ht="15" customHeight="1">
      <c r="B215" s="306"/>
      <c r="C215" s="242"/>
      <c r="D215" s="242"/>
      <c r="E215" s="242"/>
      <c r="F215" s="263">
        <v>2</v>
      </c>
      <c r="G215" s="301"/>
      <c r="H215" s="365" t="s">
        <v>607</v>
      </c>
      <c r="I215" s="365"/>
      <c r="J215" s="365"/>
      <c r="K215" s="307"/>
    </row>
    <row r="216" spans="2:11" s="1" customFormat="1" ht="15" customHeight="1">
      <c r="B216" s="306"/>
      <c r="C216" s="242"/>
      <c r="D216" s="242"/>
      <c r="E216" s="242"/>
      <c r="F216" s="263">
        <v>3</v>
      </c>
      <c r="G216" s="301"/>
      <c r="H216" s="365" t="s">
        <v>608</v>
      </c>
      <c r="I216" s="365"/>
      <c r="J216" s="365"/>
      <c r="K216" s="307"/>
    </row>
    <row r="217" spans="2:11" s="1" customFormat="1" ht="15" customHeight="1">
      <c r="B217" s="306"/>
      <c r="C217" s="242"/>
      <c r="D217" s="242"/>
      <c r="E217" s="242"/>
      <c r="F217" s="263">
        <v>4</v>
      </c>
      <c r="G217" s="301"/>
      <c r="H217" s="365" t="s">
        <v>609</v>
      </c>
      <c r="I217" s="365"/>
      <c r="J217" s="365"/>
      <c r="K217" s="307"/>
    </row>
    <row r="218" spans="2:11" s="1" customFormat="1" ht="12.75" customHeight="1">
      <c r="B218" s="308"/>
      <c r="C218" s="309"/>
      <c r="D218" s="309"/>
      <c r="E218" s="309"/>
      <c r="F218" s="309"/>
      <c r="G218" s="309"/>
      <c r="H218" s="309"/>
      <c r="I218" s="309"/>
      <c r="J218" s="309"/>
      <c r="K218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SO.202 - II-105 Jílové, h...</vt:lpstr>
      <vt:lpstr>Pokyny pro vyplnění</vt:lpstr>
      <vt:lpstr>'Rekapitulace stavby'!Názvy_tisku</vt:lpstr>
      <vt:lpstr>'SO.202 - II-105 Jílové, h...'!Názvy_tisku</vt:lpstr>
      <vt:lpstr>'Pokyny pro vyplnění'!Oblast_tisku</vt:lpstr>
      <vt:lpstr>'Rekapitulace stavby'!Oblast_tisku</vt:lpstr>
      <vt:lpstr>'SO.202 - II-105 Jílové, h...'!Oblast_tisku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Špaček Pavel</dc:creator>
  <cp:lastModifiedBy>Špaček Pavel</cp:lastModifiedBy>
  <dcterms:created xsi:type="dcterms:W3CDTF">2021-06-21T13:30:37Z</dcterms:created>
  <dcterms:modified xsi:type="dcterms:W3CDTF">2021-06-22T06:32:06Z</dcterms:modified>
</cp:coreProperties>
</file>