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251" sheetId="4" r:id="rId4"/>
    <sheet name="SO 252" sheetId="5" r:id="rId5"/>
    <sheet name="SO 301" sheetId="6" r:id="rId6"/>
    <sheet name="VON" sheetId="7" r:id="rId7"/>
  </sheets>
  <definedNames/>
  <calcPr/>
  <webPublishing/>
</workbook>
</file>

<file path=xl/sharedStrings.xml><?xml version="1.0" encoding="utf-8"?>
<sst xmlns="http://schemas.openxmlformats.org/spreadsheetml/2006/main" count="1766" uniqueCount="441">
  <si>
    <t>Firma: Atelier PROMIKA s.r.o.</t>
  </si>
  <si>
    <t>Rekapitulace ceny</t>
  </si>
  <si>
    <t>Stavba: 20-14 - II/105 Kabáty, opěrná zeď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</si>
  <si>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</si>
  <si>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</si>
  <si>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</si>
  <si>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</si>
  <si>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</si>
  <si>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</si>
  <si>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</si>
  <si>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</si>
  <si>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</si>
  <si>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</si>
  <si>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</si>
  <si>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</si>
  <si>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20-14</t>
  </si>
  <si>
    <t>II/105 Kabáty, opěrná zeď</t>
  </si>
  <si>
    <t>O</t>
  </si>
  <si>
    <t>Rozpočet:</t>
  </si>
  <si>
    <t>0,00</t>
  </si>
  <si>
    <t>15,00</t>
  </si>
  <si>
    <t>21,00</t>
  </si>
  <si>
    <t>2</t>
  </si>
  <si>
    <t>3</t>
  </si>
  <si>
    <t>SO 101</t>
  </si>
  <si>
    <t>Silnice II/105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</si>
  <si>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</si>
  <si>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</si>
  <si>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</si>
  <si>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</si>
  <si>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</si>
  <si>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</si>
  <si>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</si>
  <si>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</si>
  <si>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</si>
  <si>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</si>
  <si>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</si>
  <si>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</si>
  <si>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</si>
  <si>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</si>
  <si>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</si>
  <si>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</si>
  <si>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</si>
  <si>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</si>
  <si>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</si>
  <si>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</si>
  <si>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</si>
  <si>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</si>
  <si>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</si>
  <si>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</si>
  <si>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</si>
  <si>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zemina, kamen (podkladní vrstvy)</t>
  </si>
  <si>
    <t>VV</t>
  </si>
  <si>
    <t>dle pol. 113328: 193,0*2,1=405,30 [A]</t>
  </si>
  <si>
    <t>014132</t>
  </si>
  <si>
    <t>POPLATKY ZA SKLÁDKU TYP S-NO (NEBEZPEČNÝ ODPAD)</t>
  </si>
  <si>
    <t>dle pol. 113728: 99,74*2,3=229,40 [A]</t>
  </si>
  <si>
    <t>Zemní práce</t>
  </si>
  <si>
    <t>113328</t>
  </si>
  <si>
    <t>ODSTRAN PODKL ZPEVNĚNÝCH PLOCH Z KAMENIVA NESTMEL, ODVOZ DO 20KM</t>
  </si>
  <si>
    <t>M3</t>
  </si>
  <si>
    <t>vč. odvozu a uložení na recyklační středisko / trvalou skládku dle dispozic zhotovitele, vzdálenost uvedena orientačně</t>
  </si>
  <si>
    <t>Přípravné a bourací práce 
Odstranění nestmelených, podkladních vrstev vozovky do hl. cca 520 mm v tl. cca 250mm,. resp. 300mm: 424,0*0,25+290,0*0,3=193,00 [A]</t>
  </si>
  <si>
    <t>11372</t>
  </si>
  <si>
    <t>FRÉZOVÁNÍ ZPEVNĚNÝCH PLOCH ASFALTOVÝCH</t>
  </si>
  <si>
    <t>vč. odvozu a uskladnění dle dispozic zhotovitele 
POZN.: Povinný odkup frézované zhotovitelem! 
Materiál není odpadem!</t>
  </si>
  <si>
    <t>Přípravné a bourací práce 
Odfrézování živičného krytu vozovky - 
- jízdního pruhu u chodníku prům. tl. 100mm: 2,979*109,432*0,1=32,60 [A] 
- jízdního pruhu u OZ prům. tl. 110mm: 3,542*109,542*0,11=42,68 [B] 
Celkem: A+B=75,28 [C]</t>
  </si>
  <si>
    <t>113728</t>
  </si>
  <si>
    <t>FRÉZOVÁNÍ ZPEVNĚNÝCH PLOCH ASFALTOVÝCH, ODVOZ DO 20KM</t>
  </si>
  <si>
    <t>vč. odvozu a uložení na skládku nebezpečného odpadu dle dispozic zhotovitele, vzdálenost uvedena orientačně 
zatřídění ZAS T3/T4</t>
  </si>
  <si>
    <t>Přípravné a bourací práce 
Odfrézování podkladních vrstev živičného krytu vozovky - jízdního pruhu u OZ prům. tl. cca 160mm, resp. 110mm: 424*(0,27-0,11)+290*(0,22-0,11)=99,74 [A]</t>
  </si>
  <si>
    <t>113766</t>
  </si>
  <si>
    <t>FRÉZOVÁNÍ DRÁŽKY PRŮŘEZU DO 800MM2 V ASFALTOVÉ VOZOVCE</t>
  </si>
  <si>
    <t>M</t>
  </si>
  <si>
    <t>Konstrukce vozovky - přidružené práce 
Provedení drážky pro zálivku vozovky - 
- v napojení na stávající stav: 19,0=19,00 [A] 
- v místě styku povrchů 1. a 2. etapy (podélné spáry) při provádění stavby po polovinách: 110,0=110,00 [B] 
Celkem: A+B=129,00 [C]</t>
  </si>
  <si>
    <t>7</t>
  </si>
  <si>
    <t>18110</t>
  </si>
  <si>
    <t>ÚPRAVA PLÁNĚ SE ZHUTNĚNÍM V HORNINĚ TŘ. I</t>
  </si>
  <si>
    <t>M2</t>
  </si>
  <si>
    <t>Konstrukce vozovky 
Jízdní pruh přiléhající k OZ (voz. D1-N-8, TDZ III, PIII): 3,542*109,542=388,00 [A]</t>
  </si>
  <si>
    <t>Komunikace</t>
  </si>
  <si>
    <t>8</t>
  </si>
  <si>
    <t>56143</t>
  </si>
  <si>
    <t>KAMENIVO ZPEVNĚNÉ CEMENTEM TL. DO 150MM</t>
  </si>
  <si>
    <t>SC C3/4 ; tl. 150mm</t>
  </si>
  <si>
    <t>56333</t>
  </si>
  <si>
    <t>VOZOVKOVÉ VRSTVY ZE ŠTĚRKODRTI TL. DO 150MM</t>
  </si>
  <si>
    <t>doplnění / náhrada podkladní vrstvy ŠD tl. 150mm</t>
  </si>
  <si>
    <t>Chodník 
Předlažba stávající chodníkové konstrukce: 19,59*0,48+0,5*1,2=10,00 [A]</t>
  </si>
  <si>
    <t>56335</t>
  </si>
  <si>
    <t>VOZOVKOVÉ VRSTVY ZE ŠTĚRKODRTI TL. DO 250MM</t>
  </si>
  <si>
    <t>ŠD fr. 0/63 ; tl. 220mm</t>
  </si>
  <si>
    <t>11</t>
  </si>
  <si>
    <t>56933</t>
  </si>
  <si>
    <t>ZPEVNĚNÍ KRAJNIC ZE ŠTĚRKODRTI TL. DO 150MM</t>
  </si>
  <si>
    <t>ŠD 0/32 ; tl. 150mm</t>
  </si>
  <si>
    <t>Konstrukce vozovky - přidružené práce 
Nezpevněná krajnice: 7,0+6,0=13,00 [A]</t>
  </si>
  <si>
    <t>12</t>
  </si>
  <si>
    <t>572213</t>
  </si>
  <si>
    <t>SPOJOVACÍ POSTŘIK Z EMULZE DO 0,5KG/M2</t>
  </si>
  <si>
    <t>PS-E ; 0,3 kg/m2 (v množství zbytkového pojiva)</t>
  </si>
  <si>
    <t>Konstrukce vozovky 
Jízdní pruh - 
- přiléhající k chodníku: 2,979*109,432=326,00 [A] 
- přiléhající k OZ (voz. D1-N-8, TDZ III, PIII): 2*3,542*109,542=776,00 [B] 
Celkem: A+B=1 102,00 [C]</t>
  </si>
  <si>
    <t>13</t>
  </si>
  <si>
    <t>572223.R</t>
  </si>
  <si>
    <t>SPOJOVACÍ POSTŘIK Z EMULZE DO 1,5KG/M2</t>
  </si>
  <si>
    <t>PS-E ; 1,2 kg/m2 (v množství zbytkového pojiva)</t>
  </si>
  <si>
    <t>Konstrukce vozovky 
Jízdní pruh - 
- přiléhající k chodníku: 2,979*109,432=326,00 [A] 
- přiléhající k OZ (voz. D1-N-8, TDZ III, PIII): 3,542*109,542=388,00 [B] 
Celkem: A+B=714,00 [C]</t>
  </si>
  <si>
    <t>14</t>
  </si>
  <si>
    <t>57476</t>
  </si>
  <si>
    <t>VOZOVKOVÉ VÝZTUŽNÉ VRSTVY Z GEOMŘÍŽOVINY S TKANINOU</t>
  </si>
  <si>
    <t>Kompozit dvouosé geomříže a textilie pro vyztužování asf. povrchů s min. tahovou pevností 70/70 kN (vč. přesahů)</t>
  </si>
  <si>
    <t>15</t>
  </si>
  <si>
    <t>574A34</t>
  </si>
  <si>
    <t>ASFALTOVÝ BETON PRO OBRUSNÉ VRSTVY ACO 11+, 11S TL. 40MM</t>
  </si>
  <si>
    <t>ACO 11+ ; tl. 40mm</t>
  </si>
  <si>
    <t>16</t>
  </si>
  <si>
    <t>574C56</t>
  </si>
  <si>
    <t>ASFALTOVÝ BETON PRO LOŽNÍ VRSTVY ACL 16+, 16S TL. 60MM</t>
  </si>
  <si>
    <t>ACL 16+ ; tl. 60mm</t>
  </si>
  <si>
    <t>17</t>
  </si>
  <si>
    <t>574E46</t>
  </si>
  <si>
    <t>ASFALTOVÝ BETON PRO PODKLADNÍ VRSTVY ACP 16+, 16S TL. 50MM</t>
  </si>
  <si>
    <t>ACP 16+ ; tl. 50mm</t>
  </si>
  <si>
    <t>18</t>
  </si>
  <si>
    <t>57791E</t>
  </si>
  <si>
    <t>VÝSPRAVA VÝTLUKŮ SMĚSÍ ACP (HMOTNOST)</t>
  </si>
  <si>
    <t>čerpáno v rozsahu dle skutečného stavu a dle pokynů objednatele!</t>
  </si>
  <si>
    <t>Konstrukce vozovky - přidružené práce 
Odborný odhad prům. 0,05 t / 1,0 m2 plochy: 2,979*109,432*0,05=16,30 [A]</t>
  </si>
  <si>
    <t>19</t>
  </si>
  <si>
    <t>577A2</t>
  </si>
  <si>
    <t>VÝSPRAVA TRHLIN ASFALTOVOU ZÁLIVKOU MODIFIK</t>
  </si>
  <si>
    <t>Konstrukce vozovky - přidružené práce 
Odborný odhad 1,0 m trhliny / 1,0 m2 plochy: 2,979*109,432*1=326,00 [A]</t>
  </si>
  <si>
    <t>20</t>
  </si>
  <si>
    <t>587205</t>
  </si>
  <si>
    <t>PŘEDLÁŽDĚNÍ KRYTU Z BETONOVÝCH DLAŽDIC</t>
  </si>
  <si>
    <t>stávající dlažba DL 60mm, nové lože L 30mm</t>
  </si>
  <si>
    <t>Potrubí</t>
  </si>
  <si>
    <t>21</t>
  </si>
  <si>
    <t>89712.R</t>
  </si>
  <si>
    <t>VPUSŤ KANALIZAČNÍ ULIČNÍ KOMPLETNÍ Z BETONOVÝCH DÍLCŮ OSAZENÉ DO STÁVAJÍCÍ VOZOVKY</t>
  </si>
  <si>
    <t>KUS</t>
  </si>
  <si>
    <t>Uliční vpusti  kompletní, celoprefabrikované, betonové, typové s košem na bahno a nečistoty. Vpust je kryta mříží 500x500, třídy D400, osazení a dodávka, včetně napojení, vč. vyříznutí stávajícího krytu, výkopu pro osazení vpustí a kompletní zapravení vč. zálivek na hranách vozovky</t>
  </si>
  <si>
    <t>Odvodnění 
Výměna UV2+3: 2=2,00 [A] 
Výměna UV4 (čerpáno dle skutečně zastiženého stavu a pokynu objednatele): 1=1,00 [B] 
Celkem: A+B=3,00 [C]</t>
  </si>
  <si>
    <t>Ostatní konstrukce a práce</t>
  </si>
  <si>
    <t>22</t>
  </si>
  <si>
    <t>9115C3</t>
  </si>
  <si>
    <t>SVODIDLO OCEL MOSTNÍ JEDNOSTR, ÚROVEŇ ZADRŽ H2 - DEMONTÁŽ S PŘESUNEM</t>
  </si>
  <si>
    <t>vč. likvidace na sběrném dvoře - výzisk náleží objednateli!</t>
  </si>
  <si>
    <t>Přípravné a bourací práce 
Vybourání svodidel (osazené do říms): 98,5=98,50 [A]</t>
  </si>
  <si>
    <t>23</t>
  </si>
  <si>
    <t>9117C1</t>
  </si>
  <si>
    <t>SVOD OCEL ZÁBRADEL ÚROVEŇ ZADRŽ H2 - DODÁVKA A MONTÁŽ</t>
  </si>
  <si>
    <t>se svislou výplní</t>
  </si>
  <si>
    <t>Dopravní značení + zařízení 
Zábradelní svodidlo na římse OZ (kotveno přes patní plechy): 102,0=102,00 [A]</t>
  </si>
  <si>
    <t>24</t>
  </si>
  <si>
    <t>912283</t>
  </si>
  <si>
    <t>SMĚROVÉ SLOUPKY Z PLAST HMOT - DEMONTÁŽ A ODVOZ</t>
  </si>
  <si>
    <t>kovový sloupek 
vč. odvozu a uložení na recyklační středisko / trvalou skládku dle dispozic zhotovitele ; vč. poplatku za skládku - malé množství</t>
  </si>
  <si>
    <t>25</t>
  </si>
  <si>
    <t>91238</t>
  </si>
  <si>
    <t>SMĚROVÉ SLOUPKY Z PLAST HMOT - NÁSTAVCE NA SVODIDLA VČETNĚ ODRAZNÉHO PÁSKU</t>
  </si>
  <si>
    <t>Zábradelní svodidlo 
příp. odrazky na svodidla, dle požadavku DI</t>
  </si>
  <si>
    <t>26</t>
  </si>
  <si>
    <t>915111</t>
  </si>
  <si>
    <t>VODOROVNÉ DOPRAVNÍ ZNAČENÍ BARVOU HLADKÉ - DODÁVKA A POKLÁDKA</t>
  </si>
  <si>
    <t>1. fáze VDZ (barva) vč. předznačení</t>
  </si>
  <si>
    <t>Dopravní značení + zařízení 
V2b: (7,5+7,5)/2*0,25=1,88 [A] 
V4: 216,95*0,125=27,12 [B] 
Celkem: A+B=29,00 [C]</t>
  </si>
  <si>
    <t>27</t>
  </si>
  <si>
    <t>915221</t>
  </si>
  <si>
    <t>VODOR DOPRAV ZNAČ PLASTEM STRUKTURÁLNÍ NEHLUČNÉ - DOD A POKLÁDKA</t>
  </si>
  <si>
    <t>2. fáze VDZ (plast stukturální nehlučný) po vyštěpení nového povrchu vozovky</t>
  </si>
  <si>
    <t>28</t>
  </si>
  <si>
    <t>917224</t>
  </si>
  <si>
    <t>SILNIČNÍ A CHODNÍKOVÉ OBRUBY Z BETONOVÝCH OBRUBNÍKŮ ŠÍŘ 150MM</t>
  </si>
  <si>
    <t>ABO 2-15 rozm. 150/250</t>
  </si>
  <si>
    <t>Konstrukce vozovky - přidružené práce 
Betonové silniční obruby do bet. lože s opěrou: 4+1+1+9=15,00 [A]</t>
  </si>
  <si>
    <t>29</t>
  </si>
  <si>
    <t>919111</t>
  </si>
  <si>
    <t>ŘEZÁNÍ ASFALTOVÉHO KRYTU VOZOVEK TL DO 50MM</t>
  </si>
  <si>
    <t>Konstrukce vozovky - přidružené práce 
Zaříznutí vozovky - 
- v napojení na stávající stav: 19,0=19,00 [A] 
- asfaltu 1. etapy (podélné spáry) při provádění stavby po polovinách: 110,0=110,00 [B] 
Celkem: A+B=129,00 [C]</t>
  </si>
  <si>
    <t>30</t>
  </si>
  <si>
    <t>931326</t>
  </si>
  <si>
    <t>TĚSNĚNÍ DILATAČ SPAR ASF ZÁLIVKOU MODIFIK PRŮŘ DO 800MM2</t>
  </si>
  <si>
    <t>Konstrukce vozovky - přidružené práce 
Provedení zálivky vozovky - 
- v napojení na stávající stav: 19,0=19,00 [A] 
- v místě styku povrchů 1. a 2. etapy (podélné spáry) při provádění stavby po polovinách: 110,0=110,00 [B] 
Celkem: A+B=129,00 [C]</t>
  </si>
  <si>
    <t>31</t>
  </si>
  <si>
    <t>935212</t>
  </si>
  <si>
    <t>PŘÍKOPOVÉ ŽLABY Z BETON TVÁRNIC ŠÍŘ DO 600MM DO BETONU TL 100MM</t>
  </si>
  <si>
    <t>žlabovky š. 0,6m</t>
  </si>
  <si>
    <t>Odvodnění 
Betonové žlabovky min. C25/30 do betonového lože tl. 100mm z C20/25n XF3, spárovány cem. maltou M 25: 5,0=5,00 [A]</t>
  </si>
  <si>
    <t>32</t>
  </si>
  <si>
    <t>93818</t>
  </si>
  <si>
    <t>OČIŠTĚNÍ ASFALT VOZOVEK ZAMETENÍM</t>
  </si>
  <si>
    <t>vč. likvidace odpadu</t>
  </si>
  <si>
    <t>Konstrukce vozovky - přidružené práce 
Zametení a očištění podkladní vrstvy pro zjištění rozsahu sanací v pruhu přiléhajícího k chodníku: 326,0=326,00 [A] 
Dopravní značení + zařízení 
Zametení před provedením 2. fáze VDZ (plošně): 800=800,00 [B] 
Celkem: A+B=1 126,00 [C]</t>
  </si>
  <si>
    <t>33</t>
  </si>
  <si>
    <t>96687</t>
  </si>
  <si>
    <t>VYBOURÁNÍ ULIČNÍCH VPUSTÍ KOMPLETNÍCH</t>
  </si>
  <si>
    <t>vč. odvozu a uložení na recyklační středisko / trvalou skládku dle dispozic zhotovitele ; vč. poplatku za skládku - malé množství</t>
  </si>
  <si>
    <t>Přípravné a bourací práce 
Výměna UV4 (čerpáno dle skutečně zastiženého stavu a pokynu objednatele): 1=1,00 [A]</t>
  </si>
  <si>
    <t>34</t>
  </si>
  <si>
    <t>97612</t>
  </si>
  <si>
    <t>VYBOURÁNÍ DROBNÝCH PŘEDMĚTŮ KAMENNÝCH</t>
  </si>
  <si>
    <t>vč. očištění, naložení a odvozu na sklad objednatele do 20km, s uložením 
POZN.: Pokud objednatel neprojeví zájem o tento výzisk stavby, patníky budou zlikvidovány / odvezeny a uloženy dle dispozic zhotovitele.</t>
  </si>
  <si>
    <t>Přípravné a bourací práce 
Vybourání kamenných patníků: 13=13,00 [A]</t>
  </si>
  <si>
    <t>SO 180</t>
  </si>
  <si>
    <t>Přechodné dopravní značení</t>
  </si>
  <si>
    <t>02710</t>
  </si>
  <si>
    <t>POMOC PRÁCE ZŘÍZ NEBO ZAJIŠŤ OBJÍŽĎKY A PŘÍSTUP CESTY</t>
  </si>
  <si>
    <t>KPL</t>
  </si>
  <si>
    <t>položka zahrnuje 
- vypracování návrhu DIO 
- projednání DIO s DO 
- vyřízení stanovení přechodné úpravy provozu, zajištění DIR</t>
  </si>
  <si>
    <t>02720</t>
  </si>
  <si>
    <t>POMOC PRÁCE ZŘÍZ NEBO ZAJIŠŤ REGULACI A OCHRANU DOPRAVY</t>
  </si>
  <si>
    <t>Provádění po etapách ; celková předpokládaná doba provádění 110KD 
položka zahrnuje 
- osazení značení dle TP66 (schéma B/6) a příp. řízení provozu proškolenými pracovníky 
- montáž, pronájem a demontáž DIO 
- zakrytí nebo úpravu stávajícího DZ v rozporu s DIO 
- údržba DIO denně - údržba, opravy, mytí 
- zřízení provizorního oplocení podél chodníku dl. 120m, jeho údržba, pronájem</t>
  </si>
  <si>
    <t>SO 251</t>
  </si>
  <si>
    <t>Opěrná zeď v km 10,750</t>
  </si>
  <si>
    <t>a</t>
  </si>
  <si>
    <t>zemina, kamenivo, kamen</t>
  </si>
  <si>
    <t>dle pol. 131738-131938: 1329,6*1,8=2 393,28 [A] 
dle pol. 966138: 75,95*2,6=197,47 [B] 
Celkem: A+B=2 590,75 [C]</t>
  </si>
  <si>
    <t>b</t>
  </si>
  <si>
    <t>železový beton</t>
  </si>
  <si>
    <t>dle pol. 966168: 32,55*2,5=81,38 [A]</t>
  </si>
  <si>
    <t>11512</t>
  </si>
  <si>
    <t>ČERPÁNÍ VODY DO 1000 L/MIN</t>
  </si>
  <si>
    <t>HOD</t>
  </si>
  <si>
    <t>rezerva v případě většího průtoku vody potokem, čerpáno v rozsahu dle skutečnosti a dle pokynů objednatele!</t>
  </si>
  <si>
    <t>odborný odhad: 1000=1 000,00 [A]</t>
  </si>
  <si>
    <t>11528</t>
  </si>
  <si>
    <t>PŘEV VOD NA POVRCHU POTR DN DO 1600MM NEBO ŽLAB R.O. DO 5,0M</t>
  </si>
  <si>
    <t>vč. zemních hrázek na začátku a konci potrubí 
předpoklad potrubí DN 1200mm, zhotovení dle dispozic zhotovitele</t>
  </si>
  <si>
    <t>Zatrubnění potoka po dobu výstavby - zřízení, údržba, odstranění: 75=75,00 [A]</t>
  </si>
  <si>
    <t>131738</t>
  </si>
  <si>
    <t>HLOUBENÍ JAM ZAPAŽ I NEPAŽ TŘ. I, ODVOZ DO 20KM</t>
  </si>
  <si>
    <t>vč. odvozu na recyklační středisko / trvalou skládku dle dispozic zhotovitele, vzdálenost uvedena orientačně 
POZN.: O případném využití výkopku na zpětné zásypy rozhodne zodpovědný geolog stavby.</t>
  </si>
  <si>
    <t>Výkop pro provedení OZ - odborný odhad 60% z výměry třída těžitelnosti I.: (268,8+242,4+232,8+194,4+55,2+118,4+115,2+102,4)*0,6=797,76 [A]</t>
  </si>
  <si>
    <t>131838</t>
  </si>
  <si>
    <t>HLOUBENÍ JAM ZAPAŽ I NEPAŽ TŘ. II, ODVOZ DO 20KM</t>
  </si>
  <si>
    <t>Výkop pro provedení OZ - odborný odhad 20% z výměry třída těžitelnosti II.: (268,8+242,4+232,8+194,4+55,2+118,4+115,2+102,4)*0,2=265,92 [A]</t>
  </si>
  <si>
    <t>131938</t>
  </si>
  <si>
    <t>HLOUBENÍ JAM ZAPAŽ I NEPAŽ TŘ. III, ODVOZ DO 20KM</t>
  </si>
  <si>
    <t>Výkop pro provedení OZ - odborný odhad 20% z výměry třída těžitelnosti III.: (268,8+242,4+232,8+194,4+55,2+118,4+115,2+102,4)*0,2=265,92 [A]</t>
  </si>
  <si>
    <t>17120</t>
  </si>
  <si>
    <t>ULOŽENÍ SYPANINY DO NÁSYPŮ A NA SKLÁDKY BEZ ZHUTNĚNÍ</t>
  </si>
  <si>
    <t>dle pol. 131738-131938: 1329,6=1 329,60 [A]</t>
  </si>
  <si>
    <t>17481</t>
  </si>
  <si>
    <t>ZÁSYP JAM A RÝH Z NAKUPOVANÝCH MATERIÁLŮ</t>
  </si>
  <si>
    <t>nenamrzavá nesoudržná zemina dle ČSN 73 6244, hutněno po vrstvách max. 300mm 
POZN.: O případném využití materiálu z výkopů rozhodne zodpovědný geolog stavby.</t>
  </si>
  <si>
    <t>Zásyp za stěnou: 358,0=358,00 [A]</t>
  </si>
  <si>
    <t>hutněný zásyp dle ČSN 73 6244 
POZN.: O případném využití materiálu z výkopů rozhodne zodpovědný geolog stavby.</t>
  </si>
  <si>
    <t>Zásyp za opěrou s drenážní funkcí: 70,0=70,00 [A]</t>
  </si>
  <si>
    <t>c</t>
  </si>
  <si>
    <t>Zásyp za opěrou: 435,0=435,00 [A]</t>
  </si>
  <si>
    <t>Základy</t>
  </si>
  <si>
    <t>21331</t>
  </si>
  <si>
    <t>DRENÁŽNÍ VRSTVY Z BETONU MEZEROVITÉHO (DRENÁŽNÍHO)</t>
  </si>
  <si>
    <t>Obetonování drenáže odvodnění rubu OZ: 0,3*0,3*72=6,48 [A]</t>
  </si>
  <si>
    <t>21461D</t>
  </si>
  <si>
    <t>SEPARAČNÍ GEOTEXTILIE DO 400G/M2</t>
  </si>
  <si>
    <t>2x geotextilie hm. min. 300 g/m2</t>
  </si>
  <si>
    <t>Ochrana izolačních nátěrů rubu OZ na styku se zásypy: 648*2=1 296,00 [A]</t>
  </si>
  <si>
    <t>22595A.R</t>
  </si>
  <si>
    <t>ZÁPOROVÉHO PAŽENÍ DOČASNÉ (PLOCHA)</t>
  </si>
  <si>
    <t>Kompletní zabezpečení stavební jámy pro zajištění provozu po druhé polovině vozovky - provedení vč. kotev a převázek - zřízení, ošetření, demontáž, dle návrhu zhotovitele 
Zvolené řešení bude posouzeno zodpovědným geologem stavby a předně odsouhlaseno zástupcem objednatele!</t>
  </si>
  <si>
    <t>23968</t>
  </si>
  <si>
    <t>TĚSNĚNÍ PODZEMNÍCH STĚN ZE ZEMIN</t>
  </si>
  <si>
    <t>Těsnící vrstva dle ČSN 73 6244</t>
  </si>
  <si>
    <t>Těsnící vrstva na zásypu za stěnou z nepropustných zemin tl. 0,1m, při odvodnění rubu dříku OZ: 216*0,1=21,60 [A]</t>
  </si>
  <si>
    <t>23999</t>
  </si>
  <si>
    <t>OCHRANNÝ PLÁŠŤ PODZEM STĚN Z FÓLIÍ Z PLASTIC HMOT</t>
  </si>
  <si>
    <t>vč. příp. přesahů</t>
  </si>
  <si>
    <t>Těsnící vrstva se zakončením při odvodnění rubu dříku OZ: 216=216,00 [A]</t>
  </si>
  <si>
    <t>272325</t>
  </si>
  <si>
    <t>ZÁKLADY ZE ŽELEZOBETONU DO C30/37</t>
  </si>
  <si>
    <t>beton C30/37 XF4 XA1 
vč. bednění, podpěrných konstrukcí, příp. zkosení hran, pracovních a dilatačních spar a nátěru zasypaných ploch proti zemní vlhkosti (ALP+2xALN)</t>
  </si>
  <si>
    <t>Základ OZ: (2,316*(9+12+12+12+12+11,4))=158,41 [A]</t>
  </si>
  <si>
    <t>272365</t>
  </si>
  <si>
    <t>VÝZTUŽ ZÁKLADŮ Z OCELI 10505, B500B</t>
  </si>
  <si>
    <t>ocel B500B</t>
  </si>
  <si>
    <t>Výztuž základu a dříku OZ: 31,8=31,80 [A]</t>
  </si>
  <si>
    <t>Svislé konstrukce</t>
  </si>
  <si>
    <t>311312</t>
  </si>
  <si>
    <t>ZDI A STĚNY PODP A VOL Z PROST BET DO C12/15</t>
  </si>
  <si>
    <t>beton C12/15 X0</t>
  </si>
  <si>
    <t>Podkladní beton (stěna) pod drenáž (odvodnění rubu OZ): 2*0,3*72=43,20 [A]</t>
  </si>
  <si>
    <t>317325</t>
  </si>
  <si>
    <t>ŘÍMSY ZE ŽELEZOBETONU DO C30/37</t>
  </si>
  <si>
    <t>beton C30/37 XF4 XD3 
vč. bednění, podpěrných konstrukcí, příp. zkosení hran, pracovních a dilatačních spar (viz detaily)</t>
  </si>
  <si>
    <t>Římsa OZ s výškou obruby 150mm: (0,421*(9+12+12+12+12+11,4))=28,80 [A]</t>
  </si>
  <si>
    <t>317365</t>
  </si>
  <si>
    <t>VÝZTUŽ ŘÍMS Z OCELI 10505, B500B</t>
  </si>
  <si>
    <t>Výztuž římsy OZ: 2,1=2,10 [A]</t>
  </si>
  <si>
    <t>327325</t>
  </si>
  <si>
    <t>ZDI OPĚRNÉ, ZÁRUBNÍ, NÁBŘEŽNÍ ZE ŽELEZOVÉHO BETONU DO C30/37</t>
  </si>
  <si>
    <t>beton C30/37 XF4 XD3 
vč. bednění, podpěrných konstrukcí, příp. zkosení hran, pracovních a dilatačních spar a nátěru zasypaných ploch proti zemní vlhkosti (ALP+2xALN), 
vč. provedení ztraceného bednění prostupů v OZ vloženým potrubím (17x drenáž + 2x přípojka UV (SO 301)). 
POZN.: Výztuž dříku OZ je zahrnuta v pol. výztuže základů (272365)</t>
  </si>
  <si>
    <t>Dřík OZ: (0,5*(33,3+43,9+42,8+43,8+43,2+37,79))=122,40 [A]</t>
  </si>
  <si>
    <t>Vodorovné konstrukce</t>
  </si>
  <si>
    <t>451312</t>
  </si>
  <si>
    <t>PODKLADNÍ A VÝPLŇOVÉ VRSTVY Z PROSTÉHO BETONU C12/15</t>
  </si>
  <si>
    <t>beton C12/15 X0 
rezerva na nerovnost podkladu 10% 
POZN.: Předpoklad uložení na skalní podloží, bez úpravy a hutnění podloží.</t>
  </si>
  <si>
    <t>Podkladní beton pod základ OZ: (0,37*(9+12+12+12+12+11,1))*1,1=27,72 [A]</t>
  </si>
  <si>
    <t>46321</t>
  </si>
  <si>
    <t>ROVNANINA Z LOMOVÉHO KAMENE</t>
  </si>
  <si>
    <t>s vyklínováním líce, min. hmotnost jednotlivých kamenů 200 kg</t>
  </si>
  <si>
    <t>Rovnanina u paty OZ v korytě potoka: 210=210,00 [A]</t>
  </si>
  <si>
    <t>465512</t>
  </si>
  <si>
    <t>DLAŽBY Z LOMOVÉHO KAMENE NA MC</t>
  </si>
  <si>
    <t>výměra vč. podkladního betonu a ŠP lože - malé množství</t>
  </si>
  <si>
    <t>Ukončení římsy napojením dlažbou z LK tl. 0,2m (+lože2x0,1m): 1,5*0,4=0,60 [A]</t>
  </si>
  <si>
    <t>Úpravy povrchů, podlahy, výplně otvorů</t>
  </si>
  <si>
    <t>62592</t>
  </si>
  <si>
    <t>ÚPRAVA POVRCHU BETONOVÝCH PLOCH A KONSTRUKCÍ - STRIÁŽ</t>
  </si>
  <si>
    <t>Římsa OZ s výškou obruby 150mm - horní plocha mimo nátěr S4: 43,2=43,20 [A]</t>
  </si>
  <si>
    <t>Přidružená stavební výroba</t>
  </si>
  <si>
    <t>78382</t>
  </si>
  <si>
    <t>NÁTĚRY BETON KONSTR TYP S2 (OS-B)</t>
  </si>
  <si>
    <t>Nátěr pohledové strany dříku a římsy: 238=238,00 [A]</t>
  </si>
  <si>
    <t>78383</t>
  </si>
  <si>
    <t>NÁTĚRY BETON KONSTR TYP S4 (OS-C)</t>
  </si>
  <si>
    <t>Římsa OZ s výškou obruby 150mm - odrazná hrana: 21,6=21,60 [A]</t>
  </si>
  <si>
    <t>87914</t>
  </si>
  <si>
    <t>POTRUBÍ ODPADNÍ MOSTNÍCH OBJEKTŮ Z PLAST TRUB DN DO 200 MM</t>
  </si>
  <si>
    <t>Potrubí DN do 200mm, dl. 650mm</t>
  </si>
  <si>
    <t>Vyvedení drenáže (odvodnění rubu dříku OZ) prostupem se zakončením (sešikmení), vč. všech detailů: 17*0,65=11,05 [A]</t>
  </si>
  <si>
    <t>891634.R</t>
  </si>
  <si>
    <t>ZPĚTNÉ KLAPKY DN DO 200MM</t>
  </si>
  <si>
    <t>zpětná (žabí) klapka</t>
  </si>
  <si>
    <t>Vyvedení drenáže (odvodnění rubu dříku OZ) prostupem - zpětné klapky: 17=17,00 [A]</t>
  </si>
  <si>
    <t>93631.R</t>
  </si>
  <si>
    <t>LETOPOČET VLYSEM DO BETONU</t>
  </si>
  <si>
    <t>966138</t>
  </si>
  <si>
    <t>BOURÁNÍ KONSTRUKCÍ Z KAMENE NA MC S ODVOZEM DO 20KM</t>
  </si>
  <si>
    <t>Demolice stávající zdi - odborný odhad 70% z výměry kamenné zdivo: 108,5*0,7=75,95 [A]</t>
  </si>
  <si>
    <t>966168</t>
  </si>
  <si>
    <t>BOURÁNÍ KONSTRUKCÍ ZE ŽELEZOBETONU S ODVOZEM DO 20KM</t>
  </si>
  <si>
    <t>Demolice stávající zdi - odborný odhad 30% z výměry železobeton: 108,5*0,3=32,55 [A]</t>
  </si>
  <si>
    <t>SO 252</t>
  </si>
  <si>
    <t>Opěrná zeď v km 10,800</t>
  </si>
  <si>
    <t>dle pol. 131738-131938: 432*1,8=777,60 [A] 
dle pol. 966138: 77,49*2,6=201,47 [B] 
Celkem: A+B=979,07 [C]</t>
  </si>
  <si>
    <t>dle pol. 966168: 33,21*2,5=83,03 [A]</t>
  </si>
  <si>
    <t>odborný odhad: 500=500,00 [A]</t>
  </si>
  <si>
    <t>Zatrubnění potoka po dobu výstavby - zřízení, údržba, odstranění: 33=33,00 [A]</t>
  </si>
  <si>
    <t>Výkop pro provedení OZ - odborný odhad 60% z výměry třída těžitelnosti I.: (124+106,4+109,6+92)*0,6=259,20 [A]</t>
  </si>
  <si>
    <t>Výkop pro provedení OZ - odborný odhad 20% z výměry třída těžitelnosti II.: (124+106,4+109,6+92)*0,2=86,40 [A]</t>
  </si>
  <si>
    <t>Výkop pro provedení OZ - odborný odhad 20% z výměry třída těžitelnosti III.: (124+106,4+109,6+92)*0,2=86,40 [A]</t>
  </si>
  <si>
    <t>dle pol. 131738-131938: 432=432,00 [A]</t>
  </si>
  <si>
    <t>Zásyp za stěnou: 151,0=151,00 [A]</t>
  </si>
  <si>
    <t>Zásyp za opěrou s drenážní funkcí: 30,0=30,00 [A]</t>
  </si>
  <si>
    <t>Zásyp za opěrou: 152,0=152,00 [A]</t>
  </si>
  <si>
    <t>Obetonování drenáže odvodnění rubu OZ: 0,3*0,3*30=2,70 [A]</t>
  </si>
  <si>
    <t>Ochrana izolačních nátěrů rubu OZ na styku se zásypy: 270*2=540,00 [A]</t>
  </si>
  <si>
    <t>Těsnící vrstva na zásypu za stěnou z nepropustných zemin tl. 0,1m, při odvodnění rubu dříku OZ: 90*0,1=9,00 [A]</t>
  </si>
  <si>
    <t>Těsnící vrstva se zakončením při odvodnění rubu dříku OZ: 90=90,00 [A]</t>
  </si>
  <si>
    <t>Základ OZ: 2,316*(12+12+4,5)=66,01 [A]</t>
  </si>
  <si>
    <t>Výztuž základu a dříku OZ: 13,6=13,60 [A]</t>
  </si>
  <si>
    <t>Podkladní beton (stěna) pod drenáž (odvodnění rubu OZ): 2*0,3*30=18,00 [A]</t>
  </si>
  <si>
    <t>Římsa OZ s výškou obruby 150mm: 0,42*(12+12+4,6)=12,01 [A]</t>
  </si>
  <si>
    <t>Výztuž římsy OZ: 0,9=0,90 [A]</t>
  </si>
  <si>
    <t>beton C30/37 XF4 XD3 
vč. bednění, podpěrných konstrukcí, příp. zkosení hran, pracovních a dilatačních spar a nátěru zasypaných ploch proti zemní vlhkosti (ALP+2xALN), 
vč. provedení ztraceného bednění prostupů v OZ vloženým potrubím (7x drenáž + 1x přípojka UV (SO 301)). 
POZN.: Výztuž dříku OZ je zahrnuta v pol. výztuže základů (272365)</t>
  </si>
  <si>
    <t>Dřík OZ: 0,5*(44,4+42,6+14,99)=51,00 [A]</t>
  </si>
  <si>
    <t>Podkladní beton pod základ OZ: (0,37*(12+12+4,38))*1,1=11,55 [A]</t>
  </si>
  <si>
    <t>Rovnanina u paty OZ v korytě potoka: 113=113,00 [A]</t>
  </si>
  <si>
    <t>Římsa OZ s výškou obruby 150mm - horní plocha mimo nátěr S4: 18,0=18,00 [A]</t>
  </si>
  <si>
    <t>Nátěr pohledové strany dříku a římsy: 99=99,00 [A]</t>
  </si>
  <si>
    <t>Římsa OZ s výškou obruby 150mm - odrazná hrana: 9,0=9,00 [A]</t>
  </si>
  <si>
    <t>Vyvedení drenáže (odvodnění rubu dříku OZ) prostupem se zakončením (sešikmení), vč. všech detailů: 7*0,65=4,55 [A]</t>
  </si>
  <si>
    <t>Vyvedení drenáže (odvodnění rubu dříku OZ) prostupem - zpětné klapky: 7=7,00 [A]</t>
  </si>
  <si>
    <t>Demolice stávající zdi - odborný odhad 70% z výměry kamenné zdivo: 110,7*0,7=77,49 [A]</t>
  </si>
  <si>
    <t>Demolice stávající zdi - odborný odhad 30% z výměry železobeton: 110,7*0,3=33,21 [A]</t>
  </si>
  <si>
    <t>SO 301</t>
  </si>
  <si>
    <t>Kanalizační přípojky</t>
  </si>
  <si>
    <t>dle pol. 132738: 23,8*1,8=42,84 [A]</t>
  </si>
  <si>
    <t>12980</t>
  </si>
  <si>
    <t>ČIŠTĚNÍ ULIČNÍCH VPUSTÍ</t>
  </si>
  <si>
    <t>vč. likvidace odpadu - malé množství</t>
  </si>
  <si>
    <t>UV1: 1=1,00 [A]</t>
  </si>
  <si>
    <t>12993</t>
  </si>
  <si>
    <t>ČIŠTĚNÍ POTRUBÍ DN DO 200MM</t>
  </si>
  <si>
    <t>Stávající část přípojky UV1: 22=22,00 [A]</t>
  </si>
  <si>
    <t>132738</t>
  </si>
  <si>
    <t>HLOUBENÍ RÝH ŠÍŘ DO 2M PAŽ I NEPAŽ TŘ. I, ODVOZ DO 20KM</t>
  </si>
  <si>
    <t>vč. odvozu na recyklační středisko / trvalou skládku dle dispozic zhotovitele, vzdálenost uvedena orientačně 
POZN.: Dopočítané příložné pažení celkem 33,0 m2.</t>
  </si>
  <si>
    <t>Výkop z důvodu vybudování nových přípojek UV:              
UV1 =  š. (0,9 rýha + 2*0,25pažení) x hl. 1,5 x dl. 2,0m = 4,5 m3 =4,50 [A] 
UV2 = š. (0,9 rýha + 2*0,25pažení) x hl. 1,5 x dl. 3,2m = 6,7 m3 =6,70 [B] 
UV3 = š. (0,9 rýha + 2*0,25pažení) x hl. 1,5 x dl. 3,0m = 6,3 m3 =6,30 [C] 
UV4 = š. (0,9 rýha + 2*0,25pažení) x hl. 1,5 x dl. 3,0m = 6,3 m3 =6,30 [D] 
Celkem: A+B+C+D=23,80 [E]</t>
  </si>
  <si>
    <t>dle pol. 132738: 23,8=23,80 [A]</t>
  </si>
  <si>
    <t>zhutněný zásyp nesoudržnou zeminou 
UV1 = š. 1,4 x hl. 0,8 x dl. 1,5m = 1,7 m3 =1,70 [A] 
UV2 = š. 1,4 x hl. 0,5 x dl. 3,2m = 2,3 m3 =2,30 [B] 
UV3 = š. 1,4 x hl. 0,5 x dl. 3,0m = 2,1 m3 =2,10 [C] 
UV4 = š. 1,4 x hl. 0,5 x dl. 3,0m = 2,1 m3 =2,10 [D] 
Celkem: A+B+C+D=8,20 [E]</t>
  </si>
  <si>
    <t>17581</t>
  </si>
  <si>
    <t>OBSYP POTRUBÍ A OBJEKTŮ Z NAKUPOVANÝCH MATERIÁLŮ</t>
  </si>
  <si>
    <t>krycí obsyp potrubí (hutněný písek, zrno max. 40 mm) (vč. UV4) š. 1,4 x hl. 0,5 x dl. 11,2 = 7,9 m3 =7,90 [A]</t>
  </si>
  <si>
    <t>podkladní beton C12/15 (vč. UV4) š. 1,4 x hl. 0,1 x dl. 23 = 3,2 m3 =3,20 [A]</t>
  </si>
  <si>
    <t>45152</t>
  </si>
  <si>
    <t>PODKLADNÍ A VÝPLŇOVÉ VRSTVY Z KAMENIVA DRCENÉHO</t>
  </si>
  <si>
    <t>štěrkový podsyp (vč. UV4) š. 1,4 x hl. 0,1 x dl. 23 = 3,2 m3 =3,20 [A]</t>
  </si>
  <si>
    <t>87434</t>
  </si>
  <si>
    <t>POTRUBÍ Z TRUB PLASTOVÝCH ODPADNÍCH DN DO 200MM</t>
  </si>
  <si>
    <t>včetně veškerého spojovacího materiálu, kolen (2 x koleno 30°) atd.</t>
  </si>
  <si>
    <t>plastová kanalizační přípojka  (vč. UV4) tř. min. SN12 v profilu DN200: 2,0+7,5+6,7+6,8=23,00 [A]</t>
  </si>
  <si>
    <t>Vyvedení přípojek UV prostupem v OZ - zpětné klapky (vč. UV4): 4=4,00 [A]</t>
  </si>
  <si>
    <t>89536</t>
  </si>
  <si>
    <t>DRENÁŽNÍ VÝUSŤ Z PROST BETONU</t>
  </si>
  <si>
    <t>kompletní provedení vč. veškerých detailů 
obetonování C25/30 vyústění vpusti UV1 (š. 0,8 x hl. 0,5 x dl. 0,6 = 0,24m3)</t>
  </si>
  <si>
    <t>89980</t>
  </si>
  <si>
    <t>TELEVIZNÍ PROHLÍDKA POTRUBÍ</t>
  </si>
  <si>
    <t>Nové + stávající část přípojky UV1: 23+22=45,00 [A]</t>
  </si>
  <si>
    <t>Přípravné a bourací práce 
demolice vyústění vpusti UV1 (kamenná zídka): 1,5=1,50 [A]</t>
  </si>
  <si>
    <t>VON</t>
  </si>
  <si>
    <t>Vedlejší a ostatní náklady</t>
  </si>
  <si>
    <t>02730</t>
  </si>
  <si>
    <t>POMOC PRÁCE ZŘÍZ NEBO ZAJIŠŤ OCHRANU INŽENÝRSKÝCH SÍTÍ</t>
  </si>
  <si>
    <t>Vytýčení inženýrských sítí jejich správci</t>
  </si>
  <si>
    <t>Koordinační činnost zhotovitele při realizaci SO 460 - Přeložka sdělovacího vedení CETIN (není součástí soupisu prací, objednatel bude tento SO zajišťovat samostatnou smlouvou se správcem vedení)</t>
  </si>
  <si>
    <t>029111</t>
  </si>
  <si>
    <t>OSTATNÍ POŽADAVKY - GEODETICKÉ ZAMĚŘENÍ - DÉLKOVÉ</t>
  </si>
  <si>
    <t>HM</t>
  </si>
  <si>
    <t>Geodetické práce a zaměření skutečného provedení stavby</t>
  </si>
  <si>
    <t>dle staničení stavby km 10,710 309 - km 10,819 807: 1,15=1,15 [A]</t>
  </si>
  <si>
    <t>02920</t>
  </si>
  <si>
    <t>OSTATNÍ POŽADAVKY - OCHRANA ŽIVOTNÍHO PROSTŘEDÍ</t>
  </si>
  <si>
    <t>Čištění komunikací a prostor dotčených výstavbou</t>
  </si>
  <si>
    <t>02940</t>
  </si>
  <si>
    <t>OSTATNÍ POŽADAVKY - VYPRACOVÁNÍ DOKUMENTACE</t>
  </si>
  <si>
    <t>Pasportizace stávajících objektů při komunikaci (foto, video) před zahájením stavebních prací a po provedení výstvby</t>
  </si>
  <si>
    <t>02943</t>
  </si>
  <si>
    <t>OSTATNÍ POŽADAVKY - VYPRACOVÁNÍ RDS</t>
  </si>
  <si>
    <t>pro celou stavbu</t>
  </si>
  <si>
    <t>02944</t>
  </si>
  <si>
    <t>OSTAT POŽADAVKY - DOKUMENTACE SKUTEČ PROVEDENÍ V DIGIT FORMĚ</t>
  </si>
  <si>
    <t>vč. příp. tištěné podoby - dle SOD, pro celou stavbu</t>
  </si>
  <si>
    <t>02945</t>
  </si>
  <si>
    <t>OSTAT POŽADAVKY - GEOMETRICKÝ PLÁN</t>
  </si>
  <si>
    <t>02946</t>
  </si>
  <si>
    <t>OSTAT POŽADAVKY - FOTODOKUMENTACE</t>
  </si>
  <si>
    <t>vč. předání výstupů zadavateli</t>
  </si>
  <si>
    <t>02991</t>
  </si>
  <si>
    <t>OSTATNÍ POŽADAVKY - INFORMAČNÍ TABULE</t>
  </si>
  <si>
    <t>povinná publicita - viz. odkaz na stránky IROP a grafický manuál vzhledu v SOD</t>
  </si>
  <si>
    <t>označení staveniště s logem IROP v průběhu výstavby (velikost dle graf. manuálu 2,2x2,1m): 1=1,00 [A] 
pamětní deska po dokončení stavby (velikost 0,3x0,4m): 1=1,00 [B] 
Celkem: A+B=2,00 [C]</t>
  </si>
  <si>
    <t>Středočeský kraj, omlouváme se za dočasné omezení: 2=2,00 [A]</t>
  </si>
  <si>
    <t>03100</t>
  </si>
  <si>
    <t>ZAŘÍZENÍ STAVENIŠTĚ - ZŘÍZENÍ, PROVOZ, DEMONTÁŽ</t>
  </si>
  <si>
    <t>vč. vyklizení - úklidu prostoru staveniště</t>
  </si>
  <si>
    <t>03590</t>
  </si>
  <si>
    <t>STAVEBNÍ STROJE MOBILNÍ - OSTATNÍ</t>
  </si>
  <si>
    <t>Omezení při výběru mechanizace z důvodu nadzemního vedení (předp.) NN v trase OZ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</si>
</sst>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204</v>
      </c>
      <c s="20" t="s">
        <v>205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213</v>
      </c>
      <c s="20" t="s">
        <v>214</v>
      </c>
      <c s="21">
        <f>'SO 251'!I3</f>
      </c>
      <c s="21">
        <f>'SO 251'!O2</f>
      </c>
      <c s="21">
        <f>C12+D12</f>
      </c>
    </row>
    <row r="13" spans="1:5" ht="12.75" customHeight="1">
      <c r="A13" s="20" t="s">
        <v>334</v>
      </c>
      <c s="20" t="s">
        <v>335</v>
      </c>
      <c s="21">
        <f>'SO 252'!I3</f>
      </c>
      <c s="21">
        <f>'SO 252'!O2</f>
      </c>
      <c s="21">
        <f>C13+D13</f>
      </c>
    </row>
    <row r="14" spans="1:5" ht="12.75" customHeight="1">
      <c r="A14" s="20" t="s">
        <v>367</v>
      </c>
      <c s="20" t="s">
        <v>368</v>
      </c>
      <c s="21">
        <f>'SO 301'!I3</f>
      </c>
      <c s="21">
        <f>'SO 301'!O2</f>
      </c>
      <c s="21">
        <f>C14+D14</f>
      </c>
    </row>
    <row r="15" spans="1:5" ht="12.75" customHeight="1">
      <c r="A15" s="20" t="s">
        <v>402</v>
      </c>
      <c s="20" t="s">
        <v>403</v>
      </c>
      <c s="21">
        <f>VON!I3</f>
      </c>
      <c s="21">
        <f>VON!O2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0+O8+O15+O31+O71+O75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0+I8+I15+I31+I71+I75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405.3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51</v>
      </c>
    </row>
    <row r="11" spans="1:5" ht="12.75">
      <c r="A11" s="37" t="s">
        <v>52</v>
      </c>
      <c r="E11" s="36" t="s">
        <v>53</v>
      </c>
    </row>
    <row r="12" spans="1:16" ht="12.75">
      <c r="A12" s="25" t="s">
        <v>45</v>
      </c>
      <c s="29" t="s">
        <v>22</v>
      </c>
      <c s="29" t="s">
        <v>54</v>
      </c>
      <c s="25" t="s">
        <v>47</v>
      </c>
      <c s="30" t="s">
        <v>55</v>
      </c>
      <c s="31" t="s">
        <v>49</v>
      </c>
      <c s="32">
        <v>229.4</v>
      </c>
      <c s="32">
        <v>0</v>
      </c>
      <c s="32">
        <f>ROUND(ROUND(H12,2)*ROUND(G12,2),2)</f>
      </c>
      <c r="O12">
        <f>(I12*21)/100</f>
      </c>
      <c t="s">
        <v>22</v>
      </c>
    </row>
    <row r="13" spans="1:5" ht="12.75">
      <c r="A13" s="33" t="s">
        <v>50</v>
      </c>
      <c r="E13" s="34" t="s">
        <v>47</v>
      </c>
    </row>
    <row r="14" spans="1:5" ht="12.75">
      <c r="A14" s="35" t="s">
        <v>52</v>
      </c>
      <c r="E14" s="36" t="s">
        <v>56</v>
      </c>
    </row>
    <row r="15" spans="1:18" ht="12.75" customHeight="1">
      <c r="A15" s="6" t="s">
        <v>43</v>
      </c>
      <c s="6"/>
      <c s="39" t="s">
        <v>29</v>
      </c>
      <c s="6"/>
      <c s="27" t="s">
        <v>57</v>
      </c>
      <c s="6"/>
      <c s="6"/>
      <c s="6"/>
      <c s="40">
        <f>0+Q15</f>
      </c>
      <c r="O15">
        <f>0+R15</f>
      </c>
      <c r="Q15">
        <f>0+I16+I19+I22+I25+I28</f>
      </c>
      <c>
        <f>0+O16+O19+O22+O25+O28</f>
      </c>
    </row>
    <row r="16" spans="1:16" ht="25.5">
      <c r="A16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60</v>
      </c>
      <c s="32">
        <v>193</v>
      </c>
      <c s="32">
        <v>0</v>
      </c>
      <c s="32">
        <f>ROUND(ROUND(H16,2)*ROUND(G16,2),2)</f>
      </c>
      <c r="O16">
        <f>(I16*21)/100</f>
      </c>
      <c t="s">
        <v>22</v>
      </c>
    </row>
    <row r="17" spans="1:5" ht="25.5">
      <c r="A17" s="33" t="s">
        <v>50</v>
      </c>
      <c r="E17" s="34" t="s">
        <v>61</v>
      </c>
    </row>
    <row r="18" spans="1:5" ht="38.25">
      <c r="A18" s="37" t="s">
        <v>52</v>
      </c>
      <c r="E18" s="36" t="s">
        <v>62</v>
      </c>
    </row>
    <row r="19" spans="1:16" ht="12.75">
      <c r="A19" s="25" t="s">
        <v>45</v>
      </c>
      <c s="29" t="s">
        <v>33</v>
      </c>
      <c s="29" t="s">
        <v>63</v>
      </c>
      <c s="25" t="s">
        <v>47</v>
      </c>
      <c s="30" t="s">
        <v>64</v>
      </c>
      <c s="31" t="s">
        <v>60</v>
      </c>
      <c s="32">
        <v>75.28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38.25">
      <c r="A20" s="33" t="s">
        <v>50</v>
      </c>
      <c r="E20" s="34" t="s">
        <v>65</v>
      </c>
    </row>
    <row r="21" spans="1:5" ht="63.75">
      <c r="A21" s="37" t="s">
        <v>52</v>
      </c>
      <c r="E21" s="36" t="s">
        <v>66</v>
      </c>
    </row>
    <row r="22" spans="1:16" ht="12.75">
      <c r="A22" s="25" t="s">
        <v>45</v>
      </c>
      <c s="29" t="s">
        <v>35</v>
      </c>
      <c s="29" t="s">
        <v>67</v>
      </c>
      <c s="25" t="s">
        <v>47</v>
      </c>
      <c s="30" t="s">
        <v>68</v>
      </c>
      <c s="31" t="s">
        <v>60</v>
      </c>
      <c s="32">
        <v>99.74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38.25">
      <c r="A23" s="33" t="s">
        <v>50</v>
      </c>
      <c r="E23" s="34" t="s">
        <v>69</v>
      </c>
    </row>
    <row r="24" spans="1:5" ht="38.25">
      <c r="A24" s="37" t="s">
        <v>52</v>
      </c>
      <c r="E24" s="36" t="s">
        <v>70</v>
      </c>
    </row>
    <row r="25" spans="1:16" ht="12.75">
      <c r="A25" s="25" t="s">
        <v>45</v>
      </c>
      <c s="29" t="s">
        <v>37</v>
      </c>
      <c s="29" t="s">
        <v>71</v>
      </c>
      <c s="25" t="s">
        <v>47</v>
      </c>
      <c s="30" t="s">
        <v>72</v>
      </c>
      <c s="31" t="s">
        <v>73</v>
      </c>
      <c s="32">
        <v>129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12.75">
      <c r="A26" s="33" t="s">
        <v>50</v>
      </c>
      <c r="E26" s="34" t="s">
        <v>47</v>
      </c>
    </row>
    <row r="27" spans="1:5" ht="76.5">
      <c r="A27" s="37" t="s">
        <v>52</v>
      </c>
      <c r="E27" s="36" t="s">
        <v>74</v>
      </c>
    </row>
    <row r="28" spans="1:16" ht="12.75">
      <c r="A28" s="25" t="s">
        <v>45</v>
      </c>
      <c s="29" t="s">
        <v>75</v>
      </c>
      <c s="29" t="s">
        <v>76</v>
      </c>
      <c s="25" t="s">
        <v>47</v>
      </c>
      <c s="30" t="s">
        <v>77</v>
      </c>
      <c s="31" t="s">
        <v>78</v>
      </c>
      <c s="32">
        <v>388</v>
      </c>
      <c s="32">
        <v>0</v>
      </c>
      <c s="32">
        <f>ROUND(ROUND(H28,2)*ROUND(G28,2),2)</f>
      </c>
      <c r="O28">
        <f>(I28*21)/100</f>
      </c>
      <c t="s">
        <v>22</v>
      </c>
    </row>
    <row r="29" spans="1:5" ht="12.75">
      <c r="A29" s="33" t="s">
        <v>50</v>
      </c>
      <c r="E29" s="34" t="s">
        <v>47</v>
      </c>
    </row>
    <row r="30" spans="1:5" ht="25.5">
      <c r="A30" s="35" t="s">
        <v>52</v>
      </c>
      <c r="E30" s="36" t="s">
        <v>79</v>
      </c>
    </row>
    <row r="31" spans="1:18" ht="12.75" customHeight="1">
      <c r="A31" s="6" t="s">
        <v>43</v>
      </c>
      <c s="6"/>
      <c s="39" t="s">
        <v>35</v>
      </c>
      <c s="6"/>
      <c s="27" t="s">
        <v>80</v>
      </c>
      <c s="6"/>
      <c s="6"/>
      <c s="6"/>
      <c s="40">
        <f>0+Q31</f>
      </c>
      <c r="O31">
        <f>0+R31</f>
      </c>
      <c r="Q31">
        <f>0+I32+I35+I38+I41+I44+I47+I50+I53+I56+I59+I62+I65+I68</f>
      </c>
      <c>
        <f>0+O32+O35+O38+O41+O44+O47+O50+O53+O56+O59+O62+O65+O68</f>
      </c>
    </row>
    <row r="32" spans="1:16" ht="12.75">
      <c r="A32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78</v>
      </c>
      <c s="32">
        <v>388</v>
      </c>
      <c s="32">
        <v>0</v>
      </c>
      <c s="32">
        <f>ROUND(ROUND(H32,2)*ROUND(G32,2),2)</f>
      </c>
      <c r="O32">
        <f>(I32*21)/100</f>
      </c>
      <c t="s">
        <v>22</v>
      </c>
    </row>
    <row r="33" spans="1:5" ht="12.75">
      <c r="A33" s="33" t="s">
        <v>50</v>
      </c>
      <c r="E33" s="34" t="s">
        <v>84</v>
      </c>
    </row>
    <row r="34" spans="1:5" ht="25.5">
      <c r="A34" s="37" t="s">
        <v>52</v>
      </c>
      <c r="E34" s="36" t="s">
        <v>79</v>
      </c>
    </row>
    <row r="35" spans="1:16" ht="12.75">
      <c r="A35" s="25" t="s">
        <v>45</v>
      </c>
      <c s="29" t="s">
        <v>40</v>
      </c>
      <c s="29" t="s">
        <v>85</v>
      </c>
      <c s="25" t="s">
        <v>47</v>
      </c>
      <c s="30" t="s">
        <v>86</v>
      </c>
      <c s="31" t="s">
        <v>78</v>
      </c>
      <c s="32">
        <v>10</v>
      </c>
      <c s="32">
        <v>0</v>
      </c>
      <c s="32">
        <f>ROUND(ROUND(H35,2)*ROUND(G35,2),2)</f>
      </c>
      <c r="O35">
        <f>(I35*21)/100</f>
      </c>
      <c t="s">
        <v>22</v>
      </c>
    </row>
    <row r="36" spans="1:5" ht="12.75">
      <c r="A36" s="33" t="s">
        <v>50</v>
      </c>
      <c r="E36" s="34" t="s">
        <v>87</v>
      </c>
    </row>
    <row r="37" spans="1:5" ht="25.5">
      <c r="A37" s="37" t="s">
        <v>52</v>
      </c>
      <c r="E37" s="36" t="s">
        <v>88</v>
      </c>
    </row>
    <row r="38" spans="1:16" ht="12.75">
      <c r="A38" s="25" t="s">
        <v>45</v>
      </c>
      <c s="29" t="s">
        <v>42</v>
      </c>
      <c s="29" t="s">
        <v>89</v>
      </c>
      <c s="25" t="s">
        <v>47</v>
      </c>
      <c s="30" t="s">
        <v>90</v>
      </c>
      <c s="31" t="s">
        <v>78</v>
      </c>
      <c s="32">
        <v>388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91</v>
      </c>
    </row>
    <row r="40" spans="1:5" ht="25.5">
      <c r="A40" s="37" t="s">
        <v>52</v>
      </c>
      <c r="E40" s="36" t="s">
        <v>79</v>
      </c>
    </row>
    <row r="41" spans="1:16" ht="12.75">
      <c r="A41" s="25" t="s">
        <v>45</v>
      </c>
      <c s="29" t="s">
        <v>92</v>
      </c>
      <c s="29" t="s">
        <v>93</v>
      </c>
      <c s="25" t="s">
        <v>47</v>
      </c>
      <c s="30" t="s">
        <v>94</v>
      </c>
      <c s="31" t="s">
        <v>78</v>
      </c>
      <c s="32">
        <v>13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12.75">
      <c r="A42" s="33" t="s">
        <v>50</v>
      </c>
      <c r="E42" s="34" t="s">
        <v>95</v>
      </c>
    </row>
    <row r="43" spans="1:5" ht="25.5">
      <c r="A43" s="37" t="s">
        <v>52</v>
      </c>
      <c r="E43" s="36" t="s">
        <v>96</v>
      </c>
    </row>
    <row r="44" spans="1:16" ht="12.75">
      <c r="A44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78</v>
      </c>
      <c s="32">
        <v>1102</v>
      </c>
      <c s="32">
        <v>0</v>
      </c>
      <c s="32">
        <f>ROUND(ROUND(H44,2)*ROUND(G44,2),2)</f>
      </c>
      <c r="O44">
        <f>(I44*21)/100</f>
      </c>
      <c t="s">
        <v>22</v>
      </c>
    </row>
    <row r="45" spans="1:5" ht="12.75">
      <c r="A45" s="33" t="s">
        <v>50</v>
      </c>
      <c r="E45" s="34" t="s">
        <v>100</v>
      </c>
    </row>
    <row r="46" spans="1:5" ht="63.75">
      <c r="A46" s="37" t="s">
        <v>52</v>
      </c>
      <c r="E46" s="36" t="s">
        <v>101</v>
      </c>
    </row>
    <row r="47" spans="1:16" ht="12.75">
      <c r="A47" s="25" t="s">
        <v>45</v>
      </c>
      <c s="29" t="s">
        <v>102</v>
      </c>
      <c s="29" t="s">
        <v>103</v>
      </c>
      <c s="25" t="s">
        <v>47</v>
      </c>
      <c s="30" t="s">
        <v>104</v>
      </c>
      <c s="31" t="s">
        <v>78</v>
      </c>
      <c s="32">
        <v>714</v>
      </c>
      <c s="32">
        <v>0</v>
      </c>
      <c s="32">
        <f>ROUND(ROUND(H47,2)*ROUND(G47,2),2)</f>
      </c>
      <c r="O47">
        <f>(I47*21)/100</f>
      </c>
      <c t="s">
        <v>22</v>
      </c>
    </row>
    <row r="48" spans="1:5" ht="12.75">
      <c r="A48" s="33" t="s">
        <v>50</v>
      </c>
      <c r="E48" s="34" t="s">
        <v>105</v>
      </c>
    </row>
    <row r="49" spans="1:5" ht="63.75">
      <c r="A49" s="37" t="s">
        <v>52</v>
      </c>
      <c r="E49" s="36" t="s">
        <v>106</v>
      </c>
    </row>
    <row r="50" spans="1:16" ht="12.75">
      <c r="A50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78</v>
      </c>
      <c s="32">
        <v>714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25.5">
      <c r="A51" s="33" t="s">
        <v>50</v>
      </c>
      <c r="E51" s="34" t="s">
        <v>110</v>
      </c>
    </row>
    <row r="52" spans="1:5" ht="63.75">
      <c r="A52" s="37" t="s">
        <v>52</v>
      </c>
      <c r="E52" s="36" t="s">
        <v>106</v>
      </c>
    </row>
    <row r="53" spans="1:16" ht="12.75">
      <c r="A53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78</v>
      </c>
      <c s="32">
        <v>714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12.75">
      <c r="A54" s="33" t="s">
        <v>50</v>
      </c>
      <c r="E54" s="34" t="s">
        <v>114</v>
      </c>
    </row>
    <row r="55" spans="1:5" ht="63.75">
      <c r="A55" s="37" t="s">
        <v>52</v>
      </c>
      <c r="E55" s="36" t="s">
        <v>106</v>
      </c>
    </row>
    <row r="56" spans="1:16" ht="12.75">
      <c r="A56" s="25" t="s">
        <v>45</v>
      </c>
      <c s="29" t="s">
        <v>115</v>
      </c>
      <c s="29" t="s">
        <v>116</v>
      </c>
      <c s="25" t="s">
        <v>47</v>
      </c>
      <c s="30" t="s">
        <v>117</v>
      </c>
      <c s="31" t="s">
        <v>78</v>
      </c>
      <c s="32">
        <v>714</v>
      </c>
      <c s="32">
        <v>0</v>
      </c>
      <c s="32">
        <f>ROUND(ROUND(H56,2)*ROUND(G56,2),2)</f>
      </c>
      <c r="O56">
        <f>(I56*21)/100</f>
      </c>
      <c t="s">
        <v>22</v>
      </c>
    </row>
    <row r="57" spans="1:5" ht="12.75">
      <c r="A57" s="33" t="s">
        <v>50</v>
      </c>
      <c r="E57" s="34" t="s">
        <v>118</v>
      </c>
    </row>
    <row r="58" spans="1:5" ht="63.75">
      <c r="A58" s="37" t="s">
        <v>52</v>
      </c>
      <c r="E58" s="36" t="s">
        <v>106</v>
      </c>
    </row>
    <row r="59" spans="1:16" ht="12.75">
      <c r="A59" s="25" t="s">
        <v>45</v>
      </c>
      <c s="29" t="s">
        <v>119</v>
      </c>
      <c s="29" t="s">
        <v>120</v>
      </c>
      <c s="25" t="s">
        <v>47</v>
      </c>
      <c s="30" t="s">
        <v>121</v>
      </c>
      <c s="31" t="s">
        <v>78</v>
      </c>
      <c s="32">
        <v>388</v>
      </c>
      <c s="32">
        <v>0</v>
      </c>
      <c s="32">
        <f>ROUND(ROUND(H59,2)*ROUND(G59,2),2)</f>
      </c>
      <c r="O59">
        <f>(I59*21)/100</f>
      </c>
      <c t="s">
        <v>22</v>
      </c>
    </row>
    <row r="60" spans="1:5" ht="12.75">
      <c r="A60" s="33" t="s">
        <v>50</v>
      </c>
      <c r="E60" s="34" t="s">
        <v>122</v>
      </c>
    </row>
    <row r="61" spans="1:5" ht="25.5">
      <c r="A61" s="37" t="s">
        <v>52</v>
      </c>
      <c r="E61" s="36" t="s">
        <v>79</v>
      </c>
    </row>
    <row r="62" spans="1:16" ht="12.75">
      <c r="A62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49</v>
      </c>
      <c s="32">
        <v>16.3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126</v>
      </c>
    </row>
    <row r="64" spans="1:5" ht="25.5">
      <c r="A64" s="37" t="s">
        <v>52</v>
      </c>
      <c r="E64" s="36" t="s">
        <v>127</v>
      </c>
    </row>
    <row r="65" spans="1:16" ht="12.75">
      <c r="A65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73</v>
      </c>
      <c s="32">
        <v>326</v>
      </c>
      <c s="32">
        <v>0</v>
      </c>
      <c s="32">
        <f>ROUND(ROUND(H65,2)*ROUND(G65,2),2)</f>
      </c>
      <c r="O65">
        <f>(I65*21)/100</f>
      </c>
      <c t="s">
        <v>22</v>
      </c>
    </row>
    <row r="66" spans="1:5" ht="12.75">
      <c r="A66" s="33" t="s">
        <v>50</v>
      </c>
      <c r="E66" s="34" t="s">
        <v>126</v>
      </c>
    </row>
    <row r="67" spans="1:5" ht="25.5">
      <c r="A67" s="37" t="s">
        <v>52</v>
      </c>
      <c r="E67" s="36" t="s">
        <v>131</v>
      </c>
    </row>
    <row r="68" spans="1:16" ht="12.75">
      <c r="A68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78</v>
      </c>
      <c s="32">
        <v>10</v>
      </c>
      <c s="32">
        <v>0</v>
      </c>
      <c s="32">
        <f>ROUND(ROUND(H68,2)*ROUND(G68,2),2)</f>
      </c>
      <c r="O68">
        <f>(I68*21)/100</f>
      </c>
      <c t="s">
        <v>22</v>
      </c>
    </row>
    <row r="69" spans="1:5" ht="12.75">
      <c r="A69" s="33" t="s">
        <v>50</v>
      </c>
      <c r="E69" s="34" t="s">
        <v>135</v>
      </c>
    </row>
    <row r="70" spans="1:5" ht="25.5">
      <c r="A70" s="35" t="s">
        <v>52</v>
      </c>
      <c r="E70" s="36" t="s">
        <v>88</v>
      </c>
    </row>
    <row r="71" spans="1:18" ht="12.75" customHeight="1">
      <c r="A71" s="6" t="s">
        <v>43</v>
      </c>
      <c s="6"/>
      <c s="39" t="s">
        <v>81</v>
      </c>
      <c s="6"/>
      <c s="27" t="s">
        <v>136</v>
      </c>
      <c s="6"/>
      <c s="6"/>
      <c s="6"/>
      <c s="40">
        <f>0+Q71</f>
      </c>
      <c r="O71">
        <f>0+R71</f>
      </c>
      <c r="Q71">
        <f>0+I72</f>
      </c>
      <c>
        <f>0+O72</f>
      </c>
    </row>
    <row r="72" spans="1:16" ht="25.5">
      <c r="A72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140</v>
      </c>
      <c s="32">
        <v>3</v>
      </c>
      <c s="32">
        <v>0</v>
      </c>
      <c s="32">
        <f>ROUND(ROUND(H72,2)*ROUND(G72,2),2)</f>
      </c>
      <c r="O72">
        <f>(I72*21)/100</f>
      </c>
      <c t="s">
        <v>22</v>
      </c>
    </row>
    <row r="73" spans="1:5" ht="51">
      <c r="A73" s="33" t="s">
        <v>50</v>
      </c>
      <c r="E73" s="34" t="s">
        <v>141</v>
      </c>
    </row>
    <row r="74" spans="1:5" ht="63.75">
      <c r="A74" s="35" t="s">
        <v>52</v>
      </c>
      <c r="E74" s="36" t="s">
        <v>142</v>
      </c>
    </row>
    <row r="75" spans="1:18" ht="12.75" customHeight="1">
      <c r="A75" s="6" t="s">
        <v>43</v>
      </c>
      <c s="6"/>
      <c s="39" t="s">
        <v>40</v>
      </c>
      <c s="6"/>
      <c s="27" t="s">
        <v>143</v>
      </c>
      <c s="6"/>
      <c s="6"/>
      <c s="6"/>
      <c s="40">
        <f>0+Q75</f>
      </c>
      <c r="O75">
        <f>0+R75</f>
      </c>
      <c r="Q75">
        <f>0+I76+I79+I82+I85+I88+I91+I94+I97+I100+I103+I106+I109+I112</f>
      </c>
      <c>
        <f>0+O76+O79+O82+O85+O88+O91+O94+O97+O100+O103+O106+O109+O112</f>
      </c>
    </row>
    <row r="76" spans="1:16" ht="25.5">
      <c r="A76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73</v>
      </c>
      <c s="32">
        <v>98.5</v>
      </c>
      <c s="32">
        <v>0</v>
      </c>
      <c s="32">
        <f>ROUND(ROUND(H76,2)*ROUND(G76,2),2)</f>
      </c>
      <c r="O76">
        <f>(I76*21)/100</f>
      </c>
      <c t="s">
        <v>22</v>
      </c>
    </row>
    <row r="77" spans="1:5" ht="12.75">
      <c r="A77" s="33" t="s">
        <v>50</v>
      </c>
      <c r="E77" s="34" t="s">
        <v>147</v>
      </c>
    </row>
    <row r="78" spans="1:5" ht="25.5">
      <c r="A78" s="37" t="s">
        <v>52</v>
      </c>
      <c r="E78" s="36" t="s">
        <v>148</v>
      </c>
    </row>
    <row r="79" spans="1:16" ht="12.75">
      <c r="A79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73</v>
      </c>
      <c s="32">
        <v>102</v>
      </c>
      <c s="32">
        <v>0</v>
      </c>
      <c s="32">
        <f>ROUND(ROUND(H79,2)*ROUND(G79,2),2)</f>
      </c>
      <c r="O79">
        <f>(I79*21)/100</f>
      </c>
      <c t="s">
        <v>22</v>
      </c>
    </row>
    <row r="80" spans="1:5" ht="12.75">
      <c r="A80" s="33" t="s">
        <v>50</v>
      </c>
      <c r="E80" s="34" t="s">
        <v>152</v>
      </c>
    </row>
    <row r="81" spans="1:5" ht="25.5">
      <c r="A81" s="37" t="s">
        <v>52</v>
      </c>
      <c r="E81" s="36" t="s">
        <v>153</v>
      </c>
    </row>
    <row r="82" spans="1:16" ht="12.75">
      <c r="A82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140</v>
      </c>
      <c s="32">
        <v>1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38.25">
      <c r="A83" s="33" t="s">
        <v>50</v>
      </c>
      <c r="E83" s="34" t="s">
        <v>157</v>
      </c>
    </row>
    <row r="84" spans="1:5" ht="12.75">
      <c r="A84" s="37" t="s">
        <v>52</v>
      </c>
      <c r="E84" s="36" t="s">
        <v>47</v>
      </c>
    </row>
    <row r="85" spans="1:16" ht="25.5">
      <c r="A85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140</v>
      </c>
      <c s="32">
        <v>7</v>
      </c>
      <c s="32">
        <v>0</v>
      </c>
      <c s="32">
        <f>ROUND(ROUND(H85,2)*ROUND(G85,2),2)</f>
      </c>
      <c r="O85">
        <f>(I85*21)/100</f>
      </c>
      <c t="s">
        <v>22</v>
      </c>
    </row>
    <row r="86" spans="1:5" ht="25.5">
      <c r="A86" s="33" t="s">
        <v>50</v>
      </c>
      <c r="E86" s="34" t="s">
        <v>161</v>
      </c>
    </row>
    <row r="87" spans="1:5" ht="12.75">
      <c r="A87" s="37" t="s">
        <v>52</v>
      </c>
      <c r="E87" s="36" t="s">
        <v>47</v>
      </c>
    </row>
    <row r="88" spans="1:16" ht="25.5">
      <c r="A88" s="25" t="s">
        <v>45</v>
      </c>
      <c s="29" t="s">
        <v>162</v>
      </c>
      <c s="29" t="s">
        <v>163</v>
      </c>
      <c s="25" t="s">
        <v>47</v>
      </c>
      <c s="30" t="s">
        <v>164</v>
      </c>
      <c s="31" t="s">
        <v>78</v>
      </c>
      <c s="32">
        <v>29</v>
      </c>
      <c s="32">
        <v>0</v>
      </c>
      <c s="32">
        <f>ROUND(ROUND(H88,2)*ROUND(G88,2),2)</f>
      </c>
      <c r="O88">
        <f>(I88*21)/100</f>
      </c>
      <c t="s">
        <v>22</v>
      </c>
    </row>
    <row r="89" spans="1:5" ht="12.75">
      <c r="A89" s="33" t="s">
        <v>50</v>
      </c>
      <c r="E89" s="34" t="s">
        <v>165</v>
      </c>
    </row>
    <row r="90" spans="1:5" ht="51">
      <c r="A90" s="37" t="s">
        <v>52</v>
      </c>
      <c r="E90" s="36" t="s">
        <v>166</v>
      </c>
    </row>
    <row r="91" spans="1:16" ht="25.5">
      <c r="A91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78</v>
      </c>
      <c s="32">
        <v>29</v>
      </c>
      <c s="32">
        <v>0</v>
      </c>
      <c s="32">
        <f>ROUND(ROUND(H91,2)*ROUND(G91,2),2)</f>
      </c>
      <c r="O91">
        <f>(I91*21)/100</f>
      </c>
      <c t="s">
        <v>22</v>
      </c>
    </row>
    <row r="92" spans="1:5" ht="12.75">
      <c r="A92" s="33" t="s">
        <v>50</v>
      </c>
      <c r="E92" s="34" t="s">
        <v>170</v>
      </c>
    </row>
    <row r="93" spans="1:5" ht="51">
      <c r="A93" s="37" t="s">
        <v>52</v>
      </c>
      <c r="E93" s="36" t="s">
        <v>166</v>
      </c>
    </row>
    <row r="94" spans="1:16" ht="12.75">
      <c r="A94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73</v>
      </c>
      <c s="32">
        <v>15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174</v>
      </c>
    </row>
    <row r="96" spans="1:5" ht="25.5">
      <c r="A96" s="37" t="s">
        <v>52</v>
      </c>
      <c r="E96" s="36" t="s">
        <v>175</v>
      </c>
    </row>
    <row r="97" spans="1:16" ht="12.75">
      <c r="A97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73</v>
      </c>
      <c s="32">
        <v>129</v>
      </c>
      <c s="32">
        <v>0</v>
      </c>
      <c s="32">
        <f>ROUND(ROUND(H97,2)*ROUND(G97,2),2)</f>
      </c>
      <c r="O97">
        <f>(I97*21)/100</f>
      </c>
      <c t="s">
        <v>22</v>
      </c>
    </row>
    <row r="98" spans="1:5" ht="12.75">
      <c r="A98" s="33" t="s">
        <v>50</v>
      </c>
      <c r="E98" s="34" t="s">
        <v>47</v>
      </c>
    </row>
    <row r="99" spans="1:5" ht="76.5">
      <c r="A99" s="37" t="s">
        <v>52</v>
      </c>
      <c r="E99" s="36" t="s">
        <v>179</v>
      </c>
    </row>
    <row r="100" spans="1:16" ht="12.75">
      <c r="A100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73</v>
      </c>
      <c s="32">
        <v>129</v>
      </c>
      <c s="32">
        <v>0</v>
      </c>
      <c s="32">
        <f>ROUND(ROUND(H100,2)*ROUND(G100,2),2)</f>
      </c>
      <c r="O100">
        <f>(I100*21)/100</f>
      </c>
      <c t="s">
        <v>22</v>
      </c>
    </row>
    <row r="101" spans="1:5" ht="12.75">
      <c r="A101" s="33" t="s">
        <v>50</v>
      </c>
      <c r="E101" s="34" t="s">
        <v>47</v>
      </c>
    </row>
    <row r="102" spans="1:5" ht="76.5">
      <c r="A102" s="37" t="s">
        <v>52</v>
      </c>
      <c r="E102" s="36" t="s">
        <v>183</v>
      </c>
    </row>
    <row r="103" spans="1:16" ht="12.75">
      <c r="A103" s="25" t="s">
        <v>45</v>
      </c>
      <c s="29" t="s">
        <v>184</v>
      </c>
      <c s="29" t="s">
        <v>185</v>
      </c>
      <c s="25" t="s">
        <v>47</v>
      </c>
      <c s="30" t="s">
        <v>186</v>
      </c>
      <c s="31" t="s">
        <v>73</v>
      </c>
      <c s="32">
        <v>5</v>
      </c>
      <c s="32">
        <v>0</v>
      </c>
      <c s="32">
        <f>ROUND(ROUND(H103,2)*ROUND(G103,2),2)</f>
      </c>
      <c r="O103">
        <f>(I103*21)/100</f>
      </c>
      <c t="s">
        <v>22</v>
      </c>
    </row>
    <row r="104" spans="1:5" ht="12.75">
      <c r="A104" s="33" t="s">
        <v>50</v>
      </c>
      <c r="E104" s="34" t="s">
        <v>187</v>
      </c>
    </row>
    <row r="105" spans="1:5" ht="38.25">
      <c r="A105" s="37" t="s">
        <v>52</v>
      </c>
      <c r="E105" s="36" t="s">
        <v>188</v>
      </c>
    </row>
    <row r="106" spans="1:16" ht="12.75">
      <c r="A106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78</v>
      </c>
      <c s="32">
        <v>1126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192</v>
      </c>
    </row>
    <row r="108" spans="1:5" ht="76.5">
      <c r="A108" s="37" t="s">
        <v>52</v>
      </c>
      <c r="E108" s="36" t="s">
        <v>193</v>
      </c>
    </row>
    <row r="109" spans="1:16" ht="12.75">
      <c r="A109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140</v>
      </c>
      <c s="32">
        <v>1</v>
      </c>
      <c s="32">
        <v>0</v>
      </c>
      <c s="32">
        <f>ROUND(ROUND(H109,2)*ROUND(G109,2),2)</f>
      </c>
      <c r="O109">
        <f>(I109*21)/100</f>
      </c>
      <c t="s">
        <v>22</v>
      </c>
    </row>
    <row r="110" spans="1:5" ht="25.5">
      <c r="A110" s="33" t="s">
        <v>50</v>
      </c>
      <c r="E110" s="34" t="s">
        <v>197</v>
      </c>
    </row>
    <row r="111" spans="1:5" ht="38.25">
      <c r="A111" s="37" t="s">
        <v>52</v>
      </c>
      <c r="E111" s="36" t="s">
        <v>198</v>
      </c>
    </row>
    <row r="112" spans="1:16" ht="12.75">
      <c r="A112" s="25" t="s">
        <v>45</v>
      </c>
      <c s="29" t="s">
        <v>199</v>
      </c>
      <c s="29" t="s">
        <v>200</v>
      </c>
      <c s="25" t="s">
        <v>47</v>
      </c>
      <c s="30" t="s">
        <v>201</v>
      </c>
      <c s="31" t="s">
        <v>140</v>
      </c>
      <c s="32">
        <v>13</v>
      </c>
      <c s="32">
        <v>0</v>
      </c>
      <c s="32">
        <f>ROUND(ROUND(H112,2)*ROUND(G112,2),2)</f>
      </c>
      <c r="O112">
        <f>(I112*21)/100</f>
      </c>
      <c t="s">
        <v>22</v>
      </c>
    </row>
    <row r="113" spans="1:5" ht="38.25">
      <c r="A113" s="33" t="s">
        <v>50</v>
      </c>
      <c r="E113" s="34" t="s">
        <v>202</v>
      </c>
    </row>
    <row r="114" spans="1:5" ht="25.5">
      <c r="A114" s="35" t="s">
        <v>52</v>
      </c>
      <c r="E114" s="36" t="s">
        <v>203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204</v>
      </c>
      <c s="41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204</v>
      </c>
      <c s="6"/>
      <c s="18" t="s">
        <v>205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206</v>
      </c>
      <c s="25" t="s">
        <v>47</v>
      </c>
      <c s="30" t="s">
        <v>207</v>
      </c>
      <c s="31" t="s">
        <v>208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51">
      <c r="A10" s="33" t="s">
        <v>50</v>
      </c>
      <c r="E10" s="34" t="s">
        <v>209</v>
      </c>
    </row>
    <row r="11" spans="1:5" ht="12.75">
      <c r="A11" s="37" t="s">
        <v>52</v>
      </c>
      <c r="E11" s="36" t="s">
        <v>47</v>
      </c>
    </row>
    <row r="12" spans="1:16" ht="12.75">
      <c r="A12" s="25" t="s">
        <v>45</v>
      </c>
      <c s="29" t="s">
        <v>22</v>
      </c>
      <c s="29" t="s">
        <v>210</v>
      </c>
      <c s="25" t="s">
        <v>47</v>
      </c>
      <c s="30" t="s">
        <v>211</v>
      </c>
      <c s="31" t="s">
        <v>208</v>
      </c>
      <c s="32">
        <v>1</v>
      </c>
      <c s="32">
        <v>0</v>
      </c>
      <c s="32">
        <f>ROUND(ROUND(H12,2)*ROUND(G12,2),2)</f>
      </c>
      <c r="O12">
        <f>(I12*21)/100</f>
      </c>
      <c t="s">
        <v>22</v>
      </c>
    </row>
    <row r="13" spans="1:5" ht="102">
      <c r="A13" s="33" t="s">
        <v>50</v>
      </c>
      <c r="E13" s="34" t="s">
        <v>212</v>
      </c>
    </row>
    <row r="14" spans="1:5" ht="12.75">
      <c r="A14" s="35" t="s">
        <v>52</v>
      </c>
      <c r="E14" s="36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0+O8+O15+O43+O65+O78+O88+O92+O99+O106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213</v>
      </c>
      <c s="41">
        <f>0+I8+I15+I43+I65+I78+I88+I92+I99+I106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213</v>
      </c>
      <c s="6"/>
      <c s="18" t="s">
        <v>214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215</v>
      </c>
      <c s="30" t="s">
        <v>48</v>
      </c>
      <c s="31" t="s">
        <v>49</v>
      </c>
      <c s="32">
        <v>2590.75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216</v>
      </c>
    </row>
    <row r="11" spans="1:5" ht="38.25">
      <c r="A11" s="37" t="s">
        <v>52</v>
      </c>
      <c r="E11" s="36" t="s">
        <v>217</v>
      </c>
    </row>
    <row r="12" spans="1:16" ht="12.75">
      <c r="A12" s="25" t="s">
        <v>45</v>
      </c>
      <c s="29" t="s">
        <v>22</v>
      </c>
      <c s="29" t="s">
        <v>46</v>
      </c>
      <c s="25" t="s">
        <v>218</v>
      </c>
      <c s="30" t="s">
        <v>48</v>
      </c>
      <c s="31" t="s">
        <v>49</v>
      </c>
      <c s="32">
        <v>81.38</v>
      </c>
      <c s="32">
        <v>0</v>
      </c>
      <c s="32">
        <f>ROUND(ROUND(H12,2)*ROUND(G12,2),2)</f>
      </c>
      <c r="O12">
        <f>(I12*21)/100</f>
      </c>
      <c t="s">
        <v>22</v>
      </c>
    </row>
    <row r="13" spans="1:5" ht="12.75">
      <c r="A13" s="33" t="s">
        <v>50</v>
      </c>
      <c r="E13" s="34" t="s">
        <v>219</v>
      </c>
    </row>
    <row r="14" spans="1:5" ht="12.75">
      <c r="A14" s="35" t="s">
        <v>52</v>
      </c>
      <c r="E14" s="36" t="s">
        <v>220</v>
      </c>
    </row>
    <row r="15" spans="1:18" ht="12.75" customHeight="1">
      <c r="A15" s="6" t="s">
        <v>43</v>
      </c>
      <c s="6"/>
      <c s="39" t="s">
        <v>29</v>
      </c>
      <c s="6"/>
      <c s="27" t="s">
        <v>57</v>
      </c>
      <c s="6"/>
      <c s="6"/>
      <c s="6"/>
      <c s="40">
        <f>0+Q15</f>
      </c>
      <c r="O15">
        <f>0+R15</f>
      </c>
      <c r="Q15">
        <f>0+I16+I19+I22+I25+I28+I31+I34+I37+I40</f>
      </c>
      <c>
        <f>0+O16+O19+O22+O25+O28+O31+O34+O37+O40</f>
      </c>
    </row>
    <row r="16" spans="1:16" ht="12.75">
      <c r="A16" s="25" t="s">
        <v>45</v>
      </c>
      <c s="29" t="s">
        <v>23</v>
      </c>
      <c s="29" t="s">
        <v>221</v>
      </c>
      <c s="25" t="s">
        <v>47</v>
      </c>
      <c s="30" t="s">
        <v>222</v>
      </c>
      <c s="31" t="s">
        <v>223</v>
      </c>
      <c s="32">
        <v>1000</v>
      </c>
      <c s="32">
        <v>0</v>
      </c>
      <c s="32">
        <f>ROUND(ROUND(H16,2)*ROUND(G16,2),2)</f>
      </c>
      <c r="O16">
        <f>(I16*21)/100</f>
      </c>
      <c t="s">
        <v>22</v>
      </c>
    </row>
    <row r="17" spans="1:5" ht="25.5">
      <c r="A17" s="33" t="s">
        <v>50</v>
      </c>
      <c r="E17" s="34" t="s">
        <v>224</v>
      </c>
    </row>
    <row r="18" spans="1:5" ht="12.75">
      <c r="A18" s="37" t="s">
        <v>52</v>
      </c>
      <c r="E18" s="36" t="s">
        <v>225</v>
      </c>
    </row>
    <row r="19" spans="1:16" ht="12.75">
      <c r="A19" s="25" t="s">
        <v>45</v>
      </c>
      <c s="29" t="s">
        <v>33</v>
      </c>
      <c s="29" t="s">
        <v>226</v>
      </c>
      <c s="25" t="s">
        <v>47</v>
      </c>
      <c s="30" t="s">
        <v>227</v>
      </c>
      <c s="31" t="s">
        <v>73</v>
      </c>
      <c s="32">
        <v>75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25.5">
      <c r="A20" s="33" t="s">
        <v>50</v>
      </c>
      <c r="E20" s="34" t="s">
        <v>228</v>
      </c>
    </row>
    <row r="21" spans="1:5" ht="12.75">
      <c r="A21" s="37" t="s">
        <v>52</v>
      </c>
      <c r="E21" s="36" t="s">
        <v>229</v>
      </c>
    </row>
    <row r="22" spans="1:16" ht="12.75">
      <c r="A22" s="25" t="s">
        <v>45</v>
      </c>
      <c s="29" t="s">
        <v>35</v>
      </c>
      <c s="29" t="s">
        <v>230</v>
      </c>
      <c s="25" t="s">
        <v>47</v>
      </c>
      <c s="30" t="s">
        <v>231</v>
      </c>
      <c s="31" t="s">
        <v>60</v>
      </c>
      <c s="32">
        <v>797.76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51">
      <c r="A23" s="33" t="s">
        <v>50</v>
      </c>
      <c r="E23" s="34" t="s">
        <v>232</v>
      </c>
    </row>
    <row r="24" spans="1:5" ht="25.5">
      <c r="A24" s="37" t="s">
        <v>52</v>
      </c>
      <c r="E24" s="36" t="s">
        <v>233</v>
      </c>
    </row>
    <row r="25" spans="1:16" ht="12.75">
      <c r="A25" s="25" t="s">
        <v>45</v>
      </c>
      <c s="29" t="s">
        <v>37</v>
      </c>
      <c s="29" t="s">
        <v>234</v>
      </c>
      <c s="25" t="s">
        <v>47</v>
      </c>
      <c s="30" t="s">
        <v>235</v>
      </c>
      <c s="31" t="s">
        <v>60</v>
      </c>
      <c s="32">
        <v>265.92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51">
      <c r="A26" s="33" t="s">
        <v>50</v>
      </c>
      <c r="E26" s="34" t="s">
        <v>232</v>
      </c>
    </row>
    <row r="27" spans="1:5" ht="25.5">
      <c r="A27" s="37" t="s">
        <v>52</v>
      </c>
      <c r="E27" s="36" t="s">
        <v>236</v>
      </c>
    </row>
    <row r="28" spans="1:16" ht="12.75">
      <c r="A28" s="25" t="s">
        <v>45</v>
      </c>
      <c s="29" t="s">
        <v>75</v>
      </c>
      <c s="29" t="s">
        <v>237</v>
      </c>
      <c s="25" t="s">
        <v>47</v>
      </c>
      <c s="30" t="s">
        <v>238</v>
      </c>
      <c s="31" t="s">
        <v>60</v>
      </c>
      <c s="32">
        <v>265.92</v>
      </c>
      <c s="32">
        <v>0</v>
      </c>
      <c s="32">
        <f>ROUND(ROUND(H28,2)*ROUND(G28,2),2)</f>
      </c>
      <c r="O28">
        <f>(I28*21)/100</f>
      </c>
      <c t="s">
        <v>22</v>
      </c>
    </row>
    <row r="29" spans="1:5" ht="51">
      <c r="A29" s="33" t="s">
        <v>50</v>
      </c>
      <c r="E29" s="34" t="s">
        <v>232</v>
      </c>
    </row>
    <row r="30" spans="1:5" ht="25.5">
      <c r="A30" s="37" t="s">
        <v>52</v>
      </c>
      <c r="E30" s="36" t="s">
        <v>239</v>
      </c>
    </row>
    <row r="31" spans="1:16" ht="12.75">
      <c r="A31" s="25" t="s">
        <v>45</v>
      </c>
      <c s="29" t="s">
        <v>81</v>
      </c>
      <c s="29" t="s">
        <v>240</v>
      </c>
      <c s="25" t="s">
        <v>47</v>
      </c>
      <c s="30" t="s">
        <v>241</v>
      </c>
      <c s="31" t="s">
        <v>60</v>
      </c>
      <c s="32">
        <v>1329.6</v>
      </c>
      <c s="32">
        <v>0</v>
      </c>
      <c s="32">
        <f>ROUND(ROUND(H31,2)*ROUND(G31,2),2)</f>
      </c>
      <c r="O31">
        <f>(I31*21)/100</f>
      </c>
      <c t="s">
        <v>22</v>
      </c>
    </row>
    <row r="32" spans="1:5" ht="12.75">
      <c r="A32" s="33" t="s">
        <v>50</v>
      </c>
      <c r="E32" s="34" t="s">
        <v>47</v>
      </c>
    </row>
    <row r="33" spans="1:5" ht="12.75">
      <c r="A33" s="37" t="s">
        <v>52</v>
      </c>
      <c r="E33" s="36" t="s">
        <v>242</v>
      </c>
    </row>
    <row r="34" spans="1:16" ht="12.75">
      <c r="A34" s="25" t="s">
        <v>45</v>
      </c>
      <c s="29" t="s">
        <v>40</v>
      </c>
      <c s="29" t="s">
        <v>243</v>
      </c>
      <c s="25" t="s">
        <v>215</v>
      </c>
      <c s="30" t="s">
        <v>244</v>
      </c>
      <c s="31" t="s">
        <v>60</v>
      </c>
      <c s="32">
        <v>358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38.25">
      <c r="A35" s="33" t="s">
        <v>50</v>
      </c>
      <c r="E35" s="34" t="s">
        <v>245</v>
      </c>
    </row>
    <row r="36" spans="1:5" ht="12.75">
      <c r="A36" s="37" t="s">
        <v>52</v>
      </c>
      <c r="E36" s="36" t="s">
        <v>246</v>
      </c>
    </row>
    <row r="37" spans="1:16" ht="12.75">
      <c r="A37" s="25" t="s">
        <v>45</v>
      </c>
      <c s="29" t="s">
        <v>42</v>
      </c>
      <c s="29" t="s">
        <v>243</v>
      </c>
      <c s="25" t="s">
        <v>218</v>
      </c>
      <c s="30" t="s">
        <v>244</v>
      </c>
      <c s="31" t="s">
        <v>60</v>
      </c>
      <c s="32">
        <v>70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25.5">
      <c r="A38" s="33" t="s">
        <v>50</v>
      </c>
      <c r="E38" s="34" t="s">
        <v>247</v>
      </c>
    </row>
    <row r="39" spans="1:5" ht="12.75">
      <c r="A39" s="37" t="s">
        <v>52</v>
      </c>
      <c r="E39" s="36" t="s">
        <v>248</v>
      </c>
    </row>
    <row r="40" spans="1:16" ht="12.75">
      <c r="A40" s="25" t="s">
        <v>45</v>
      </c>
      <c s="29" t="s">
        <v>92</v>
      </c>
      <c s="29" t="s">
        <v>243</v>
      </c>
      <c s="25" t="s">
        <v>249</v>
      </c>
      <c s="30" t="s">
        <v>244</v>
      </c>
      <c s="31" t="s">
        <v>60</v>
      </c>
      <c s="32">
        <v>435</v>
      </c>
      <c s="32">
        <v>0</v>
      </c>
      <c s="32">
        <f>ROUND(ROUND(H40,2)*ROUND(G40,2),2)</f>
      </c>
      <c r="O40">
        <f>(I40*21)/100</f>
      </c>
      <c t="s">
        <v>22</v>
      </c>
    </row>
    <row r="41" spans="1:5" ht="25.5">
      <c r="A41" s="33" t="s">
        <v>50</v>
      </c>
      <c r="E41" s="34" t="s">
        <v>247</v>
      </c>
    </row>
    <row r="42" spans="1:5" ht="12.75">
      <c r="A42" s="35" t="s">
        <v>52</v>
      </c>
      <c r="E42" s="36" t="s">
        <v>250</v>
      </c>
    </row>
    <row r="43" spans="1:18" ht="12.75" customHeight="1">
      <c r="A43" s="6" t="s">
        <v>43</v>
      </c>
      <c s="6"/>
      <c s="39" t="s">
        <v>22</v>
      </c>
      <c s="6"/>
      <c s="27" t="s">
        <v>251</v>
      </c>
      <c s="6"/>
      <c s="6"/>
      <c s="6"/>
      <c s="40">
        <f>0+Q43</f>
      </c>
      <c r="O43">
        <f>0+R43</f>
      </c>
      <c r="Q43">
        <f>0+I44+I47+I50+I53+I56+I59+I62</f>
      </c>
      <c>
        <f>0+O44+O47+O50+O53+O56+O59+O62</f>
      </c>
    </row>
    <row r="44" spans="1:16" ht="12.75">
      <c r="A44" s="25" t="s">
        <v>45</v>
      </c>
      <c s="29" t="s">
        <v>97</v>
      </c>
      <c s="29" t="s">
        <v>252</v>
      </c>
      <c s="25" t="s">
        <v>47</v>
      </c>
      <c s="30" t="s">
        <v>253</v>
      </c>
      <c s="31" t="s">
        <v>60</v>
      </c>
      <c s="32">
        <v>6.48</v>
      </c>
      <c s="32">
        <v>0</v>
      </c>
      <c s="32">
        <f>ROUND(ROUND(H44,2)*ROUND(G44,2),2)</f>
      </c>
      <c r="O44">
        <f>(I44*21)/100</f>
      </c>
      <c t="s">
        <v>22</v>
      </c>
    </row>
    <row r="45" spans="1:5" ht="12.75">
      <c r="A45" s="33" t="s">
        <v>50</v>
      </c>
      <c r="E45" s="34" t="s">
        <v>47</v>
      </c>
    </row>
    <row r="46" spans="1:5" ht="12.75">
      <c r="A46" s="37" t="s">
        <v>52</v>
      </c>
      <c r="E46" s="36" t="s">
        <v>254</v>
      </c>
    </row>
    <row r="47" spans="1:16" ht="12.75">
      <c r="A47" s="25" t="s">
        <v>45</v>
      </c>
      <c s="29" t="s">
        <v>102</v>
      </c>
      <c s="29" t="s">
        <v>255</v>
      </c>
      <c s="25" t="s">
        <v>47</v>
      </c>
      <c s="30" t="s">
        <v>256</v>
      </c>
      <c s="31" t="s">
        <v>78</v>
      </c>
      <c s="32">
        <v>1296</v>
      </c>
      <c s="32">
        <v>0</v>
      </c>
      <c s="32">
        <f>ROUND(ROUND(H47,2)*ROUND(G47,2),2)</f>
      </c>
      <c r="O47">
        <f>(I47*21)/100</f>
      </c>
      <c t="s">
        <v>22</v>
      </c>
    </row>
    <row r="48" spans="1:5" ht="12.75">
      <c r="A48" s="33" t="s">
        <v>50</v>
      </c>
      <c r="E48" s="34" t="s">
        <v>257</v>
      </c>
    </row>
    <row r="49" spans="1:5" ht="12.75">
      <c r="A49" s="37" t="s">
        <v>52</v>
      </c>
      <c r="E49" s="36" t="s">
        <v>258</v>
      </c>
    </row>
    <row r="50" spans="1:16" ht="12.75">
      <c r="A50" s="25" t="s">
        <v>45</v>
      </c>
      <c s="29" t="s">
        <v>107</v>
      </c>
      <c s="29" t="s">
        <v>259</v>
      </c>
      <c s="25" t="s">
        <v>47</v>
      </c>
      <c s="30" t="s">
        <v>260</v>
      </c>
      <c s="31" t="s">
        <v>78</v>
      </c>
      <c s="32">
        <v>684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63.75">
      <c r="A51" s="33" t="s">
        <v>50</v>
      </c>
      <c r="E51" s="34" t="s">
        <v>261</v>
      </c>
    </row>
    <row r="52" spans="1:5" ht="12.75">
      <c r="A52" s="37" t="s">
        <v>52</v>
      </c>
      <c r="E52" s="36" t="s">
        <v>47</v>
      </c>
    </row>
    <row r="53" spans="1:16" ht="12.75">
      <c r="A53" s="25" t="s">
        <v>45</v>
      </c>
      <c s="29" t="s">
        <v>111</v>
      </c>
      <c s="29" t="s">
        <v>262</v>
      </c>
      <c s="25" t="s">
        <v>47</v>
      </c>
      <c s="30" t="s">
        <v>263</v>
      </c>
      <c s="31" t="s">
        <v>60</v>
      </c>
      <c s="32">
        <v>21.6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12.75">
      <c r="A54" s="33" t="s">
        <v>50</v>
      </c>
      <c r="E54" s="34" t="s">
        <v>264</v>
      </c>
    </row>
    <row r="55" spans="1:5" ht="25.5">
      <c r="A55" s="37" t="s">
        <v>52</v>
      </c>
      <c r="E55" s="36" t="s">
        <v>265</v>
      </c>
    </row>
    <row r="56" spans="1:16" ht="12.75">
      <c r="A56" s="25" t="s">
        <v>45</v>
      </c>
      <c s="29" t="s">
        <v>115</v>
      </c>
      <c s="29" t="s">
        <v>266</v>
      </c>
      <c s="25" t="s">
        <v>47</v>
      </c>
      <c s="30" t="s">
        <v>267</v>
      </c>
      <c s="31" t="s">
        <v>78</v>
      </c>
      <c s="32">
        <v>216</v>
      </c>
      <c s="32">
        <v>0</v>
      </c>
      <c s="32">
        <f>ROUND(ROUND(H56,2)*ROUND(G56,2),2)</f>
      </c>
      <c r="O56">
        <f>(I56*21)/100</f>
      </c>
      <c t="s">
        <v>22</v>
      </c>
    </row>
    <row r="57" spans="1:5" ht="12.75">
      <c r="A57" s="33" t="s">
        <v>50</v>
      </c>
      <c r="E57" s="34" t="s">
        <v>268</v>
      </c>
    </row>
    <row r="58" spans="1:5" ht="12.75">
      <c r="A58" s="37" t="s">
        <v>52</v>
      </c>
      <c r="E58" s="36" t="s">
        <v>269</v>
      </c>
    </row>
    <row r="59" spans="1:16" ht="12.75">
      <c r="A59" s="25" t="s">
        <v>45</v>
      </c>
      <c s="29" t="s">
        <v>119</v>
      </c>
      <c s="29" t="s">
        <v>270</v>
      </c>
      <c s="25" t="s">
        <v>47</v>
      </c>
      <c s="30" t="s">
        <v>271</v>
      </c>
      <c s="31" t="s">
        <v>60</v>
      </c>
      <c s="32">
        <v>158.41</v>
      </c>
      <c s="32">
        <v>0</v>
      </c>
      <c s="32">
        <f>ROUND(ROUND(H59,2)*ROUND(G59,2),2)</f>
      </c>
      <c r="O59">
        <f>(I59*21)/100</f>
      </c>
      <c t="s">
        <v>22</v>
      </c>
    </row>
    <row r="60" spans="1:5" ht="38.25">
      <c r="A60" s="33" t="s">
        <v>50</v>
      </c>
      <c r="E60" s="34" t="s">
        <v>272</v>
      </c>
    </row>
    <row r="61" spans="1:5" ht="12.75">
      <c r="A61" s="37" t="s">
        <v>52</v>
      </c>
      <c r="E61" s="36" t="s">
        <v>273</v>
      </c>
    </row>
    <row r="62" spans="1:16" ht="12.75">
      <c r="A62" s="25" t="s">
        <v>45</v>
      </c>
      <c s="29" t="s">
        <v>123</v>
      </c>
      <c s="29" t="s">
        <v>274</v>
      </c>
      <c s="25" t="s">
        <v>47</v>
      </c>
      <c s="30" t="s">
        <v>275</v>
      </c>
      <c s="31" t="s">
        <v>49</v>
      </c>
      <c s="32">
        <v>31.8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276</v>
      </c>
    </row>
    <row r="64" spans="1:5" ht="12.75">
      <c r="A64" s="35" t="s">
        <v>52</v>
      </c>
      <c r="E64" s="36" t="s">
        <v>277</v>
      </c>
    </row>
    <row r="65" spans="1:18" ht="12.75" customHeight="1">
      <c r="A65" s="6" t="s">
        <v>43</v>
      </c>
      <c s="6"/>
      <c s="39" t="s">
        <v>23</v>
      </c>
      <c s="6"/>
      <c s="27" t="s">
        <v>278</v>
      </c>
      <c s="6"/>
      <c s="6"/>
      <c s="6"/>
      <c s="40">
        <f>0+Q65</f>
      </c>
      <c r="O65">
        <f>0+R65</f>
      </c>
      <c r="Q65">
        <f>0+I66+I69+I72+I75</f>
      </c>
      <c>
        <f>0+O66+O69+O72+O75</f>
      </c>
    </row>
    <row r="66" spans="1:16" ht="12.75">
      <c r="A66" s="25" t="s">
        <v>45</v>
      </c>
      <c s="29" t="s">
        <v>128</v>
      </c>
      <c s="29" t="s">
        <v>279</v>
      </c>
      <c s="25" t="s">
        <v>47</v>
      </c>
      <c s="30" t="s">
        <v>280</v>
      </c>
      <c s="31" t="s">
        <v>60</v>
      </c>
      <c s="32">
        <v>43.2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281</v>
      </c>
    </row>
    <row r="68" spans="1:5" ht="12.75">
      <c r="A68" s="37" t="s">
        <v>52</v>
      </c>
      <c r="E68" s="36" t="s">
        <v>282</v>
      </c>
    </row>
    <row r="69" spans="1:16" ht="12.75">
      <c r="A69" s="25" t="s">
        <v>45</v>
      </c>
      <c s="29" t="s">
        <v>132</v>
      </c>
      <c s="29" t="s">
        <v>283</v>
      </c>
      <c s="25" t="s">
        <v>47</v>
      </c>
      <c s="30" t="s">
        <v>284</v>
      </c>
      <c s="31" t="s">
        <v>60</v>
      </c>
      <c s="32">
        <v>28.8</v>
      </c>
      <c s="32">
        <v>0</v>
      </c>
      <c s="32">
        <f>ROUND(ROUND(H69,2)*ROUND(G69,2),2)</f>
      </c>
      <c r="O69">
        <f>(I69*21)/100</f>
      </c>
      <c t="s">
        <v>22</v>
      </c>
    </row>
    <row r="70" spans="1:5" ht="38.25">
      <c r="A70" s="33" t="s">
        <v>50</v>
      </c>
      <c r="E70" s="34" t="s">
        <v>285</v>
      </c>
    </row>
    <row r="71" spans="1:5" ht="12.75">
      <c r="A71" s="37" t="s">
        <v>52</v>
      </c>
      <c r="E71" s="36" t="s">
        <v>286</v>
      </c>
    </row>
    <row r="72" spans="1:16" ht="12.75">
      <c r="A72" s="25" t="s">
        <v>45</v>
      </c>
      <c s="29" t="s">
        <v>137</v>
      </c>
      <c s="29" t="s">
        <v>287</v>
      </c>
      <c s="25" t="s">
        <v>47</v>
      </c>
      <c s="30" t="s">
        <v>288</v>
      </c>
      <c s="31" t="s">
        <v>49</v>
      </c>
      <c s="32">
        <v>2.1</v>
      </c>
      <c s="32">
        <v>0</v>
      </c>
      <c s="32">
        <f>ROUND(ROUND(H72,2)*ROUND(G72,2),2)</f>
      </c>
      <c r="O72">
        <f>(I72*21)/100</f>
      </c>
      <c t="s">
        <v>22</v>
      </c>
    </row>
    <row r="73" spans="1:5" ht="12.75">
      <c r="A73" s="33" t="s">
        <v>50</v>
      </c>
      <c r="E73" s="34" t="s">
        <v>276</v>
      </c>
    </row>
    <row r="74" spans="1:5" ht="12.75">
      <c r="A74" s="37" t="s">
        <v>52</v>
      </c>
      <c r="E74" s="36" t="s">
        <v>289</v>
      </c>
    </row>
    <row r="75" spans="1:16" ht="12.75">
      <c r="A75" s="25" t="s">
        <v>45</v>
      </c>
      <c s="29" t="s">
        <v>144</v>
      </c>
      <c s="29" t="s">
        <v>290</v>
      </c>
      <c s="25" t="s">
        <v>47</v>
      </c>
      <c s="30" t="s">
        <v>291</v>
      </c>
      <c s="31" t="s">
        <v>60</v>
      </c>
      <c s="32">
        <v>122.4</v>
      </c>
      <c s="32">
        <v>0</v>
      </c>
      <c s="32">
        <f>ROUND(ROUND(H75,2)*ROUND(G75,2),2)</f>
      </c>
      <c r="O75">
        <f>(I75*21)/100</f>
      </c>
      <c t="s">
        <v>22</v>
      </c>
    </row>
    <row r="76" spans="1:5" ht="76.5">
      <c r="A76" s="33" t="s">
        <v>50</v>
      </c>
      <c r="E76" s="34" t="s">
        <v>292</v>
      </c>
    </row>
    <row r="77" spans="1:5" ht="12.75">
      <c r="A77" s="35" t="s">
        <v>52</v>
      </c>
      <c r="E77" s="36" t="s">
        <v>293</v>
      </c>
    </row>
    <row r="78" spans="1:18" ht="12.75" customHeight="1">
      <c r="A78" s="6" t="s">
        <v>43</v>
      </c>
      <c s="6"/>
      <c s="39" t="s">
        <v>33</v>
      </c>
      <c s="6"/>
      <c s="27" t="s">
        <v>294</v>
      </c>
      <c s="6"/>
      <c s="6"/>
      <c s="6"/>
      <c s="40">
        <f>0+Q78</f>
      </c>
      <c r="O78">
        <f>0+R78</f>
      </c>
      <c r="Q78">
        <f>0+I79+I82+I85</f>
      </c>
      <c>
        <f>0+O79+O82+O85</f>
      </c>
    </row>
    <row r="79" spans="1:16" ht="12.75">
      <c r="A79" s="25" t="s">
        <v>45</v>
      </c>
      <c s="29" t="s">
        <v>149</v>
      </c>
      <c s="29" t="s">
        <v>295</v>
      </c>
      <c s="25" t="s">
        <v>47</v>
      </c>
      <c s="30" t="s">
        <v>296</v>
      </c>
      <c s="31" t="s">
        <v>60</v>
      </c>
      <c s="32">
        <v>27.72</v>
      </c>
      <c s="32">
        <v>0</v>
      </c>
      <c s="32">
        <f>ROUND(ROUND(H79,2)*ROUND(G79,2),2)</f>
      </c>
      <c r="O79">
        <f>(I79*21)/100</f>
      </c>
      <c t="s">
        <v>22</v>
      </c>
    </row>
    <row r="80" spans="1:5" ht="38.25">
      <c r="A80" s="33" t="s">
        <v>50</v>
      </c>
      <c r="E80" s="34" t="s">
        <v>297</v>
      </c>
    </row>
    <row r="81" spans="1:5" ht="12.75">
      <c r="A81" s="37" t="s">
        <v>52</v>
      </c>
      <c r="E81" s="36" t="s">
        <v>298</v>
      </c>
    </row>
    <row r="82" spans="1:16" ht="12.75">
      <c r="A82" s="25" t="s">
        <v>45</v>
      </c>
      <c s="29" t="s">
        <v>154</v>
      </c>
      <c s="29" t="s">
        <v>299</v>
      </c>
      <c s="25" t="s">
        <v>47</v>
      </c>
      <c s="30" t="s">
        <v>300</v>
      </c>
      <c s="31" t="s">
        <v>60</v>
      </c>
      <c s="32">
        <v>210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301</v>
      </c>
    </row>
    <row r="84" spans="1:5" ht="12.75">
      <c r="A84" s="37" t="s">
        <v>52</v>
      </c>
      <c r="E84" s="36" t="s">
        <v>302</v>
      </c>
    </row>
    <row r="85" spans="1:16" ht="12.75">
      <c r="A85" s="25" t="s">
        <v>45</v>
      </c>
      <c s="29" t="s">
        <v>158</v>
      </c>
      <c s="29" t="s">
        <v>303</v>
      </c>
      <c s="25" t="s">
        <v>47</v>
      </c>
      <c s="30" t="s">
        <v>304</v>
      </c>
      <c s="31" t="s">
        <v>60</v>
      </c>
      <c s="32">
        <v>0.6</v>
      </c>
      <c s="32">
        <v>0</v>
      </c>
      <c s="32">
        <f>ROUND(ROUND(H85,2)*ROUND(G85,2),2)</f>
      </c>
      <c r="O85">
        <f>(I85*21)/100</f>
      </c>
      <c t="s">
        <v>22</v>
      </c>
    </row>
    <row r="86" spans="1:5" ht="12.75">
      <c r="A86" s="33" t="s">
        <v>50</v>
      </c>
      <c r="E86" s="34" t="s">
        <v>305</v>
      </c>
    </row>
    <row r="87" spans="1:5" ht="12.75">
      <c r="A87" s="35" t="s">
        <v>52</v>
      </c>
      <c r="E87" s="36" t="s">
        <v>306</v>
      </c>
    </row>
    <row r="88" spans="1:18" ht="12.75" customHeight="1">
      <c r="A88" s="6" t="s">
        <v>43</v>
      </c>
      <c s="6"/>
      <c s="39" t="s">
        <v>37</v>
      </c>
      <c s="6"/>
      <c s="27" t="s">
        <v>307</v>
      </c>
      <c s="6"/>
      <c s="6"/>
      <c s="6"/>
      <c s="40">
        <f>0+Q88</f>
      </c>
      <c r="O88">
        <f>0+R88</f>
      </c>
      <c r="Q88">
        <f>0+I89</f>
      </c>
      <c>
        <f>0+O89</f>
      </c>
    </row>
    <row r="89" spans="1:16" ht="12.75">
      <c r="A89" s="25" t="s">
        <v>45</v>
      </c>
      <c s="29" t="s">
        <v>162</v>
      </c>
      <c s="29" t="s">
        <v>308</v>
      </c>
      <c s="25" t="s">
        <v>47</v>
      </c>
      <c s="30" t="s">
        <v>309</v>
      </c>
      <c s="31" t="s">
        <v>78</v>
      </c>
      <c s="32">
        <v>43.2</v>
      </c>
      <c s="32">
        <v>0</v>
      </c>
      <c s="32">
        <f>ROUND(ROUND(H89,2)*ROUND(G89,2),2)</f>
      </c>
      <c r="O89">
        <f>(I89*21)/100</f>
      </c>
      <c t="s">
        <v>22</v>
      </c>
    </row>
    <row r="90" spans="1:5" ht="12.75">
      <c r="A90" s="33" t="s">
        <v>50</v>
      </c>
      <c r="E90" s="34" t="s">
        <v>47</v>
      </c>
    </row>
    <row r="91" spans="1:5" ht="12.75">
      <c r="A91" s="35" t="s">
        <v>52</v>
      </c>
      <c r="E91" s="36" t="s">
        <v>310</v>
      </c>
    </row>
    <row r="92" spans="1:18" ht="12.75" customHeight="1">
      <c r="A92" s="6" t="s">
        <v>43</v>
      </c>
      <c s="6"/>
      <c s="39" t="s">
        <v>75</v>
      </c>
      <c s="6"/>
      <c s="27" t="s">
        <v>311</v>
      </c>
      <c s="6"/>
      <c s="6"/>
      <c s="6"/>
      <c s="40">
        <f>0+Q92</f>
      </c>
      <c r="O92">
        <f>0+R92</f>
      </c>
      <c r="Q92">
        <f>0+I93+I96</f>
      </c>
      <c>
        <f>0+O93+O96</f>
      </c>
    </row>
    <row r="93" spans="1:16" ht="12.75">
      <c r="A93" s="25" t="s">
        <v>45</v>
      </c>
      <c s="29" t="s">
        <v>167</v>
      </c>
      <c s="29" t="s">
        <v>312</v>
      </c>
      <c s="25" t="s">
        <v>47</v>
      </c>
      <c s="30" t="s">
        <v>313</v>
      </c>
      <c s="31" t="s">
        <v>78</v>
      </c>
      <c s="32">
        <v>238</v>
      </c>
      <c s="32">
        <v>0</v>
      </c>
      <c s="32">
        <f>ROUND(ROUND(H93,2)*ROUND(G93,2),2)</f>
      </c>
      <c r="O93">
        <f>(I93*21)/100</f>
      </c>
      <c t="s">
        <v>22</v>
      </c>
    </row>
    <row r="94" spans="1:5" ht="12.75">
      <c r="A94" s="33" t="s">
        <v>50</v>
      </c>
      <c r="E94" s="34" t="s">
        <v>47</v>
      </c>
    </row>
    <row r="95" spans="1:5" ht="12.75">
      <c r="A95" s="37" t="s">
        <v>52</v>
      </c>
      <c r="E95" s="36" t="s">
        <v>314</v>
      </c>
    </row>
    <row r="96" spans="1:16" ht="12.75">
      <c r="A96" s="25" t="s">
        <v>45</v>
      </c>
      <c s="29" t="s">
        <v>171</v>
      </c>
      <c s="29" t="s">
        <v>315</v>
      </c>
      <c s="25" t="s">
        <v>47</v>
      </c>
      <c s="30" t="s">
        <v>316</v>
      </c>
      <c s="31" t="s">
        <v>78</v>
      </c>
      <c s="32">
        <v>21.6</v>
      </c>
      <c s="32">
        <v>0</v>
      </c>
      <c s="32">
        <f>ROUND(ROUND(H96,2)*ROUND(G96,2),2)</f>
      </c>
      <c r="O96">
        <f>(I96*21)/100</f>
      </c>
      <c t="s">
        <v>22</v>
      </c>
    </row>
    <row r="97" spans="1:5" ht="12.75">
      <c r="A97" s="33" t="s">
        <v>50</v>
      </c>
      <c r="E97" s="34" t="s">
        <v>47</v>
      </c>
    </row>
    <row r="98" spans="1:5" ht="12.75">
      <c r="A98" s="35" t="s">
        <v>52</v>
      </c>
      <c r="E98" s="36" t="s">
        <v>317</v>
      </c>
    </row>
    <row r="99" spans="1:18" ht="12.75" customHeight="1">
      <c r="A99" s="6" t="s">
        <v>43</v>
      </c>
      <c s="6"/>
      <c s="39" t="s">
        <v>81</v>
      </c>
      <c s="6"/>
      <c s="27" t="s">
        <v>136</v>
      </c>
      <c s="6"/>
      <c s="6"/>
      <c s="6"/>
      <c s="40">
        <f>0+Q99</f>
      </c>
      <c r="O99">
        <f>0+R99</f>
      </c>
      <c r="Q99">
        <f>0+I100+I103</f>
      </c>
      <c>
        <f>0+O100+O103</f>
      </c>
    </row>
    <row r="100" spans="1:16" ht="12.75">
      <c r="A100" s="25" t="s">
        <v>45</v>
      </c>
      <c s="29" t="s">
        <v>176</v>
      </c>
      <c s="29" t="s">
        <v>318</v>
      </c>
      <c s="25" t="s">
        <v>47</v>
      </c>
      <c s="30" t="s">
        <v>319</v>
      </c>
      <c s="31" t="s">
        <v>73</v>
      </c>
      <c s="32">
        <v>11.05</v>
      </c>
      <c s="32">
        <v>0</v>
      </c>
      <c s="32">
        <f>ROUND(ROUND(H100,2)*ROUND(G100,2),2)</f>
      </c>
      <c r="O100">
        <f>(I100*21)/100</f>
      </c>
      <c t="s">
        <v>22</v>
      </c>
    </row>
    <row r="101" spans="1:5" ht="12.75">
      <c r="A101" s="33" t="s">
        <v>50</v>
      </c>
      <c r="E101" s="34" t="s">
        <v>320</v>
      </c>
    </row>
    <row r="102" spans="1:5" ht="25.5">
      <c r="A102" s="37" t="s">
        <v>52</v>
      </c>
      <c r="E102" s="36" t="s">
        <v>321</v>
      </c>
    </row>
    <row r="103" spans="1:16" ht="12.75">
      <c r="A103" s="25" t="s">
        <v>45</v>
      </c>
      <c s="29" t="s">
        <v>180</v>
      </c>
      <c s="29" t="s">
        <v>322</v>
      </c>
      <c s="25" t="s">
        <v>47</v>
      </c>
      <c s="30" t="s">
        <v>323</v>
      </c>
      <c s="31" t="s">
        <v>140</v>
      </c>
      <c s="32">
        <v>17</v>
      </c>
      <c s="32">
        <v>0</v>
      </c>
      <c s="32">
        <f>ROUND(ROUND(H103,2)*ROUND(G103,2),2)</f>
      </c>
      <c r="O103">
        <f>(I103*21)/100</f>
      </c>
      <c t="s">
        <v>22</v>
      </c>
    </row>
    <row r="104" spans="1:5" ht="12.75">
      <c r="A104" s="33" t="s">
        <v>50</v>
      </c>
      <c r="E104" s="34" t="s">
        <v>324</v>
      </c>
    </row>
    <row r="105" spans="1:5" ht="25.5">
      <c r="A105" s="35" t="s">
        <v>52</v>
      </c>
      <c r="E105" s="36" t="s">
        <v>325</v>
      </c>
    </row>
    <row r="106" spans="1:18" ht="12.75" customHeight="1">
      <c r="A106" s="6" t="s">
        <v>43</v>
      </c>
      <c s="6"/>
      <c s="39" t="s">
        <v>40</v>
      </c>
      <c s="6"/>
      <c s="27" t="s">
        <v>143</v>
      </c>
      <c s="6"/>
      <c s="6"/>
      <c s="6"/>
      <c s="40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184</v>
      </c>
      <c s="29" t="s">
        <v>326</v>
      </c>
      <c s="25" t="s">
        <v>47</v>
      </c>
      <c s="30" t="s">
        <v>327</v>
      </c>
      <c s="31" t="s">
        <v>140</v>
      </c>
      <c s="32">
        <v>1</v>
      </c>
      <c s="32">
        <v>0</v>
      </c>
      <c s="32">
        <f>ROUND(ROUND(H107,2)*ROUND(G107,2),2)</f>
      </c>
      <c r="O107">
        <f>(I107*21)/100</f>
      </c>
      <c t="s">
        <v>22</v>
      </c>
    </row>
    <row r="108" spans="1:5" ht="12.75">
      <c r="A108" s="33" t="s">
        <v>50</v>
      </c>
      <c r="E108" s="34" t="s">
        <v>47</v>
      </c>
    </row>
    <row r="109" spans="1:5" ht="12.75">
      <c r="A109" s="37" t="s">
        <v>52</v>
      </c>
      <c r="E109" s="36" t="s">
        <v>47</v>
      </c>
    </row>
    <row r="110" spans="1:16" ht="12.75">
      <c r="A110" s="25" t="s">
        <v>45</v>
      </c>
      <c s="29" t="s">
        <v>189</v>
      </c>
      <c s="29" t="s">
        <v>328</v>
      </c>
      <c s="25" t="s">
        <v>47</v>
      </c>
      <c s="30" t="s">
        <v>329</v>
      </c>
      <c s="31" t="s">
        <v>60</v>
      </c>
      <c s="32">
        <v>75.95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61</v>
      </c>
    </row>
    <row r="112" spans="1:5" ht="25.5">
      <c r="A112" s="37" t="s">
        <v>52</v>
      </c>
      <c r="E112" s="36" t="s">
        <v>330</v>
      </c>
    </row>
    <row r="113" spans="1:16" ht="12.75">
      <c r="A113" s="25" t="s">
        <v>45</v>
      </c>
      <c s="29" t="s">
        <v>194</v>
      </c>
      <c s="29" t="s">
        <v>331</v>
      </c>
      <c s="25" t="s">
        <v>47</v>
      </c>
      <c s="30" t="s">
        <v>332</v>
      </c>
      <c s="31" t="s">
        <v>60</v>
      </c>
      <c s="32">
        <v>32.55</v>
      </c>
      <c s="32">
        <v>0</v>
      </c>
      <c s="32">
        <f>ROUND(ROUND(H113,2)*ROUND(G113,2),2)</f>
      </c>
      <c r="O113">
        <f>(I113*21)/100</f>
      </c>
      <c t="s">
        <v>22</v>
      </c>
    </row>
    <row r="114" spans="1:5" ht="25.5">
      <c r="A114" s="33" t="s">
        <v>50</v>
      </c>
      <c r="E114" s="34" t="s">
        <v>61</v>
      </c>
    </row>
    <row r="115" spans="1:5" ht="25.5">
      <c r="A115" s="35" t="s">
        <v>52</v>
      </c>
      <c r="E115" s="36" t="s">
        <v>333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0+O8+O15+O43+O65+O78+O88+O92+O99+O106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334</v>
      </c>
      <c s="41">
        <f>0+I8+I15+I43+I65+I78+I88+I92+I99+I106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334</v>
      </c>
      <c s="6"/>
      <c s="18" t="s">
        <v>335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215</v>
      </c>
      <c s="30" t="s">
        <v>48</v>
      </c>
      <c s="31" t="s">
        <v>49</v>
      </c>
      <c s="32">
        <v>979.07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216</v>
      </c>
    </row>
    <row r="11" spans="1:5" ht="38.25">
      <c r="A11" s="37" t="s">
        <v>52</v>
      </c>
      <c r="E11" s="36" t="s">
        <v>336</v>
      </c>
    </row>
    <row r="12" spans="1:16" ht="12.75">
      <c r="A12" s="25" t="s">
        <v>45</v>
      </c>
      <c s="29" t="s">
        <v>22</v>
      </c>
      <c s="29" t="s">
        <v>46</v>
      </c>
      <c s="25" t="s">
        <v>218</v>
      </c>
      <c s="30" t="s">
        <v>48</v>
      </c>
      <c s="31" t="s">
        <v>49</v>
      </c>
      <c s="32">
        <v>83.03</v>
      </c>
      <c s="32">
        <v>0</v>
      </c>
      <c s="32">
        <f>ROUND(ROUND(H12,2)*ROUND(G12,2),2)</f>
      </c>
      <c r="O12">
        <f>(I12*21)/100</f>
      </c>
      <c t="s">
        <v>22</v>
      </c>
    </row>
    <row r="13" spans="1:5" ht="12.75">
      <c r="A13" s="33" t="s">
        <v>50</v>
      </c>
      <c r="E13" s="34" t="s">
        <v>219</v>
      </c>
    </row>
    <row r="14" spans="1:5" ht="12.75">
      <c r="A14" s="35" t="s">
        <v>52</v>
      </c>
      <c r="E14" s="36" t="s">
        <v>337</v>
      </c>
    </row>
    <row r="15" spans="1:18" ht="12.75" customHeight="1">
      <c r="A15" s="6" t="s">
        <v>43</v>
      </c>
      <c s="6"/>
      <c s="39" t="s">
        <v>29</v>
      </c>
      <c s="6"/>
      <c s="27" t="s">
        <v>57</v>
      </c>
      <c s="6"/>
      <c s="6"/>
      <c s="6"/>
      <c s="40">
        <f>0+Q15</f>
      </c>
      <c r="O15">
        <f>0+R15</f>
      </c>
      <c r="Q15">
        <f>0+I16+I19+I22+I25+I28+I31+I34+I37+I40</f>
      </c>
      <c>
        <f>0+O16+O19+O22+O25+O28+O31+O34+O37+O40</f>
      </c>
    </row>
    <row r="16" spans="1:16" ht="12.75">
      <c r="A16" s="25" t="s">
        <v>45</v>
      </c>
      <c s="29" t="s">
        <v>23</v>
      </c>
      <c s="29" t="s">
        <v>221</v>
      </c>
      <c s="25" t="s">
        <v>47</v>
      </c>
      <c s="30" t="s">
        <v>222</v>
      </c>
      <c s="31" t="s">
        <v>223</v>
      </c>
      <c s="32">
        <v>500</v>
      </c>
      <c s="32">
        <v>0</v>
      </c>
      <c s="32">
        <f>ROUND(ROUND(H16,2)*ROUND(G16,2),2)</f>
      </c>
      <c r="O16">
        <f>(I16*21)/100</f>
      </c>
      <c t="s">
        <v>22</v>
      </c>
    </row>
    <row r="17" spans="1:5" ht="25.5">
      <c r="A17" s="33" t="s">
        <v>50</v>
      </c>
      <c r="E17" s="34" t="s">
        <v>224</v>
      </c>
    </row>
    <row r="18" spans="1:5" ht="12.75">
      <c r="A18" s="37" t="s">
        <v>52</v>
      </c>
      <c r="E18" s="36" t="s">
        <v>338</v>
      </c>
    </row>
    <row r="19" spans="1:16" ht="12.75">
      <c r="A19" s="25" t="s">
        <v>45</v>
      </c>
      <c s="29" t="s">
        <v>33</v>
      </c>
      <c s="29" t="s">
        <v>226</v>
      </c>
      <c s="25" t="s">
        <v>47</v>
      </c>
      <c s="30" t="s">
        <v>227</v>
      </c>
      <c s="31" t="s">
        <v>73</v>
      </c>
      <c s="32">
        <v>33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25.5">
      <c r="A20" s="33" t="s">
        <v>50</v>
      </c>
      <c r="E20" s="34" t="s">
        <v>228</v>
      </c>
    </row>
    <row r="21" spans="1:5" ht="12.75">
      <c r="A21" s="37" t="s">
        <v>52</v>
      </c>
      <c r="E21" s="36" t="s">
        <v>339</v>
      </c>
    </row>
    <row r="22" spans="1:16" ht="12.75">
      <c r="A22" s="25" t="s">
        <v>45</v>
      </c>
      <c s="29" t="s">
        <v>35</v>
      </c>
      <c s="29" t="s">
        <v>230</v>
      </c>
      <c s="25" t="s">
        <v>47</v>
      </c>
      <c s="30" t="s">
        <v>231</v>
      </c>
      <c s="31" t="s">
        <v>60</v>
      </c>
      <c s="32">
        <v>259.2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51">
      <c r="A23" s="33" t="s">
        <v>50</v>
      </c>
      <c r="E23" s="34" t="s">
        <v>232</v>
      </c>
    </row>
    <row r="24" spans="1:5" ht="25.5">
      <c r="A24" s="37" t="s">
        <v>52</v>
      </c>
      <c r="E24" s="36" t="s">
        <v>340</v>
      </c>
    </row>
    <row r="25" spans="1:16" ht="12.75">
      <c r="A25" s="25" t="s">
        <v>45</v>
      </c>
      <c s="29" t="s">
        <v>37</v>
      </c>
      <c s="29" t="s">
        <v>234</v>
      </c>
      <c s="25" t="s">
        <v>47</v>
      </c>
      <c s="30" t="s">
        <v>235</v>
      </c>
      <c s="31" t="s">
        <v>60</v>
      </c>
      <c s="32">
        <v>86.4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51">
      <c r="A26" s="33" t="s">
        <v>50</v>
      </c>
      <c r="E26" s="34" t="s">
        <v>232</v>
      </c>
    </row>
    <row r="27" spans="1:5" ht="25.5">
      <c r="A27" s="37" t="s">
        <v>52</v>
      </c>
      <c r="E27" s="36" t="s">
        <v>341</v>
      </c>
    </row>
    <row r="28" spans="1:16" ht="12.75">
      <c r="A28" s="25" t="s">
        <v>45</v>
      </c>
      <c s="29" t="s">
        <v>75</v>
      </c>
      <c s="29" t="s">
        <v>237</v>
      </c>
      <c s="25" t="s">
        <v>47</v>
      </c>
      <c s="30" t="s">
        <v>238</v>
      </c>
      <c s="31" t="s">
        <v>60</v>
      </c>
      <c s="32">
        <v>86.4</v>
      </c>
      <c s="32">
        <v>0</v>
      </c>
      <c s="32">
        <f>ROUND(ROUND(H28,2)*ROUND(G28,2),2)</f>
      </c>
      <c r="O28">
        <f>(I28*21)/100</f>
      </c>
      <c t="s">
        <v>22</v>
      </c>
    </row>
    <row r="29" spans="1:5" ht="51">
      <c r="A29" s="33" t="s">
        <v>50</v>
      </c>
      <c r="E29" s="34" t="s">
        <v>232</v>
      </c>
    </row>
    <row r="30" spans="1:5" ht="25.5">
      <c r="A30" s="37" t="s">
        <v>52</v>
      </c>
      <c r="E30" s="36" t="s">
        <v>342</v>
      </c>
    </row>
    <row r="31" spans="1:16" ht="12.75">
      <c r="A31" s="25" t="s">
        <v>45</v>
      </c>
      <c s="29" t="s">
        <v>81</v>
      </c>
      <c s="29" t="s">
        <v>240</v>
      </c>
      <c s="25" t="s">
        <v>47</v>
      </c>
      <c s="30" t="s">
        <v>241</v>
      </c>
      <c s="31" t="s">
        <v>60</v>
      </c>
      <c s="32">
        <v>432</v>
      </c>
      <c s="32">
        <v>0</v>
      </c>
      <c s="32">
        <f>ROUND(ROUND(H31,2)*ROUND(G31,2),2)</f>
      </c>
      <c r="O31">
        <f>(I31*21)/100</f>
      </c>
      <c t="s">
        <v>22</v>
      </c>
    </row>
    <row r="32" spans="1:5" ht="12.75">
      <c r="A32" s="33" t="s">
        <v>50</v>
      </c>
      <c r="E32" s="34" t="s">
        <v>47</v>
      </c>
    </row>
    <row r="33" spans="1:5" ht="12.75">
      <c r="A33" s="37" t="s">
        <v>52</v>
      </c>
      <c r="E33" s="36" t="s">
        <v>343</v>
      </c>
    </row>
    <row r="34" spans="1:16" ht="12.75">
      <c r="A34" s="25" t="s">
        <v>45</v>
      </c>
      <c s="29" t="s">
        <v>40</v>
      </c>
      <c s="29" t="s">
        <v>243</v>
      </c>
      <c s="25" t="s">
        <v>215</v>
      </c>
      <c s="30" t="s">
        <v>244</v>
      </c>
      <c s="31" t="s">
        <v>60</v>
      </c>
      <c s="32">
        <v>151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38.25">
      <c r="A35" s="33" t="s">
        <v>50</v>
      </c>
      <c r="E35" s="34" t="s">
        <v>245</v>
      </c>
    </row>
    <row r="36" spans="1:5" ht="12.75">
      <c r="A36" s="37" t="s">
        <v>52</v>
      </c>
      <c r="E36" s="36" t="s">
        <v>344</v>
      </c>
    </row>
    <row r="37" spans="1:16" ht="12.75">
      <c r="A37" s="25" t="s">
        <v>45</v>
      </c>
      <c s="29" t="s">
        <v>42</v>
      </c>
      <c s="29" t="s">
        <v>243</v>
      </c>
      <c s="25" t="s">
        <v>218</v>
      </c>
      <c s="30" t="s">
        <v>244</v>
      </c>
      <c s="31" t="s">
        <v>60</v>
      </c>
      <c s="32">
        <v>30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25.5">
      <c r="A38" s="33" t="s">
        <v>50</v>
      </c>
      <c r="E38" s="34" t="s">
        <v>247</v>
      </c>
    </row>
    <row r="39" spans="1:5" ht="12.75">
      <c r="A39" s="37" t="s">
        <v>52</v>
      </c>
      <c r="E39" s="36" t="s">
        <v>345</v>
      </c>
    </row>
    <row r="40" spans="1:16" ht="12.75">
      <c r="A40" s="25" t="s">
        <v>45</v>
      </c>
      <c s="29" t="s">
        <v>92</v>
      </c>
      <c s="29" t="s">
        <v>243</v>
      </c>
      <c s="25" t="s">
        <v>249</v>
      </c>
      <c s="30" t="s">
        <v>244</v>
      </c>
      <c s="31" t="s">
        <v>60</v>
      </c>
      <c s="32">
        <v>152</v>
      </c>
      <c s="32">
        <v>0</v>
      </c>
      <c s="32">
        <f>ROUND(ROUND(H40,2)*ROUND(G40,2),2)</f>
      </c>
      <c r="O40">
        <f>(I40*21)/100</f>
      </c>
      <c t="s">
        <v>22</v>
      </c>
    </row>
    <row r="41" spans="1:5" ht="25.5">
      <c r="A41" s="33" t="s">
        <v>50</v>
      </c>
      <c r="E41" s="34" t="s">
        <v>247</v>
      </c>
    </row>
    <row r="42" spans="1:5" ht="12.75">
      <c r="A42" s="35" t="s">
        <v>52</v>
      </c>
      <c r="E42" s="36" t="s">
        <v>346</v>
      </c>
    </row>
    <row r="43" spans="1:18" ht="12.75" customHeight="1">
      <c r="A43" s="6" t="s">
        <v>43</v>
      </c>
      <c s="6"/>
      <c s="39" t="s">
        <v>22</v>
      </c>
      <c s="6"/>
      <c s="27" t="s">
        <v>251</v>
      </c>
      <c s="6"/>
      <c s="6"/>
      <c s="6"/>
      <c s="40">
        <f>0+Q43</f>
      </c>
      <c r="O43">
        <f>0+R43</f>
      </c>
      <c r="Q43">
        <f>0+I44+I47+I50+I53+I56+I59+I62</f>
      </c>
      <c>
        <f>0+O44+O47+O50+O53+O56+O59+O62</f>
      </c>
    </row>
    <row r="44" spans="1:16" ht="12.75">
      <c r="A44" s="25" t="s">
        <v>45</v>
      </c>
      <c s="29" t="s">
        <v>97</v>
      </c>
      <c s="29" t="s">
        <v>252</v>
      </c>
      <c s="25" t="s">
        <v>47</v>
      </c>
      <c s="30" t="s">
        <v>253</v>
      </c>
      <c s="31" t="s">
        <v>60</v>
      </c>
      <c s="32">
        <v>2.7</v>
      </c>
      <c s="32">
        <v>0</v>
      </c>
      <c s="32">
        <f>ROUND(ROUND(H44,2)*ROUND(G44,2),2)</f>
      </c>
      <c r="O44">
        <f>(I44*21)/100</f>
      </c>
      <c t="s">
        <v>22</v>
      </c>
    </row>
    <row r="45" spans="1:5" ht="12.75">
      <c r="A45" s="33" t="s">
        <v>50</v>
      </c>
      <c r="E45" s="34" t="s">
        <v>47</v>
      </c>
    </row>
    <row r="46" spans="1:5" ht="12.75">
      <c r="A46" s="37" t="s">
        <v>52</v>
      </c>
      <c r="E46" s="36" t="s">
        <v>347</v>
      </c>
    </row>
    <row r="47" spans="1:16" ht="12.75">
      <c r="A47" s="25" t="s">
        <v>45</v>
      </c>
      <c s="29" t="s">
        <v>102</v>
      </c>
      <c s="29" t="s">
        <v>255</v>
      </c>
      <c s="25" t="s">
        <v>47</v>
      </c>
      <c s="30" t="s">
        <v>256</v>
      </c>
      <c s="31" t="s">
        <v>78</v>
      </c>
      <c s="32">
        <v>540</v>
      </c>
      <c s="32">
        <v>0</v>
      </c>
      <c s="32">
        <f>ROUND(ROUND(H47,2)*ROUND(G47,2),2)</f>
      </c>
      <c r="O47">
        <f>(I47*21)/100</f>
      </c>
      <c t="s">
        <v>22</v>
      </c>
    </row>
    <row r="48" spans="1:5" ht="12.75">
      <c r="A48" s="33" t="s">
        <v>50</v>
      </c>
      <c r="E48" s="34" t="s">
        <v>257</v>
      </c>
    </row>
    <row r="49" spans="1:5" ht="12.75">
      <c r="A49" s="37" t="s">
        <v>52</v>
      </c>
      <c r="E49" s="36" t="s">
        <v>348</v>
      </c>
    </row>
    <row r="50" spans="1:16" ht="12.75">
      <c r="A50" s="25" t="s">
        <v>45</v>
      </c>
      <c s="29" t="s">
        <v>107</v>
      </c>
      <c s="29" t="s">
        <v>259</v>
      </c>
      <c s="25" t="s">
        <v>47</v>
      </c>
      <c s="30" t="s">
        <v>260</v>
      </c>
      <c s="31" t="s">
        <v>78</v>
      </c>
      <c s="32">
        <v>285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63.75">
      <c r="A51" s="33" t="s">
        <v>50</v>
      </c>
      <c r="E51" s="34" t="s">
        <v>261</v>
      </c>
    </row>
    <row r="52" spans="1:5" ht="12.75">
      <c r="A52" s="37" t="s">
        <v>52</v>
      </c>
      <c r="E52" s="36" t="s">
        <v>47</v>
      </c>
    </row>
    <row r="53" spans="1:16" ht="12.75">
      <c r="A53" s="25" t="s">
        <v>45</v>
      </c>
      <c s="29" t="s">
        <v>111</v>
      </c>
      <c s="29" t="s">
        <v>262</v>
      </c>
      <c s="25" t="s">
        <v>47</v>
      </c>
      <c s="30" t="s">
        <v>263</v>
      </c>
      <c s="31" t="s">
        <v>60</v>
      </c>
      <c s="32">
        <v>9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12.75">
      <c r="A54" s="33" t="s">
        <v>50</v>
      </c>
      <c r="E54" s="34" t="s">
        <v>264</v>
      </c>
    </row>
    <row r="55" spans="1:5" ht="25.5">
      <c r="A55" s="37" t="s">
        <v>52</v>
      </c>
      <c r="E55" s="36" t="s">
        <v>349</v>
      </c>
    </row>
    <row r="56" spans="1:16" ht="12.75">
      <c r="A56" s="25" t="s">
        <v>45</v>
      </c>
      <c s="29" t="s">
        <v>115</v>
      </c>
      <c s="29" t="s">
        <v>266</v>
      </c>
      <c s="25" t="s">
        <v>47</v>
      </c>
      <c s="30" t="s">
        <v>267</v>
      </c>
      <c s="31" t="s">
        <v>78</v>
      </c>
      <c s="32">
        <v>90</v>
      </c>
      <c s="32">
        <v>0</v>
      </c>
      <c s="32">
        <f>ROUND(ROUND(H56,2)*ROUND(G56,2),2)</f>
      </c>
      <c r="O56">
        <f>(I56*21)/100</f>
      </c>
      <c t="s">
        <v>22</v>
      </c>
    </row>
    <row r="57" spans="1:5" ht="12.75">
      <c r="A57" s="33" t="s">
        <v>50</v>
      </c>
      <c r="E57" s="34" t="s">
        <v>268</v>
      </c>
    </row>
    <row r="58" spans="1:5" ht="12.75">
      <c r="A58" s="37" t="s">
        <v>52</v>
      </c>
      <c r="E58" s="36" t="s">
        <v>350</v>
      </c>
    </row>
    <row r="59" spans="1:16" ht="12.75">
      <c r="A59" s="25" t="s">
        <v>45</v>
      </c>
      <c s="29" t="s">
        <v>119</v>
      </c>
      <c s="29" t="s">
        <v>270</v>
      </c>
      <c s="25" t="s">
        <v>47</v>
      </c>
      <c s="30" t="s">
        <v>271</v>
      </c>
      <c s="31" t="s">
        <v>60</v>
      </c>
      <c s="32">
        <v>66.01</v>
      </c>
      <c s="32">
        <v>0</v>
      </c>
      <c s="32">
        <f>ROUND(ROUND(H59,2)*ROUND(G59,2),2)</f>
      </c>
      <c r="O59">
        <f>(I59*21)/100</f>
      </c>
      <c t="s">
        <v>22</v>
      </c>
    </row>
    <row r="60" spans="1:5" ht="38.25">
      <c r="A60" s="33" t="s">
        <v>50</v>
      </c>
      <c r="E60" s="34" t="s">
        <v>272</v>
      </c>
    </row>
    <row r="61" spans="1:5" ht="12.75">
      <c r="A61" s="37" t="s">
        <v>52</v>
      </c>
      <c r="E61" s="36" t="s">
        <v>351</v>
      </c>
    </row>
    <row r="62" spans="1:16" ht="12.75">
      <c r="A62" s="25" t="s">
        <v>45</v>
      </c>
      <c s="29" t="s">
        <v>123</v>
      </c>
      <c s="29" t="s">
        <v>274</v>
      </c>
      <c s="25" t="s">
        <v>47</v>
      </c>
      <c s="30" t="s">
        <v>275</v>
      </c>
      <c s="31" t="s">
        <v>49</v>
      </c>
      <c s="32">
        <v>13.6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276</v>
      </c>
    </row>
    <row r="64" spans="1:5" ht="12.75">
      <c r="A64" s="35" t="s">
        <v>52</v>
      </c>
      <c r="E64" s="36" t="s">
        <v>352</v>
      </c>
    </row>
    <row r="65" spans="1:18" ht="12.75" customHeight="1">
      <c r="A65" s="6" t="s">
        <v>43</v>
      </c>
      <c s="6"/>
      <c s="39" t="s">
        <v>23</v>
      </c>
      <c s="6"/>
      <c s="27" t="s">
        <v>278</v>
      </c>
      <c s="6"/>
      <c s="6"/>
      <c s="6"/>
      <c s="40">
        <f>0+Q65</f>
      </c>
      <c r="O65">
        <f>0+R65</f>
      </c>
      <c r="Q65">
        <f>0+I66+I69+I72+I75</f>
      </c>
      <c>
        <f>0+O66+O69+O72+O75</f>
      </c>
    </row>
    <row r="66" spans="1:16" ht="12.75">
      <c r="A66" s="25" t="s">
        <v>45</v>
      </c>
      <c s="29" t="s">
        <v>128</v>
      </c>
      <c s="29" t="s">
        <v>279</v>
      </c>
      <c s="25" t="s">
        <v>47</v>
      </c>
      <c s="30" t="s">
        <v>280</v>
      </c>
      <c s="31" t="s">
        <v>60</v>
      </c>
      <c s="32">
        <v>18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281</v>
      </c>
    </row>
    <row r="68" spans="1:5" ht="12.75">
      <c r="A68" s="37" t="s">
        <v>52</v>
      </c>
      <c r="E68" s="36" t="s">
        <v>353</v>
      </c>
    </row>
    <row r="69" spans="1:16" ht="12.75">
      <c r="A69" s="25" t="s">
        <v>45</v>
      </c>
      <c s="29" t="s">
        <v>132</v>
      </c>
      <c s="29" t="s">
        <v>283</v>
      </c>
      <c s="25" t="s">
        <v>47</v>
      </c>
      <c s="30" t="s">
        <v>284</v>
      </c>
      <c s="31" t="s">
        <v>60</v>
      </c>
      <c s="32">
        <v>12.01</v>
      </c>
      <c s="32">
        <v>0</v>
      </c>
      <c s="32">
        <f>ROUND(ROUND(H69,2)*ROUND(G69,2),2)</f>
      </c>
      <c r="O69">
        <f>(I69*21)/100</f>
      </c>
      <c t="s">
        <v>22</v>
      </c>
    </row>
    <row r="70" spans="1:5" ht="38.25">
      <c r="A70" s="33" t="s">
        <v>50</v>
      </c>
      <c r="E70" s="34" t="s">
        <v>285</v>
      </c>
    </row>
    <row r="71" spans="1:5" ht="12.75">
      <c r="A71" s="37" t="s">
        <v>52</v>
      </c>
      <c r="E71" s="36" t="s">
        <v>354</v>
      </c>
    </row>
    <row r="72" spans="1:16" ht="12.75">
      <c r="A72" s="25" t="s">
        <v>45</v>
      </c>
      <c s="29" t="s">
        <v>137</v>
      </c>
      <c s="29" t="s">
        <v>287</v>
      </c>
      <c s="25" t="s">
        <v>47</v>
      </c>
      <c s="30" t="s">
        <v>288</v>
      </c>
      <c s="31" t="s">
        <v>49</v>
      </c>
      <c s="32">
        <v>0.9</v>
      </c>
      <c s="32">
        <v>0</v>
      </c>
      <c s="32">
        <f>ROUND(ROUND(H72,2)*ROUND(G72,2),2)</f>
      </c>
      <c r="O72">
        <f>(I72*21)/100</f>
      </c>
      <c t="s">
        <v>22</v>
      </c>
    </row>
    <row r="73" spans="1:5" ht="12.75">
      <c r="A73" s="33" t="s">
        <v>50</v>
      </c>
      <c r="E73" s="34" t="s">
        <v>276</v>
      </c>
    </row>
    <row r="74" spans="1:5" ht="12.75">
      <c r="A74" s="37" t="s">
        <v>52</v>
      </c>
      <c r="E74" s="36" t="s">
        <v>355</v>
      </c>
    </row>
    <row r="75" spans="1:16" ht="12.75">
      <c r="A75" s="25" t="s">
        <v>45</v>
      </c>
      <c s="29" t="s">
        <v>144</v>
      </c>
      <c s="29" t="s">
        <v>290</v>
      </c>
      <c s="25" t="s">
        <v>47</v>
      </c>
      <c s="30" t="s">
        <v>291</v>
      </c>
      <c s="31" t="s">
        <v>60</v>
      </c>
      <c s="32">
        <v>51</v>
      </c>
      <c s="32">
        <v>0</v>
      </c>
      <c s="32">
        <f>ROUND(ROUND(H75,2)*ROUND(G75,2),2)</f>
      </c>
      <c r="O75">
        <f>(I75*21)/100</f>
      </c>
      <c t="s">
        <v>22</v>
      </c>
    </row>
    <row r="76" spans="1:5" ht="76.5">
      <c r="A76" s="33" t="s">
        <v>50</v>
      </c>
      <c r="E76" s="34" t="s">
        <v>356</v>
      </c>
    </row>
    <row r="77" spans="1:5" ht="12.75">
      <c r="A77" s="35" t="s">
        <v>52</v>
      </c>
      <c r="E77" s="36" t="s">
        <v>357</v>
      </c>
    </row>
    <row r="78" spans="1:18" ht="12.75" customHeight="1">
      <c r="A78" s="6" t="s">
        <v>43</v>
      </c>
      <c s="6"/>
      <c s="39" t="s">
        <v>33</v>
      </c>
      <c s="6"/>
      <c s="27" t="s">
        <v>294</v>
      </c>
      <c s="6"/>
      <c s="6"/>
      <c s="6"/>
      <c s="40">
        <f>0+Q78</f>
      </c>
      <c r="O78">
        <f>0+R78</f>
      </c>
      <c r="Q78">
        <f>0+I79+I82+I85</f>
      </c>
      <c>
        <f>0+O79+O82+O85</f>
      </c>
    </row>
    <row r="79" spans="1:16" ht="12.75">
      <c r="A79" s="25" t="s">
        <v>45</v>
      </c>
      <c s="29" t="s">
        <v>149</v>
      </c>
      <c s="29" t="s">
        <v>295</v>
      </c>
      <c s="25" t="s">
        <v>47</v>
      </c>
      <c s="30" t="s">
        <v>296</v>
      </c>
      <c s="31" t="s">
        <v>60</v>
      </c>
      <c s="32">
        <v>11.55</v>
      </c>
      <c s="32">
        <v>0</v>
      </c>
      <c s="32">
        <f>ROUND(ROUND(H79,2)*ROUND(G79,2),2)</f>
      </c>
      <c r="O79">
        <f>(I79*21)/100</f>
      </c>
      <c t="s">
        <v>22</v>
      </c>
    </row>
    <row r="80" spans="1:5" ht="38.25">
      <c r="A80" s="33" t="s">
        <v>50</v>
      </c>
      <c r="E80" s="34" t="s">
        <v>297</v>
      </c>
    </row>
    <row r="81" spans="1:5" ht="12.75">
      <c r="A81" s="37" t="s">
        <v>52</v>
      </c>
      <c r="E81" s="36" t="s">
        <v>358</v>
      </c>
    </row>
    <row r="82" spans="1:16" ht="12.75">
      <c r="A82" s="25" t="s">
        <v>45</v>
      </c>
      <c s="29" t="s">
        <v>154</v>
      </c>
      <c s="29" t="s">
        <v>299</v>
      </c>
      <c s="25" t="s">
        <v>47</v>
      </c>
      <c s="30" t="s">
        <v>300</v>
      </c>
      <c s="31" t="s">
        <v>60</v>
      </c>
      <c s="32">
        <v>113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301</v>
      </c>
    </row>
    <row r="84" spans="1:5" ht="12.75">
      <c r="A84" s="37" t="s">
        <v>52</v>
      </c>
      <c r="E84" s="36" t="s">
        <v>359</v>
      </c>
    </row>
    <row r="85" spans="1:16" ht="12.75">
      <c r="A85" s="25" t="s">
        <v>45</v>
      </c>
      <c s="29" t="s">
        <v>158</v>
      </c>
      <c s="29" t="s">
        <v>303</v>
      </c>
      <c s="25" t="s">
        <v>47</v>
      </c>
      <c s="30" t="s">
        <v>304</v>
      </c>
      <c s="31" t="s">
        <v>60</v>
      </c>
      <c s="32">
        <v>0.6</v>
      </c>
      <c s="32">
        <v>0</v>
      </c>
      <c s="32">
        <f>ROUND(ROUND(H85,2)*ROUND(G85,2),2)</f>
      </c>
      <c r="O85">
        <f>(I85*21)/100</f>
      </c>
      <c t="s">
        <v>22</v>
      </c>
    </row>
    <row r="86" spans="1:5" ht="12.75">
      <c r="A86" s="33" t="s">
        <v>50</v>
      </c>
      <c r="E86" s="34" t="s">
        <v>305</v>
      </c>
    </row>
    <row r="87" spans="1:5" ht="12.75">
      <c r="A87" s="35" t="s">
        <v>52</v>
      </c>
      <c r="E87" s="36" t="s">
        <v>306</v>
      </c>
    </row>
    <row r="88" spans="1:18" ht="12.75" customHeight="1">
      <c r="A88" s="6" t="s">
        <v>43</v>
      </c>
      <c s="6"/>
      <c s="39" t="s">
        <v>37</v>
      </c>
      <c s="6"/>
      <c s="27" t="s">
        <v>307</v>
      </c>
      <c s="6"/>
      <c s="6"/>
      <c s="6"/>
      <c s="40">
        <f>0+Q88</f>
      </c>
      <c r="O88">
        <f>0+R88</f>
      </c>
      <c r="Q88">
        <f>0+I89</f>
      </c>
      <c>
        <f>0+O89</f>
      </c>
    </row>
    <row r="89" spans="1:16" ht="12.75">
      <c r="A89" s="25" t="s">
        <v>45</v>
      </c>
      <c s="29" t="s">
        <v>162</v>
      </c>
      <c s="29" t="s">
        <v>308</v>
      </c>
      <c s="25" t="s">
        <v>47</v>
      </c>
      <c s="30" t="s">
        <v>309</v>
      </c>
      <c s="31" t="s">
        <v>78</v>
      </c>
      <c s="32">
        <v>18</v>
      </c>
      <c s="32">
        <v>0</v>
      </c>
      <c s="32">
        <f>ROUND(ROUND(H89,2)*ROUND(G89,2),2)</f>
      </c>
      <c r="O89">
        <f>(I89*21)/100</f>
      </c>
      <c t="s">
        <v>22</v>
      </c>
    </row>
    <row r="90" spans="1:5" ht="12.75">
      <c r="A90" s="33" t="s">
        <v>50</v>
      </c>
      <c r="E90" s="34" t="s">
        <v>47</v>
      </c>
    </row>
    <row r="91" spans="1:5" ht="12.75">
      <c r="A91" s="35" t="s">
        <v>52</v>
      </c>
      <c r="E91" s="36" t="s">
        <v>360</v>
      </c>
    </row>
    <row r="92" spans="1:18" ht="12.75" customHeight="1">
      <c r="A92" s="6" t="s">
        <v>43</v>
      </c>
      <c s="6"/>
      <c s="39" t="s">
        <v>75</v>
      </c>
      <c s="6"/>
      <c s="27" t="s">
        <v>311</v>
      </c>
      <c s="6"/>
      <c s="6"/>
      <c s="6"/>
      <c s="40">
        <f>0+Q92</f>
      </c>
      <c r="O92">
        <f>0+R92</f>
      </c>
      <c r="Q92">
        <f>0+I93+I96</f>
      </c>
      <c>
        <f>0+O93+O96</f>
      </c>
    </row>
    <row r="93" spans="1:16" ht="12.75">
      <c r="A93" s="25" t="s">
        <v>45</v>
      </c>
      <c s="29" t="s">
        <v>167</v>
      </c>
      <c s="29" t="s">
        <v>312</v>
      </c>
      <c s="25" t="s">
        <v>47</v>
      </c>
      <c s="30" t="s">
        <v>313</v>
      </c>
      <c s="31" t="s">
        <v>78</v>
      </c>
      <c s="32">
        <v>99</v>
      </c>
      <c s="32">
        <v>0</v>
      </c>
      <c s="32">
        <f>ROUND(ROUND(H93,2)*ROUND(G93,2),2)</f>
      </c>
      <c r="O93">
        <f>(I93*21)/100</f>
      </c>
      <c t="s">
        <v>22</v>
      </c>
    </row>
    <row r="94" spans="1:5" ht="12.75">
      <c r="A94" s="33" t="s">
        <v>50</v>
      </c>
      <c r="E94" s="34" t="s">
        <v>47</v>
      </c>
    </row>
    <row r="95" spans="1:5" ht="12.75">
      <c r="A95" s="37" t="s">
        <v>52</v>
      </c>
      <c r="E95" s="36" t="s">
        <v>361</v>
      </c>
    </row>
    <row r="96" spans="1:16" ht="12.75">
      <c r="A96" s="25" t="s">
        <v>45</v>
      </c>
      <c s="29" t="s">
        <v>171</v>
      </c>
      <c s="29" t="s">
        <v>315</v>
      </c>
      <c s="25" t="s">
        <v>47</v>
      </c>
      <c s="30" t="s">
        <v>316</v>
      </c>
      <c s="31" t="s">
        <v>78</v>
      </c>
      <c s="32">
        <v>9</v>
      </c>
      <c s="32">
        <v>0</v>
      </c>
      <c s="32">
        <f>ROUND(ROUND(H96,2)*ROUND(G96,2),2)</f>
      </c>
      <c r="O96">
        <f>(I96*21)/100</f>
      </c>
      <c t="s">
        <v>22</v>
      </c>
    </row>
    <row r="97" spans="1:5" ht="12.75">
      <c r="A97" s="33" t="s">
        <v>50</v>
      </c>
      <c r="E97" s="34" t="s">
        <v>47</v>
      </c>
    </row>
    <row r="98" spans="1:5" ht="12.75">
      <c r="A98" s="35" t="s">
        <v>52</v>
      </c>
      <c r="E98" s="36" t="s">
        <v>362</v>
      </c>
    </row>
    <row r="99" spans="1:18" ht="12.75" customHeight="1">
      <c r="A99" s="6" t="s">
        <v>43</v>
      </c>
      <c s="6"/>
      <c s="39" t="s">
        <v>81</v>
      </c>
      <c s="6"/>
      <c s="27" t="s">
        <v>136</v>
      </c>
      <c s="6"/>
      <c s="6"/>
      <c s="6"/>
      <c s="40">
        <f>0+Q99</f>
      </c>
      <c r="O99">
        <f>0+R99</f>
      </c>
      <c r="Q99">
        <f>0+I100+I103</f>
      </c>
      <c>
        <f>0+O100+O103</f>
      </c>
    </row>
    <row r="100" spans="1:16" ht="12.75">
      <c r="A100" s="25" t="s">
        <v>45</v>
      </c>
      <c s="29" t="s">
        <v>176</v>
      </c>
      <c s="29" t="s">
        <v>318</v>
      </c>
      <c s="25" t="s">
        <v>47</v>
      </c>
      <c s="30" t="s">
        <v>319</v>
      </c>
      <c s="31" t="s">
        <v>73</v>
      </c>
      <c s="32">
        <v>4.55</v>
      </c>
      <c s="32">
        <v>0</v>
      </c>
      <c s="32">
        <f>ROUND(ROUND(H100,2)*ROUND(G100,2),2)</f>
      </c>
      <c r="O100">
        <f>(I100*21)/100</f>
      </c>
      <c t="s">
        <v>22</v>
      </c>
    </row>
    <row r="101" spans="1:5" ht="12.75">
      <c r="A101" s="33" t="s">
        <v>50</v>
      </c>
      <c r="E101" s="34" t="s">
        <v>320</v>
      </c>
    </row>
    <row r="102" spans="1:5" ht="25.5">
      <c r="A102" s="37" t="s">
        <v>52</v>
      </c>
      <c r="E102" s="36" t="s">
        <v>363</v>
      </c>
    </row>
    <row r="103" spans="1:16" ht="12.75">
      <c r="A103" s="25" t="s">
        <v>45</v>
      </c>
      <c s="29" t="s">
        <v>180</v>
      </c>
      <c s="29" t="s">
        <v>322</v>
      </c>
      <c s="25" t="s">
        <v>47</v>
      </c>
      <c s="30" t="s">
        <v>323</v>
      </c>
      <c s="31" t="s">
        <v>140</v>
      </c>
      <c s="32">
        <v>7</v>
      </c>
      <c s="32">
        <v>0</v>
      </c>
      <c s="32">
        <f>ROUND(ROUND(H103,2)*ROUND(G103,2),2)</f>
      </c>
      <c r="O103">
        <f>(I103*21)/100</f>
      </c>
      <c t="s">
        <v>22</v>
      </c>
    </row>
    <row r="104" spans="1:5" ht="12.75">
      <c r="A104" s="33" t="s">
        <v>50</v>
      </c>
      <c r="E104" s="34" t="s">
        <v>324</v>
      </c>
    </row>
    <row r="105" spans="1:5" ht="12.75">
      <c r="A105" s="35" t="s">
        <v>52</v>
      </c>
      <c r="E105" s="36" t="s">
        <v>364</v>
      </c>
    </row>
    <row r="106" spans="1:18" ht="12.75" customHeight="1">
      <c r="A106" s="6" t="s">
        <v>43</v>
      </c>
      <c s="6"/>
      <c s="39" t="s">
        <v>40</v>
      </c>
      <c s="6"/>
      <c s="27" t="s">
        <v>143</v>
      </c>
      <c s="6"/>
      <c s="6"/>
      <c s="6"/>
      <c s="40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184</v>
      </c>
      <c s="29" t="s">
        <v>326</v>
      </c>
      <c s="25" t="s">
        <v>47</v>
      </c>
      <c s="30" t="s">
        <v>327</v>
      </c>
      <c s="31" t="s">
        <v>140</v>
      </c>
      <c s="32">
        <v>1</v>
      </c>
      <c s="32">
        <v>0</v>
      </c>
      <c s="32">
        <f>ROUND(ROUND(H107,2)*ROUND(G107,2),2)</f>
      </c>
      <c r="O107">
        <f>(I107*21)/100</f>
      </c>
      <c t="s">
        <v>22</v>
      </c>
    </row>
    <row r="108" spans="1:5" ht="12.75">
      <c r="A108" s="33" t="s">
        <v>50</v>
      </c>
      <c r="E108" s="34" t="s">
        <v>47</v>
      </c>
    </row>
    <row r="109" spans="1:5" ht="12.75">
      <c r="A109" s="37" t="s">
        <v>52</v>
      </c>
      <c r="E109" s="36" t="s">
        <v>47</v>
      </c>
    </row>
    <row r="110" spans="1:16" ht="12.75">
      <c r="A110" s="25" t="s">
        <v>45</v>
      </c>
      <c s="29" t="s">
        <v>189</v>
      </c>
      <c s="29" t="s">
        <v>328</v>
      </c>
      <c s="25" t="s">
        <v>47</v>
      </c>
      <c s="30" t="s">
        <v>329</v>
      </c>
      <c s="31" t="s">
        <v>60</v>
      </c>
      <c s="32">
        <v>77.49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61</v>
      </c>
    </row>
    <row r="112" spans="1:5" ht="25.5">
      <c r="A112" s="37" t="s">
        <v>52</v>
      </c>
      <c r="E112" s="36" t="s">
        <v>365</v>
      </c>
    </row>
    <row r="113" spans="1:16" ht="12.75">
      <c r="A113" s="25" t="s">
        <v>45</v>
      </c>
      <c s="29" t="s">
        <v>194</v>
      </c>
      <c s="29" t="s">
        <v>331</v>
      </c>
      <c s="25" t="s">
        <v>47</v>
      </c>
      <c s="30" t="s">
        <v>332</v>
      </c>
      <c s="31" t="s">
        <v>60</v>
      </c>
      <c s="32">
        <v>33.21</v>
      </c>
      <c s="32">
        <v>0</v>
      </c>
      <c s="32">
        <f>ROUND(ROUND(H113,2)*ROUND(G113,2),2)</f>
      </c>
      <c r="O113">
        <f>(I113*21)/100</f>
      </c>
      <c t="s">
        <v>22</v>
      </c>
    </row>
    <row r="114" spans="1:5" ht="25.5">
      <c r="A114" s="33" t="s">
        <v>50</v>
      </c>
      <c r="E114" s="34" t="s">
        <v>61</v>
      </c>
    </row>
    <row r="115" spans="1:5" ht="25.5">
      <c r="A115" s="35" t="s">
        <v>52</v>
      </c>
      <c r="E115" s="36" t="s">
        <v>366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0+O8+O12+O31+O38+O51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367</v>
      </c>
      <c s="41">
        <f>0+I8+I12+I31+I38+I51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367</v>
      </c>
      <c s="6"/>
      <c s="18" t="s">
        <v>368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42.84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51</v>
      </c>
    </row>
    <row r="11" spans="1:5" ht="12.75">
      <c r="A11" s="35" t="s">
        <v>52</v>
      </c>
      <c r="E11" s="36" t="s">
        <v>369</v>
      </c>
    </row>
    <row r="12" spans="1:18" ht="12.75" customHeight="1">
      <c r="A12" s="6" t="s">
        <v>43</v>
      </c>
      <c s="6"/>
      <c s="39" t="s">
        <v>29</v>
      </c>
      <c s="6"/>
      <c s="27" t="s">
        <v>57</v>
      </c>
      <c s="6"/>
      <c s="6"/>
      <c s="6"/>
      <c s="40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22</v>
      </c>
      <c s="29" t="s">
        <v>370</v>
      </c>
      <c s="25" t="s">
        <v>47</v>
      </c>
      <c s="30" t="s">
        <v>371</v>
      </c>
      <c s="31" t="s">
        <v>140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12.75">
      <c r="A14" s="33" t="s">
        <v>50</v>
      </c>
      <c r="E14" s="34" t="s">
        <v>372</v>
      </c>
    </row>
    <row r="15" spans="1:5" ht="12.75">
      <c r="A15" s="37" t="s">
        <v>52</v>
      </c>
      <c r="E15" s="36" t="s">
        <v>373</v>
      </c>
    </row>
    <row r="16" spans="1:16" ht="12.75">
      <c r="A16" s="25" t="s">
        <v>45</v>
      </c>
      <c s="29" t="s">
        <v>23</v>
      </c>
      <c s="29" t="s">
        <v>374</v>
      </c>
      <c s="25" t="s">
        <v>47</v>
      </c>
      <c s="30" t="s">
        <v>375</v>
      </c>
      <c s="31" t="s">
        <v>73</v>
      </c>
      <c s="32">
        <v>22</v>
      </c>
      <c s="32">
        <v>0</v>
      </c>
      <c s="32">
        <f>ROUND(ROUND(H16,2)*ROUND(G16,2),2)</f>
      </c>
      <c r="O16">
        <f>(I16*21)/100</f>
      </c>
      <c t="s">
        <v>22</v>
      </c>
    </row>
    <row r="17" spans="1:5" ht="12.75">
      <c r="A17" s="33" t="s">
        <v>50</v>
      </c>
      <c r="E17" s="34" t="s">
        <v>372</v>
      </c>
    </row>
    <row r="18" spans="1:5" ht="12.75">
      <c r="A18" s="37" t="s">
        <v>52</v>
      </c>
      <c r="E18" s="36" t="s">
        <v>376</v>
      </c>
    </row>
    <row r="19" spans="1:16" ht="12.75">
      <c r="A19" s="25" t="s">
        <v>45</v>
      </c>
      <c s="29" t="s">
        <v>33</v>
      </c>
      <c s="29" t="s">
        <v>377</v>
      </c>
      <c s="25" t="s">
        <v>47</v>
      </c>
      <c s="30" t="s">
        <v>378</v>
      </c>
      <c s="31" t="s">
        <v>60</v>
      </c>
      <c s="32">
        <v>23.8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38.25">
      <c r="A20" s="33" t="s">
        <v>50</v>
      </c>
      <c r="E20" s="34" t="s">
        <v>379</v>
      </c>
    </row>
    <row r="21" spans="1:5" ht="76.5">
      <c r="A21" s="37" t="s">
        <v>52</v>
      </c>
      <c r="E21" s="36" t="s">
        <v>380</v>
      </c>
    </row>
    <row r="22" spans="1:16" ht="12.75">
      <c r="A22" s="25" t="s">
        <v>45</v>
      </c>
      <c s="29" t="s">
        <v>35</v>
      </c>
      <c s="29" t="s">
        <v>240</v>
      </c>
      <c s="25" t="s">
        <v>47</v>
      </c>
      <c s="30" t="s">
        <v>241</v>
      </c>
      <c s="31" t="s">
        <v>60</v>
      </c>
      <c s="32">
        <v>23.8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47</v>
      </c>
    </row>
    <row r="24" spans="1:5" ht="12.75">
      <c r="A24" s="37" t="s">
        <v>52</v>
      </c>
      <c r="E24" s="36" t="s">
        <v>381</v>
      </c>
    </row>
    <row r="25" spans="1:16" ht="12.75">
      <c r="A25" s="25" t="s">
        <v>45</v>
      </c>
      <c s="29" t="s">
        <v>37</v>
      </c>
      <c s="29" t="s">
        <v>243</v>
      </c>
      <c s="25" t="s">
        <v>47</v>
      </c>
      <c s="30" t="s">
        <v>244</v>
      </c>
      <c s="31" t="s">
        <v>60</v>
      </c>
      <c s="32">
        <v>8.2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12.75">
      <c r="A26" s="33" t="s">
        <v>50</v>
      </c>
      <c r="E26" s="34" t="s">
        <v>47</v>
      </c>
    </row>
    <row r="27" spans="1:5" ht="76.5">
      <c r="A27" s="37" t="s">
        <v>52</v>
      </c>
      <c r="E27" s="36" t="s">
        <v>382</v>
      </c>
    </row>
    <row r="28" spans="1:16" ht="12.75">
      <c r="A28" s="25" t="s">
        <v>45</v>
      </c>
      <c s="29" t="s">
        <v>75</v>
      </c>
      <c s="29" t="s">
        <v>383</v>
      </c>
      <c s="25" t="s">
        <v>47</v>
      </c>
      <c s="30" t="s">
        <v>384</v>
      </c>
      <c s="31" t="s">
        <v>60</v>
      </c>
      <c s="32">
        <v>7.9</v>
      </c>
      <c s="32">
        <v>0</v>
      </c>
      <c s="32">
        <f>ROUND(ROUND(H28,2)*ROUND(G28,2),2)</f>
      </c>
      <c r="O28">
        <f>(I28*21)/100</f>
      </c>
      <c t="s">
        <v>22</v>
      </c>
    </row>
    <row r="29" spans="1:5" ht="12.75">
      <c r="A29" s="33" t="s">
        <v>50</v>
      </c>
      <c r="E29" s="34" t="s">
        <v>47</v>
      </c>
    </row>
    <row r="30" spans="1:5" ht="25.5">
      <c r="A30" s="35" t="s">
        <v>52</v>
      </c>
      <c r="E30" s="36" t="s">
        <v>385</v>
      </c>
    </row>
    <row r="31" spans="1:18" ht="12.75" customHeight="1">
      <c r="A31" s="6" t="s">
        <v>43</v>
      </c>
      <c s="6"/>
      <c s="39" t="s">
        <v>33</v>
      </c>
      <c s="6"/>
      <c s="27" t="s">
        <v>294</v>
      </c>
      <c s="6"/>
      <c s="6"/>
      <c s="6"/>
      <c s="40">
        <f>0+Q31</f>
      </c>
      <c r="O31">
        <f>0+R31</f>
      </c>
      <c r="Q31">
        <f>0+I32+I35</f>
      </c>
      <c>
        <f>0+O32+O35</f>
      </c>
    </row>
    <row r="32" spans="1:16" ht="12.75">
      <c r="A32" s="25" t="s">
        <v>45</v>
      </c>
      <c s="29" t="s">
        <v>81</v>
      </c>
      <c s="29" t="s">
        <v>295</v>
      </c>
      <c s="25" t="s">
        <v>47</v>
      </c>
      <c s="30" t="s">
        <v>296</v>
      </c>
      <c s="31" t="s">
        <v>60</v>
      </c>
      <c s="32">
        <v>3.2</v>
      </c>
      <c s="32">
        <v>0</v>
      </c>
      <c s="32">
        <f>ROUND(ROUND(H32,2)*ROUND(G32,2),2)</f>
      </c>
      <c r="O32">
        <f>(I32*21)/100</f>
      </c>
      <c t="s">
        <v>22</v>
      </c>
    </row>
    <row r="33" spans="1:5" ht="12.75">
      <c r="A33" s="33" t="s">
        <v>50</v>
      </c>
      <c r="E33" s="34" t="s">
        <v>281</v>
      </c>
    </row>
    <row r="34" spans="1:5" ht="12.75">
      <c r="A34" s="37" t="s">
        <v>52</v>
      </c>
      <c r="E34" s="36" t="s">
        <v>386</v>
      </c>
    </row>
    <row r="35" spans="1:16" ht="12.75">
      <c r="A35" s="25" t="s">
        <v>45</v>
      </c>
      <c s="29" t="s">
        <v>40</v>
      </c>
      <c s="29" t="s">
        <v>387</v>
      </c>
      <c s="25" t="s">
        <v>47</v>
      </c>
      <c s="30" t="s">
        <v>388</v>
      </c>
      <c s="31" t="s">
        <v>60</v>
      </c>
      <c s="32">
        <v>3.2</v>
      </c>
      <c s="32">
        <v>0</v>
      </c>
      <c s="32">
        <f>ROUND(ROUND(H35,2)*ROUND(G35,2),2)</f>
      </c>
      <c r="O35">
        <f>(I35*21)/100</f>
      </c>
      <c t="s">
        <v>22</v>
      </c>
    </row>
    <row r="36" spans="1:5" ht="12.75">
      <c r="A36" s="33" t="s">
        <v>50</v>
      </c>
      <c r="E36" s="34" t="s">
        <v>47</v>
      </c>
    </row>
    <row r="37" spans="1:5" ht="12.75">
      <c r="A37" s="35" t="s">
        <v>52</v>
      </c>
      <c r="E37" s="36" t="s">
        <v>389</v>
      </c>
    </row>
    <row r="38" spans="1:18" ht="12.75" customHeight="1">
      <c r="A38" s="6" t="s">
        <v>43</v>
      </c>
      <c s="6"/>
      <c s="39" t="s">
        <v>81</v>
      </c>
      <c s="6"/>
      <c s="27" t="s">
        <v>136</v>
      </c>
      <c s="6"/>
      <c s="6"/>
      <c s="6"/>
      <c s="40">
        <f>0+Q38</f>
      </c>
      <c r="O38">
        <f>0+R38</f>
      </c>
      <c r="Q38">
        <f>0+I39+I42+I45+I48</f>
      </c>
      <c>
        <f>0+O39+O42+O45+O48</f>
      </c>
    </row>
    <row r="39" spans="1:16" ht="12.75">
      <c r="A39" s="25" t="s">
        <v>45</v>
      </c>
      <c s="29" t="s">
        <v>42</v>
      </c>
      <c s="29" t="s">
        <v>390</v>
      </c>
      <c s="25" t="s">
        <v>47</v>
      </c>
      <c s="30" t="s">
        <v>391</v>
      </c>
      <c s="31" t="s">
        <v>73</v>
      </c>
      <c s="32">
        <v>23</v>
      </c>
      <c s="32">
        <v>0</v>
      </c>
      <c s="32">
        <f>ROUND(ROUND(H39,2)*ROUND(G39,2),2)</f>
      </c>
      <c r="O39">
        <f>(I39*21)/100</f>
      </c>
      <c t="s">
        <v>22</v>
      </c>
    </row>
    <row r="40" spans="1:5" ht="12.75">
      <c r="A40" s="33" t="s">
        <v>50</v>
      </c>
      <c r="E40" s="34" t="s">
        <v>392</v>
      </c>
    </row>
    <row r="41" spans="1:5" ht="25.5">
      <c r="A41" s="37" t="s">
        <v>52</v>
      </c>
      <c r="E41" s="36" t="s">
        <v>393</v>
      </c>
    </row>
    <row r="42" spans="1:16" ht="12.75">
      <c r="A42" s="25" t="s">
        <v>45</v>
      </c>
      <c s="29" t="s">
        <v>92</v>
      </c>
      <c s="29" t="s">
        <v>322</v>
      </c>
      <c s="25" t="s">
        <v>47</v>
      </c>
      <c s="30" t="s">
        <v>323</v>
      </c>
      <c s="31" t="s">
        <v>140</v>
      </c>
      <c s="32">
        <v>4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324</v>
      </c>
    </row>
    <row r="44" spans="1:5" ht="12.75">
      <c r="A44" s="37" t="s">
        <v>52</v>
      </c>
      <c r="E44" s="36" t="s">
        <v>394</v>
      </c>
    </row>
    <row r="45" spans="1:16" ht="12.75">
      <c r="A45" s="25" t="s">
        <v>45</v>
      </c>
      <c s="29" t="s">
        <v>97</v>
      </c>
      <c s="29" t="s">
        <v>395</v>
      </c>
      <c s="25" t="s">
        <v>47</v>
      </c>
      <c s="30" t="s">
        <v>396</v>
      </c>
      <c s="31" t="s">
        <v>140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25.5">
      <c r="A46" s="33" t="s">
        <v>50</v>
      </c>
      <c r="E46" s="34" t="s">
        <v>397</v>
      </c>
    </row>
    <row r="47" spans="1:5" ht="12.75">
      <c r="A47" s="37" t="s">
        <v>52</v>
      </c>
      <c r="E47" s="36" t="s">
        <v>47</v>
      </c>
    </row>
    <row r="48" spans="1:16" ht="12.75">
      <c r="A48" s="25" t="s">
        <v>45</v>
      </c>
      <c s="29" t="s">
        <v>102</v>
      </c>
      <c s="29" t="s">
        <v>398</v>
      </c>
      <c s="25" t="s">
        <v>47</v>
      </c>
      <c s="30" t="s">
        <v>399</v>
      </c>
      <c s="31" t="s">
        <v>73</v>
      </c>
      <c s="32">
        <v>45</v>
      </c>
      <c s="32">
        <v>0</v>
      </c>
      <c s="32">
        <f>ROUND(ROUND(H48,2)*ROUND(G48,2),2)</f>
      </c>
      <c r="O48">
        <f>(I48*21)/100</f>
      </c>
      <c t="s">
        <v>22</v>
      </c>
    </row>
    <row r="49" spans="1:5" ht="12.75">
      <c r="A49" s="33" t="s">
        <v>50</v>
      </c>
      <c r="E49" s="34" t="s">
        <v>47</v>
      </c>
    </row>
    <row r="50" spans="1:5" ht="12.75">
      <c r="A50" s="35" t="s">
        <v>52</v>
      </c>
      <c r="E50" s="36" t="s">
        <v>400</v>
      </c>
    </row>
    <row r="51" spans="1:18" ht="12.75" customHeight="1">
      <c r="A51" s="6" t="s">
        <v>43</v>
      </c>
      <c s="6"/>
      <c s="39" t="s">
        <v>40</v>
      </c>
      <c s="6"/>
      <c s="27" t="s">
        <v>143</v>
      </c>
      <c s="6"/>
      <c s="6"/>
      <c s="6"/>
      <c s="40">
        <f>0+Q51</f>
      </c>
      <c r="O51">
        <f>0+R51</f>
      </c>
      <c r="Q51">
        <f>0+I52</f>
      </c>
      <c>
        <f>0+O52</f>
      </c>
    </row>
    <row r="52" spans="1:16" ht="12.75">
      <c r="A52" s="25" t="s">
        <v>45</v>
      </c>
      <c s="29" t="s">
        <v>107</v>
      </c>
      <c s="29" t="s">
        <v>328</v>
      </c>
      <c s="25" t="s">
        <v>47</v>
      </c>
      <c s="30" t="s">
        <v>329</v>
      </c>
      <c s="31" t="s">
        <v>60</v>
      </c>
      <c s="32">
        <v>1.5</v>
      </c>
      <c s="32">
        <v>0</v>
      </c>
      <c s="32">
        <f>ROUND(ROUND(H52,2)*ROUND(G52,2),2)</f>
      </c>
      <c r="O52">
        <f>(I52*21)/100</f>
      </c>
      <c t="s">
        <v>22</v>
      </c>
    </row>
    <row r="53" spans="1:5" ht="25.5">
      <c r="A53" s="33" t="s">
        <v>50</v>
      </c>
      <c r="E53" s="34" t="s">
        <v>61</v>
      </c>
    </row>
    <row r="54" spans="1:5" ht="25.5">
      <c r="A54" s="35" t="s">
        <v>52</v>
      </c>
      <c r="E54" s="36" t="s">
        <v>401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402</v>
      </c>
      <c s="41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402</v>
      </c>
      <c s="6"/>
      <c s="18" t="s">
        <v>403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404</v>
      </c>
      <c s="25" t="s">
        <v>215</v>
      </c>
      <c s="30" t="s">
        <v>405</v>
      </c>
      <c s="31" t="s">
        <v>208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406</v>
      </c>
    </row>
    <row r="11" spans="1:5" ht="12.75">
      <c r="A11" s="37" t="s">
        <v>52</v>
      </c>
      <c r="E11" s="36" t="s">
        <v>47</v>
      </c>
    </row>
    <row r="12" spans="1:16" ht="12.75">
      <c r="A12" s="25" t="s">
        <v>45</v>
      </c>
      <c s="29" t="s">
        <v>22</v>
      </c>
      <c s="29" t="s">
        <v>404</v>
      </c>
      <c s="25" t="s">
        <v>218</v>
      </c>
      <c s="30" t="s">
        <v>405</v>
      </c>
      <c s="31" t="s">
        <v>208</v>
      </c>
      <c s="32">
        <v>1</v>
      </c>
      <c s="32">
        <v>0</v>
      </c>
      <c s="32">
        <f>ROUND(ROUND(H12,2)*ROUND(G12,2),2)</f>
      </c>
      <c r="O12">
        <f>(I12*21)/100</f>
      </c>
      <c t="s">
        <v>22</v>
      </c>
    </row>
    <row r="13" spans="1:5" ht="38.25">
      <c r="A13" s="33" t="s">
        <v>50</v>
      </c>
      <c r="E13" s="34" t="s">
        <v>407</v>
      </c>
    </row>
    <row r="14" spans="1:5" ht="12.75">
      <c r="A14" s="37" t="s">
        <v>52</v>
      </c>
      <c r="E14" s="36" t="s">
        <v>47</v>
      </c>
    </row>
    <row r="15" spans="1:16" ht="12.75">
      <c r="A15" s="25" t="s">
        <v>45</v>
      </c>
      <c s="29" t="s">
        <v>23</v>
      </c>
      <c s="29" t="s">
        <v>408</v>
      </c>
      <c s="25" t="s">
        <v>47</v>
      </c>
      <c s="30" t="s">
        <v>409</v>
      </c>
      <c s="31" t="s">
        <v>410</v>
      </c>
      <c s="32">
        <v>1.15</v>
      </c>
      <c s="32">
        <v>0</v>
      </c>
      <c s="32">
        <f>ROUND(ROUND(H15,2)*ROUND(G15,2),2)</f>
      </c>
      <c r="O15">
        <f>(I15*21)/100</f>
      </c>
      <c t="s">
        <v>22</v>
      </c>
    </row>
    <row r="16" spans="1:5" ht="12.75">
      <c r="A16" s="33" t="s">
        <v>50</v>
      </c>
      <c r="E16" s="34" t="s">
        <v>411</v>
      </c>
    </row>
    <row r="17" spans="1:5" ht="12.75">
      <c r="A17" s="37" t="s">
        <v>52</v>
      </c>
      <c r="E17" s="36" t="s">
        <v>412</v>
      </c>
    </row>
    <row r="18" spans="1:16" ht="12.75">
      <c r="A18" s="25" t="s">
        <v>45</v>
      </c>
      <c s="29" t="s">
        <v>33</v>
      </c>
      <c s="29" t="s">
        <v>413</v>
      </c>
      <c s="25" t="s">
        <v>47</v>
      </c>
      <c s="30" t="s">
        <v>414</v>
      </c>
      <c s="31" t="s">
        <v>208</v>
      </c>
      <c s="32">
        <v>1</v>
      </c>
      <c s="32">
        <v>0</v>
      </c>
      <c s="32">
        <f>ROUND(ROUND(H18,2)*ROUND(G18,2),2)</f>
      </c>
      <c r="O18">
        <f>(I18*21)/100</f>
      </c>
      <c t="s">
        <v>22</v>
      </c>
    </row>
    <row r="19" spans="1:5" ht="12.75">
      <c r="A19" s="33" t="s">
        <v>50</v>
      </c>
      <c r="E19" s="34" t="s">
        <v>415</v>
      </c>
    </row>
    <row r="20" spans="1:5" ht="12.75">
      <c r="A20" s="37" t="s">
        <v>52</v>
      </c>
      <c r="E20" s="36" t="s">
        <v>47</v>
      </c>
    </row>
    <row r="21" spans="1:16" ht="12.75">
      <c r="A21" s="25" t="s">
        <v>45</v>
      </c>
      <c s="29" t="s">
        <v>35</v>
      </c>
      <c s="29" t="s">
        <v>416</v>
      </c>
      <c s="25" t="s">
        <v>47</v>
      </c>
      <c s="30" t="s">
        <v>417</v>
      </c>
      <c s="31" t="s">
        <v>208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25.5">
      <c r="A22" s="33" t="s">
        <v>50</v>
      </c>
      <c r="E22" s="34" t="s">
        <v>418</v>
      </c>
    </row>
    <row r="23" spans="1:5" ht="12.75">
      <c r="A23" s="37" t="s">
        <v>52</v>
      </c>
      <c r="E23" s="36" t="s">
        <v>47</v>
      </c>
    </row>
    <row r="24" spans="1:16" ht="12.75">
      <c r="A24" s="25" t="s">
        <v>45</v>
      </c>
      <c s="29" t="s">
        <v>37</v>
      </c>
      <c s="29" t="s">
        <v>419</v>
      </c>
      <c s="25" t="s">
        <v>47</v>
      </c>
      <c s="30" t="s">
        <v>420</v>
      </c>
      <c s="31" t="s">
        <v>208</v>
      </c>
      <c s="32">
        <v>1</v>
      </c>
      <c s="32">
        <v>0</v>
      </c>
      <c s="32">
        <f>ROUND(ROUND(H24,2)*ROUND(G24,2),2)</f>
      </c>
      <c r="O24">
        <f>(I24*21)/100</f>
      </c>
      <c t="s">
        <v>22</v>
      </c>
    </row>
    <row r="25" spans="1:5" ht="12.75">
      <c r="A25" s="33" t="s">
        <v>50</v>
      </c>
      <c r="E25" s="34" t="s">
        <v>421</v>
      </c>
    </row>
    <row r="26" spans="1:5" ht="12.75">
      <c r="A26" s="37" t="s">
        <v>52</v>
      </c>
      <c r="E26" s="36" t="s">
        <v>47</v>
      </c>
    </row>
    <row r="27" spans="1:16" ht="12.75">
      <c r="A27" s="25" t="s">
        <v>45</v>
      </c>
      <c s="29" t="s">
        <v>75</v>
      </c>
      <c s="29" t="s">
        <v>422</v>
      </c>
      <c s="25" t="s">
        <v>47</v>
      </c>
      <c s="30" t="s">
        <v>423</v>
      </c>
      <c s="31" t="s">
        <v>208</v>
      </c>
      <c s="32">
        <v>1</v>
      </c>
      <c s="32">
        <v>0</v>
      </c>
      <c s="32">
        <f>ROUND(ROUND(H27,2)*ROUND(G27,2),2)</f>
      </c>
      <c r="O27">
        <f>(I27*21)/100</f>
      </c>
      <c t="s">
        <v>22</v>
      </c>
    </row>
    <row r="28" spans="1:5" ht="12.75">
      <c r="A28" s="33" t="s">
        <v>50</v>
      </c>
      <c r="E28" s="34" t="s">
        <v>424</v>
      </c>
    </row>
    <row r="29" spans="1:5" ht="12.75">
      <c r="A29" s="37" t="s">
        <v>52</v>
      </c>
      <c r="E29" s="36" t="s">
        <v>47</v>
      </c>
    </row>
    <row r="30" spans="1:16" ht="12.75">
      <c r="A30" s="25" t="s">
        <v>45</v>
      </c>
      <c s="29" t="s">
        <v>81</v>
      </c>
      <c s="29" t="s">
        <v>425</v>
      </c>
      <c s="25" t="s">
        <v>47</v>
      </c>
      <c s="30" t="s">
        <v>426</v>
      </c>
      <c s="31" t="s">
        <v>410</v>
      </c>
      <c s="32">
        <v>1.15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47</v>
      </c>
    </row>
    <row r="32" spans="1:5" ht="12.75">
      <c r="A32" s="37" t="s">
        <v>52</v>
      </c>
      <c r="E32" s="36" t="s">
        <v>412</v>
      </c>
    </row>
    <row r="33" spans="1:16" ht="12.75">
      <c r="A33" s="25" t="s">
        <v>45</v>
      </c>
      <c s="29" t="s">
        <v>40</v>
      </c>
      <c s="29" t="s">
        <v>427</v>
      </c>
      <c s="25" t="s">
        <v>47</v>
      </c>
      <c s="30" t="s">
        <v>428</v>
      </c>
      <c s="31" t="s">
        <v>208</v>
      </c>
      <c s="32">
        <v>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12.75">
      <c r="A34" s="33" t="s">
        <v>50</v>
      </c>
      <c r="E34" s="34" t="s">
        <v>429</v>
      </c>
    </row>
    <row r="35" spans="1:5" ht="12.75">
      <c r="A35" s="37" t="s">
        <v>52</v>
      </c>
      <c r="E35" s="36" t="s">
        <v>47</v>
      </c>
    </row>
    <row r="36" spans="1:16" ht="12.75">
      <c r="A36" s="25" t="s">
        <v>45</v>
      </c>
      <c s="29" t="s">
        <v>42</v>
      </c>
      <c s="29" t="s">
        <v>430</v>
      </c>
      <c s="25" t="s">
        <v>215</v>
      </c>
      <c s="30" t="s">
        <v>431</v>
      </c>
      <c s="31" t="s">
        <v>140</v>
      </c>
      <c s="32">
        <v>2</v>
      </c>
      <c s="32">
        <v>0</v>
      </c>
      <c s="32">
        <f>ROUND(ROUND(H36,2)*ROUND(G36,2),2)</f>
      </c>
      <c r="O36">
        <f>(I36*21)/100</f>
      </c>
      <c t="s">
        <v>22</v>
      </c>
    </row>
    <row r="37" spans="1:5" ht="12.75">
      <c r="A37" s="33" t="s">
        <v>50</v>
      </c>
      <c r="E37" s="34" t="s">
        <v>432</v>
      </c>
    </row>
    <row r="38" spans="1:5" ht="51">
      <c r="A38" s="37" t="s">
        <v>52</v>
      </c>
      <c r="E38" s="36" t="s">
        <v>433</v>
      </c>
    </row>
    <row r="39" spans="1:16" ht="12.75">
      <c r="A39" s="25" t="s">
        <v>45</v>
      </c>
      <c s="29" t="s">
        <v>92</v>
      </c>
      <c s="29" t="s">
        <v>430</v>
      </c>
      <c s="25" t="s">
        <v>218</v>
      </c>
      <c s="30" t="s">
        <v>431</v>
      </c>
      <c s="31" t="s">
        <v>140</v>
      </c>
      <c s="32">
        <v>2</v>
      </c>
      <c s="32">
        <v>0</v>
      </c>
      <c s="32">
        <f>ROUND(ROUND(H39,2)*ROUND(G39,2),2)</f>
      </c>
      <c r="O39">
        <f>(I39*21)/100</f>
      </c>
      <c t="s">
        <v>22</v>
      </c>
    </row>
    <row r="40" spans="1:5" ht="12.75">
      <c r="A40" s="33" t="s">
        <v>50</v>
      </c>
      <c r="E40" s="34" t="s">
        <v>47</v>
      </c>
    </row>
    <row r="41" spans="1:5" ht="12.75">
      <c r="A41" s="37" t="s">
        <v>52</v>
      </c>
      <c r="E41" s="36" t="s">
        <v>434</v>
      </c>
    </row>
    <row r="42" spans="1:16" ht="12.75">
      <c r="A42" s="25" t="s">
        <v>45</v>
      </c>
      <c s="29" t="s">
        <v>97</v>
      </c>
      <c s="29" t="s">
        <v>435</v>
      </c>
      <c s="25" t="s">
        <v>47</v>
      </c>
      <c s="30" t="s">
        <v>436</v>
      </c>
      <c s="31" t="s">
        <v>208</v>
      </c>
      <c s="32">
        <v>1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437</v>
      </c>
    </row>
    <row r="44" spans="1:5" ht="12.75">
      <c r="A44" s="37" t="s">
        <v>52</v>
      </c>
      <c r="E44" s="36" t="s">
        <v>47</v>
      </c>
    </row>
    <row r="45" spans="1:16" ht="12.75">
      <c r="A45" s="25" t="s">
        <v>45</v>
      </c>
      <c s="29" t="s">
        <v>102</v>
      </c>
      <c s="29" t="s">
        <v>438</v>
      </c>
      <c s="25" t="s">
        <v>47</v>
      </c>
      <c s="30" t="s">
        <v>439</v>
      </c>
      <c s="31" t="s">
        <v>208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25.5">
      <c r="A46" s="33" t="s">
        <v>50</v>
      </c>
      <c r="E46" s="34" t="s">
        <v>440</v>
      </c>
    </row>
    <row r="47" spans="1:5" ht="12.75">
      <c r="A47" s="35" t="s">
        <v>52</v>
      </c>
      <c r="E47" s="36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