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00 - komunikace" sheetId="2" r:id="rId2"/>
    <sheet name="001 - parkování" sheetId="3" r:id="rId3"/>
    <sheet name="002 - dělící ostrůvek" sheetId="4" r:id="rId4"/>
    <sheet name="003 - vjezdy" sheetId="5" r:id="rId5"/>
    <sheet name="000 - komunikace_01" sheetId="6" r:id="rId6"/>
    <sheet name="001 - parkování_01" sheetId="7" r:id="rId7"/>
    <sheet name="003 - vjezdy_01" sheetId="8" r:id="rId8"/>
    <sheet name="O1 - Přeložka plynu - nov..." sheetId="9" r:id="rId9"/>
    <sheet name="O2 - Přeložka plynu - nov..." sheetId="10" r:id="rId10"/>
    <sheet name="O3 - Ochrana el. vedení" sheetId="11" r:id="rId11"/>
    <sheet name="O4 - Ochrana vodovdu" sheetId="12" r:id="rId12"/>
    <sheet name="O5 - Přeložka optických k..." sheetId="13" r:id="rId13"/>
    <sheet name="O6 - Ochrana kanalizace" sheetId="14" r:id="rId14"/>
    <sheet name="O7 - Příprava staveniště" sheetId="15" r:id="rId15"/>
    <sheet name="Pokyny pro vyplnění" sheetId="16" r:id="rId16"/>
  </sheets>
  <definedNames>
    <definedName name="_xlnm.Print_Titles" localSheetId="1">'000 - komunikace'!$75:$75</definedName>
    <definedName name="_xlnm.Print_Titles" localSheetId="5">'000 - komunikace_01'!$74:$74</definedName>
    <definedName name="_xlnm.Print_Titles" localSheetId="2">'001 - parkování'!$75:$75</definedName>
    <definedName name="_xlnm.Print_Titles" localSheetId="6">'001 - parkování_01'!$74:$74</definedName>
    <definedName name="_xlnm.Print_Titles" localSheetId="3">'002 - dělící ostrůvek'!$75:$75</definedName>
    <definedName name="_xlnm.Print_Titles" localSheetId="4">'003 - vjezdy'!$75:$75</definedName>
    <definedName name="_xlnm.Print_Titles" localSheetId="7">'003 - vjezdy_01'!$74:$74</definedName>
    <definedName name="_xlnm.Print_Titles" localSheetId="8">'O1 - Přeložka plynu - nov...'!$71:$71</definedName>
    <definedName name="_xlnm.Print_Titles" localSheetId="9">'O2 - Přeložka plynu - nov...'!$77:$77</definedName>
    <definedName name="_xlnm.Print_Titles" localSheetId="10">'O3 - Ochrana el. vedení'!$70:$70</definedName>
    <definedName name="_xlnm.Print_Titles" localSheetId="11">'O4 - Ochrana vodovdu'!$75:$75</definedName>
    <definedName name="_xlnm.Print_Titles" localSheetId="12">'O5 - Přeložka optických k...'!$77:$77</definedName>
    <definedName name="_xlnm.Print_Titles" localSheetId="13">'O6 - Ochrana kanalizace'!$70:$70</definedName>
    <definedName name="_xlnm.Print_Titles" localSheetId="14">'O7 - Příprava staveniště'!$70:$70</definedName>
    <definedName name="_xlnm.Print_Titles" localSheetId="0">'Rekapitulace stavby'!$47:$47</definedName>
    <definedName name="_xlnm.Print_Area" localSheetId="1">'000 - komunikace'!$C$4:$P$34,'000 - komunikace'!$C$40:$Q$58,'000 - komunikace'!$C$64:$R$126</definedName>
    <definedName name="_xlnm.Print_Area" localSheetId="5">'000 - komunikace_01'!$C$4:$P$34,'000 - komunikace_01'!$C$40:$Q$57,'000 - komunikace_01'!$C$63:$R$118</definedName>
    <definedName name="_xlnm.Print_Area" localSheetId="2">'001 - parkování'!$C$4:$P$34,'001 - parkování'!$C$40:$Q$58,'001 - parkování'!$C$64:$R$129</definedName>
    <definedName name="_xlnm.Print_Area" localSheetId="6">'001 - parkování_01'!$C$4:$P$34,'001 - parkování_01'!$C$40:$Q$57,'001 - parkování_01'!$C$63:$R$118</definedName>
    <definedName name="_xlnm.Print_Area" localSheetId="3">'002 - dělící ostrůvek'!$C$4:$P$34,'002 - dělící ostrůvek'!$C$40:$Q$58,'002 - dělící ostrůvek'!$C$64:$R$129</definedName>
    <definedName name="_xlnm.Print_Area" localSheetId="4">'003 - vjezdy'!$C$4:$P$34,'003 - vjezdy'!$C$40:$Q$58,'003 - vjezdy'!$C$64:$R$129</definedName>
    <definedName name="_xlnm.Print_Area" localSheetId="7">'003 - vjezdy_01'!$C$4:$P$34,'003 - vjezdy_01'!$C$40:$Q$57,'003 - vjezdy_01'!$C$63:$R$118</definedName>
    <definedName name="_xlnm.Print_Area" localSheetId="8">'O1 - Přeložka plynu - nov...'!$C$4:$P$33,'O1 - Přeložka plynu - nov...'!$C$39:$Q$55,'O1 - Přeložka plynu - nov...'!$C$61:$R$132</definedName>
    <definedName name="_xlnm.Print_Area" localSheetId="9">'O2 - Přeložka plynu - nov...'!$C$4:$P$33,'O2 - Přeložka plynu - nov...'!$C$39:$Q$61,'O2 - Přeložka plynu - nov...'!$C$67:$R$191</definedName>
    <definedName name="_xlnm.Print_Area" localSheetId="10">'O3 - Ochrana el. vedení'!$C$4:$P$33,'O3 - Ochrana el. vedení'!$C$39:$Q$54,'O3 - Ochrana el. vedení'!$C$60:$R$80</definedName>
    <definedName name="_xlnm.Print_Area" localSheetId="11">'O4 - Ochrana vodovdu'!$C$4:$P$33,'O4 - Ochrana vodovdu'!$C$39:$Q$59,'O4 - Ochrana vodovdu'!$C$65:$R$128</definedName>
    <definedName name="_xlnm.Print_Area" localSheetId="12">'O5 - Přeložka optických k...'!$C$4:$P$33,'O5 - Přeložka optických k...'!$C$39:$Q$61,'O5 - Přeložka optických k...'!$C$67:$R$122</definedName>
    <definedName name="_xlnm.Print_Area" localSheetId="13">'O6 - Ochrana kanalizace'!$C$4:$P$33,'O6 - Ochrana kanalizace'!$C$39:$Q$54,'O6 - Ochrana kanalizace'!$C$60:$R$88</definedName>
    <definedName name="_xlnm.Print_Area" localSheetId="14">'O7 - Příprava staveniště'!$C$4:$P$33,'O7 - Příprava staveniště'!$C$39:$Q$54,'O7 - Příprava staveniště'!$C$60:$R$83</definedName>
    <definedName name="_xlnm.Print_Area" localSheetId="15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stavby'!$C$38:$AQ$66</definedName>
  </definedNames>
  <calcPr fullCalcOnLoad="1"/>
</workbook>
</file>

<file path=xl/sharedStrings.xml><?xml version="1.0" encoding="utf-8"?>
<sst xmlns="http://schemas.openxmlformats.org/spreadsheetml/2006/main" count="6928" uniqueCount="878">
  <si>
    <t>Export VZ</t>
  </si>
  <si>
    <t>List obsahuje:</t>
  </si>
  <si>
    <t>1.0</t>
  </si>
  <si>
    <t>False</t>
  </si>
  <si>
    <t>{5A4112B4-C039-4878-97DB-05B9DD6A98B4}</t>
  </si>
  <si>
    <t>optimalizováno pro tisk sestav ve formátu A4 - na výšku</t>
  </si>
  <si>
    <t>&gt;&gt;  skryté sloupce  &lt;&lt;</t>
  </si>
  <si>
    <t>0.01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</si>
  <si>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</si>
  <si>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</si>
  <si>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</si>
  <si>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</si>
  <si>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</si>
  <si>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0.001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</si>
  <si>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</si>
  <si>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</si>
  <si>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08-2-027 - Švermov_sanace</t>
  </si>
  <si>
    <t>0.1</t>
  </si>
  <si>
    <t>1</t>
  </si>
  <si>
    <t>Místo:</t>
  </si>
  <si>
    <t>Švermov</t>
  </si>
  <si>
    <t>Datum:</t>
  </si>
  <si>
    <t>21.08.2013</t>
  </si>
  <si>
    <t>10</t>
  </si>
  <si>
    <t>100</t>
  </si>
  <si>
    <t>Zadavatel:</t>
  </si>
  <si>
    <t>IČ:</t>
  </si>
  <si>
    <t>Středočeský kraj</t>
  </si>
  <si>
    <t>DIČ:</t>
  </si>
  <si>
    <t>Uchazeč:</t>
  </si>
  <si>
    <t>Vyplň údaj</t>
  </si>
  <si>
    <t>Projektant:</t>
  </si>
  <si>
    <t>47307218</t>
  </si>
  <si>
    <t>AF-CITYPLAN s.r.o</t>
  </si>
  <si>
    <t>CZ47307218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</si>
  <si>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</si>
  <si>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</si>
  <si>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</si>
  <si>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</si>
  <si>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</si>
  <si>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</si>
  <si>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</si>
  <si>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</si>
  <si>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</si>
  <si>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</si>
  <si>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</si>
  <si>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</si>
  <si>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</si>
  <si>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</si>
  <si>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</si>
  <si>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</si>
  <si>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</si>
  <si>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</si>
  <si>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</si>
  <si>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</si>
  <si>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</si>
  <si>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</si>
  <si>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</si>
  <si>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</si>
  <si>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</si>
  <si>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</si>
  <si>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</si>
  <si>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</si>
  <si>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</si>
  <si>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</si>
  <si>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</si>
  <si>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</si>
  <si>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</si>
  <si>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</si>
  <si>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</si>
  <si>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</si>
  <si>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</si>
  <si>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</si>
  <si>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km 400-525</t>
  </si>
  <si>
    <t>Sanace podloží</t>
  </si>
  <si>
    <t>STA</t>
  </si>
  <si>
    <t>{CA059889-D8E7-41DA-8DD7-113C1C8B3161}</t>
  </si>
  <si>
    <t>2</t>
  </si>
  <si>
    <t>000</t>
  </si>
  <si>
    <t>komunikace</t>
  </si>
  <si>
    <t>Soupis</t>
  </si>
  <si>
    <t>{EAD2FAC1-647E-400C-AA8C-245612A9990C}</t>
  </si>
  <si>
    <t>001</t>
  </si>
  <si>
    <t>parkování</t>
  </si>
  <si>
    <t>{19EC2452-1002-44DF-9FB0-EF3A14CABF8A}</t>
  </si>
  <si>
    <t>002</t>
  </si>
  <si>
    <t>dělící ostrůvek</t>
  </si>
  <si>
    <t>{36300ABE-9427-4002-8782-33843ACD1D97}</t>
  </si>
  <si>
    <t>003</t>
  </si>
  <si>
    <t>vjezdy</t>
  </si>
  <si>
    <t>{D51B5033-E6DA-4B15-B5E3-DADE9B526863}</t>
  </si>
  <si>
    <t>km</t>
  </si>
  <si>
    <t>525-965</t>
  </si>
  <si>
    <t>{859E7FEB-ABCF-487A-9AD5-BFAD58E00990}</t>
  </si>
  <si>
    <t>{A899CC1C-8C01-4B69-B35C-931542ACA540}</t>
  </si>
  <si>
    <t>{4C3ADBA9-A4FF-45A6-844F-E3487A56AAD9}</t>
  </si>
  <si>
    <t>{EAF72AD6-CE8E-47C7-9611-95C28E553848}</t>
  </si>
  <si>
    <t>O1</t>
  </si>
  <si>
    <t>Přeložka plynu - nová (vyvolaná sanací podloží)</t>
  </si>
  <si>
    <t>{30FC20D8-7182-43FD-A8BD-70C1B682639C}</t>
  </si>
  <si>
    <t>O2</t>
  </si>
  <si>
    <t>Přeložka plynu - nová (vyvolána sanací podloží)</t>
  </si>
  <si>
    <t>{F1D7CFC4-E9BC-49EB-840A-038545AEB719}</t>
  </si>
  <si>
    <t>O3</t>
  </si>
  <si>
    <t>Ochrana el. vedení</t>
  </si>
  <si>
    <t>{473916BA-C550-432C-AC45-43EB7788CCEC}</t>
  </si>
  <si>
    <t>O4</t>
  </si>
  <si>
    <t>Ochrana vodovdu</t>
  </si>
  <si>
    <t>{750508EC-DB02-434E-9C19-2203B7444DCE}</t>
  </si>
  <si>
    <t>O5</t>
  </si>
  <si>
    <t>Přeložka optických kabelů</t>
  </si>
  <si>
    <t>{DF77CF6B-981D-4074-ADB7-768F927D5CF8}</t>
  </si>
  <si>
    <t>O6</t>
  </si>
  <si>
    <t>Ochrana kanalizace</t>
  </si>
  <si>
    <t>{D3F827B8-2CB2-41B5-9CAC-F1073D42B61A}</t>
  </si>
  <si>
    <t>O7</t>
  </si>
  <si>
    <t>Příprava staveniště</t>
  </si>
  <si>
    <t>{B68CDEF6-F4B3-466F-9466-FB8CC74338F8}</t>
  </si>
  <si>
    <t>Zpět na list:</t>
  </si>
  <si>
    <t>KRYCÍ LIST SOUPISU</t>
  </si>
  <si>
    <t>Objekt:</t>
  </si>
  <si>
    <t>km 400-525 - Sanace podloží</t>
  </si>
  <si>
    <t>Soupis:</t>
  </si>
  <si>
    <t>000 - komunikace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</si>
  <si>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</si>
  <si>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</si>
  <si>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</si>
  <si>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</si>
  <si>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</si>
  <si>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</si>
  <si>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</si>
  <si>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</si>
  <si>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</si>
  <si>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9 - Ostatní konstrukce a práce-bourání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</si>
  <si>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</si>
  <si>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</si>
  <si>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</si>
  <si>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</si>
  <si>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</si>
  <si>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</si>
  <si>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</si>
  <si>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</si>
  <si>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</si>
  <si>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</si>
  <si>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</si>
  <si>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</si>
  <si>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</si>
  <si>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</si>
  <si>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</si>
  <si>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</si>
  <si>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</si>
  <si>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122101101</t>
  </si>
  <si>
    <t>Odkopávky a prokopávky nezapažené v hornině tř. 1 a 2 objem do 100 m3</t>
  </si>
  <si>
    <t>m3</t>
  </si>
  <si>
    <t>CS ÚRS 2013 01</t>
  </si>
  <si>
    <t>4</t>
  </si>
  <si>
    <t>1555952605</t>
  </si>
  <si>
    <t>PP</t>
  </si>
  <si>
    <t>965*0,5*0,1</t>
  </si>
  <si>
    <t>VV</t>
  </si>
  <si>
    <t>122201102</t>
  </si>
  <si>
    <t>Odkopávky a prokopávky nezapažené v hornině tř. 3 objem do 1000 m3</t>
  </si>
  <si>
    <t>-1559805912</t>
  </si>
  <si>
    <t>965*0,5*0,4</t>
  </si>
  <si>
    <t>3</t>
  </si>
  <si>
    <t>122201109</t>
  </si>
  <si>
    <t>Příplatek za lepivost u odkopávek v hornině tř. 1 až 3</t>
  </si>
  <si>
    <t>2019930614</t>
  </si>
  <si>
    <t>122301102</t>
  </si>
  <si>
    <t>Odkopávky a prokopávky nezapažené v hornině tř. 4 objem do 1000 m3</t>
  </si>
  <si>
    <t>361398981</t>
  </si>
  <si>
    <t>5</t>
  </si>
  <si>
    <t>122301109</t>
  </si>
  <si>
    <t>Příplatek za lepivost u odkopávek nezapažených v hornině tř. 4</t>
  </si>
  <si>
    <t>2124941841</t>
  </si>
  <si>
    <t>6</t>
  </si>
  <si>
    <t>131203102</t>
  </si>
  <si>
    <t>Hloubení jam ručním nebo pneum nářadím v nesoudržných horninách tř. 3</t>
  </si>
  <si>
    <t>522650911</t>
  </si>
  <si>
    <t>7</t>
  </si>
  <si>
    <t>131203109</t>
  </si>
  <si>
    <t>Příplatek za lepivost u hloubení jam ručním nebo pneum nářadím v hornině tř. 3</t>
  </si>
  <si>
    <t>-1284528879</t>
  </si>
  <si>
    <t>8</t>
  </si>
  <si>
    <t>162701105</t>
  </si>
  <si>
    <t>Vodorovné přemístění do 10000 m výkopku/sypaniny z horniny tř. 1 až 4</t>
  </si>
  <si>
    <t>1220397219</t>
  </si>
  <si>
    <t>482,5</t>
  </si>
  <si>
    <t>9</t>
  </si>
  <si>
    <t>162701109</t>
  </si>
  <si>
    <t>Příplatek k vodorovnému přemístění výkopku/sypaniny z horniny tř. 1 až 4 ZKD 1000 m přes 10000 m</t>
  </si>
  <si>
    <t>-1251835471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</si>
  <si>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</si>
  <si>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482,5*2 "12km</t>
  </si>
  <si>
    <t>171201201</t>
  </si>
  <si>
    <t>Uložení sypaniny na skládky</t>
  </si>
  <si>
    <t>101696528</t>
  </si>
  <si>
    <t>11</t>
  </si>
  <si>
    <t>171201211</t>
  </si>
  <si>
    <t>Poplatek za uložení odpadu ze sypaniny na skládce (skládkovné)</t>
  </si>
  <si>
    <t>t</t>
  </si>
  <si>
    <t>1239795198</t>
  </si>
  <si>
    <t>482,5*1,8 "uvažováno 1800kg/m3</t>
  </si>
  <si>
    <t>12</t>
  </si>
  <si>
    <t>181951102</t>
  </si>
  <si>
    <t>Úprava pláně v hornině tř. 1 až 4 se zhutněním</t>
  </si>
  <si>
    <t>m2</t>
  </si>
  <si>
    <t>-216058405</t>
  </si>
  <si>
    <t>965</t>
  </si>
  <si>
    <t>13</t>
  </si>
  <si>
    <t>5001</t>
  </si>
  <si>
    <t>Sanační vrtsvy z lomového kamene tl. 200 mm</t>
  </si>
  <si>
    <t>174691080</t>
  </si>
  <si>
    <t>lomový kámen frakce 100 - 150 mm tl. 0,2 m (vtlačování)</t>
  </si>
  <si>
    <t>965*0,2</t>
  </si>
  <si>
    <t>14</t>
  </si>
  <si>
    <t>564971315</t>
  </si>
  <si>
    <t>Podklad z betonového recyklátu tl 250 mm</t>
  </si>
  <si>
    <t>1434517544</t>
  </si>
  <si>
    <t>Podklad z betonového recyklátu tl 250 mm. Hutněno po vrstvách max. 0,20m</t>
  </si>
  <si>
    <t>Poznámka k položce:
Variantně lze použít ŠD 32/63</t>
  </si>
  <si>
    <t>P</t>
  </si>
  <si>
    <t>965*2 "celková tl. 0,50m</t>
  </si>
  <si>
    <t>919721122</t>
  </si>
  <si>
    <t>Geomříž pro stabilizaci podkladu tuhá dvouosá z PP podélná pevnost v tahu do 30 kN/m</t>
  </si>
  <si>
    <t>407767312</t>
  </si>
  <si>
    <t>Geomříž pro stabilizaci podkladu tuhá dvouosá z polypropylenu, podélná pevnost v tahu 30 kN/m</t>
  </si>
  <si>
    <t>965*1,2 "20% přesah</t>
  </si>
  <si>
    <t>16</t>
  </si>
  <si>
    <t>919726122</t>
  </si>
  <si>
    <t>Geotextilie pro ochranu, separaci a filtraci netkaná měrná hmotnost do 300 g/m2</t>
  </si>
  <si>
    <t>2045925793</t>
  </si>
  <si>
    <t>001 - parkování</t>
  </si>
  <si>
    <t>326647037</t>
  </si>
  <si>
    <t>135*0,25*0,1</t>
  </si>
  <si>
    <t>122201101</t>
  </si>
  <si>
    <t>Odkopávky a prokopávky nezapažené v hornině tř. 3 objem do 100 m3</t>
  </si>
  <si>
    <t>1042197076</t>
  </si>
  <si>
    <t>Odkopávky a prokopávky nezapažené s přehozením výkopku na vzdálenost do 3 m nebo s naložením na dopravní prostředek v hornině tř. 3 do 100 m3</t>
  </si>
  <si>
    <t>135*0,25*0,4</t>
  </si>
  <si>
    <t>136932543</t>
  </si>
  <si>
    <t>13,5</t>
  </si>
  <si>
    <t>122301101</t>
  </si>
  <si>
    <t>Odkopávky a prokopávky nezapažené v hornině tř. 4 objem do 100 m3</t>
  </si>
  <si>
    <t>-843061624</t>
  </si>
  <si>
    <t>Odkopávky a prokopávky nezapažené s přehozením výkopku na vzdálenost do 3 m nebo s naložením na dopravní prostředek v hornině tř. 4 do 100 m3</t>
  </si>
  <si>
    <t>-1824049476</t>
  </si>
  <si>
    <t>1247189744</t>
  </si>
  <si>
    <t>1489079245</t>
  </si>
  <si>
    <t>3,375</t>
  </si>
  <si>
    <t>1839686629</t>
  </si>
  <si>
    <t>135*0,25</t>
  </si>
  <si>
    <t>1265858543</t>
  </si>
  <si>
    <t>33,75*2 "12 km</t>
  </si>
  <si>
    <t>-1707523541</t>
  </si>
  <si>
    <t>33,75</t>
  </si>
  <si>
    <t>-1328774869</t>
  </si>
  <si>
    <t>33,75*1,8 "uvažováno 1800kg/m3</t>
  </si>
  <si>
    <t>155485075</t>
  </si>
  <si>
    <t>135</t>
  </si>
  <si>
    <t>1836377495</t>
  </si>
  <si>
    <t>135*0,2</t>
  </si>
  <si>
    <t>440959215</t>
  </si>
  <si>
    <t>Podklad z betonového recyklátu tl 250 mm.
Hutněno po vrtsvách max. 200 mm</t>
  </si>
  <si>
    <t>62947034</t>
  </si>
  <si>
    <t>135*1,2 "20% přesah</t>
  </si>
  <si>
    <t>-1394024380</t>
  </si>
  <si>
    <t>002 - dělící ostrůvek</t>
  </si>
  <si>
    <t>610329656</t>
  </si>
  <si>
    <t>305*0,5*0,1</t>
  </si>
  <si>
    <t>-933219767</t>
  </si>
  <si>
    <t>305*0,5*0,4</t>
  </si>
  <si>
    <t>-384820060</t>
  </si>
  <si>
    <t>61</t>
  </si>
  <si>
    <t>-883601438</t>
  </si>
  <si>
    <t>-1642731366</t>
  </si>
  <si>
    <t>-100072713</t>
  </si>
  <si>
    <t>1792097501</t>
  </si>
  <si>
    <t>15,25</t>
  </si>
  <si>
    <t>44032123</t>
  </si>
  <si>
    <t>305*0,5</t>
  </si>
  <si>
    <t>-1587993579</t>
  </si>
  <si>
    <t>152,5*2 "12 km</t>
  </si>
  <si>
    <t>-900624916</t>
  </si>
  <si>
    <t>152,5</t>
  </si>
  <si>
    <t>807073360</t>
  </si>
  <si>
    <t>152,5*1,8 "uvažováno 1800kg/m3</t>
  </si>
  <si>
    <t>23435743</t>
  </si>
  <si>
    <t>305</t>
  </si>
  <si>
    <t>817924088</t>
  </si>
  <si>
    <t>305*0,2</t>
  </si>
  <si>
    <t>1342301535</t>
  </si>
  <si>
    <t>Podklad z betonového recyklátu tl 250 mm
Hutnění po vrstvách max. 200 mm</t>
  </si>
  <si>
    <t>305*2 "celková tl. 0,50 m</t>
  </si>
  <si>
    <t>-753636390</t>
  </si>
  <si>
    <t>305*1,2 "20% přesah</t>
  </si>
  <si>
    <t>-1620559871</t>
  </si>
  <si>
    <t>003 - vjezdy</t>
  </si>
  <si>
    <t>1080692680</t>
  </si>
  <si>
    <t>13,5*0,25*0,1</t>
  </si>
  <si>
    <t>-1125789183</t>
  </si>
  <si>
    <t>13,5*0,25*0,4</t>
  </si>
  <si>
    <t>416768230</t>
  </si>
  <si>
    <t>1,35</t>
  </si>
  <si>
    <t>404993941</t>
  </si>
  <si>
    <t>1820531174</t>
  </si>
  <si>
    <t>1711445213</t>
  </si>
  <si>
    <t>591214003</t>
  </si>
  <si>
    <t>0,338</t>
  </si>
  <si>
    <t>1018427822</t>
  </si>
  <si>
    <t>13,5*0,25</t>
  </si>
  <si>
    <t>-2092568253</t>
  </si>
  <si>
    <t>3,375*2 "12km</t>
  </si>
  <si>
    <t>1575696013</t>
  </si>
  <si>
    <t>1968490771</t>
  </si>
  <si>
    <t>3,375*1,8 "uvažováno 1800kg/m3</t>
  </si>
  <si>
    <t>-1656855425</t>
  </si>
  <si>
    <t>1341758572</t>
  </si>
  <si>
    <t>13,5*0,2</t>
  </si>
  <si>
    <t>1278379690</t>
  </si>
  <si>
    <t>13,5 "celková tl. 0,50m</t>
  </si>
  <si>
    <t>-2102987796</t>
  </si>
  <si>
    <t>13,5*1,2 "20% přesah</t>
  </si>
  <si>
    <t>2140311575</t>
  </si>
  <si>
    <t>km - 525-965</t>
  </si>
  <si>
    <t>-1519824609</t>
  </si>
  <si>
    <t>2895*0,5*0,1</t>
  </si>
  <si>
    <t>-1708357276</t>
  </si>
  <si>
    <t>2895*0,5*0,4</t>
  </si>
  <si>
    <t>-339790818</t>
  </si>
  <si>
    <t>579</t>
  </si>
  <si>
    <t>426249548</t>
  </si>
  <si>
    <t>-129978081</t>
  </si>
  <si>
    <t>-1889436298</t>
  </si>
  <si>
    <t>-703307848</t>
  </si>
  <si>
    <t>144,75</t>
  </si>
  <si>
    <t>-2059387056</t>
  </si>
  <si>
    <t>2895*0,5</t>
  </si>
  <si>
    <t>982648695</t>
  </si>
  <si>
    <t>1447,5*2 "12km</t>
  </si>
  <si>
    <t>-752064534</t>
  </si>
  <si>
    <t>1278907853</t>
  </si>
  <si>
    <t>1447,5*1,8 "uvažováno 1800kg/m3</t>
  </si>
  <si>
    <t>1332581478</t>
  </si>
  <si>
    <t>Úprava pláně vyrovnáním výškových rozdílů v hornině tř. 1 až 4 se zhutněním</t>
  </si>
  <si>
    <t>2895</t>
  </si>
  <si>
    <t>-1098429531</t>
  </si>
  <si>
    <t>2895*2 "celková tl. 0,50m</t>
  </si>
  <si>
    <t>-456392809</t>
  </si>
  <si>
    <t>160*0,25*0,1</t>
  </si>
  <si>
    <t>1392051690</t>
  </si>
  <si>
    <t>160*0,25*0,4</t>
  </si>
  <si>
    <t>211824601</t>
  </si>
  <si>
    <t>1385523221</t>
  </si>
  <si>
    <t>224034835</t>
  </si>
  <si>
    <t>-605909580</t>
  </si>
  <si>
    <t>124191758</t>
  </si>
  <si>
    <t>-1002226963</t>
  </si>
  <si>
    <t>160*0,25</t>
  </si>
  <si>
    <t>112094404</t>
  </si>
  <si>
    <t>40*2 "12km</t>
  </si>
  <si>
    <t>-359447117</t>
  </si>
  <si>
    <t>314217053</t>
  </si>
  <si>
    <t>40*1,8 "uvažováno 1800kg/m3</t>
  </si>
  <si>
    <t>-1105589988</t>
  </si>
  <si>
    <t>160</t>
  </si>
  <si>
    <t>-508058657</t>
  </si>
  <si>
    <t>-229470575</t>
  </si>
  <si>
    <t>90*0,25*0,1</t>
  </si>
  <si>
    <t>-1866072359</t>
  </si>
  <si>
    <t>90*0,25*0,4</t>
  </si>
  <si>
    <t>-887086212</t>
  </si>
  <si>
    <t>-380520879</t>
  </si>
  <si>
    <t>958748970</t>
  </si>
  <si>
    <t>-2126008545</t>
  </si>
  <si>
    <t>912300701</t>
  </si>
  <si>
    <t>2,25</t>
  </si>
  <si>
    <t>1795047039</t>
  </si>
  <si>
    <t>90*0,25</t>
  </si>
  <si>
    <t>-1599881398</t>
  </si>
  <si>
    <t>22,5*2 "12km</t>
  </si>
  <si>
    <t>-363831230</t>
  </si>
  <si>
    <t>-231984668</t>
  </si>
  <si>
    <t>22,5*1,8 "uvažováno 1800kg/m3</t>
  </si>
  <si>
    <t>700477994</t>
  </si>
  <si>
    <t>90</t>
  </si>
  <si>
    <t>-1979165657</t>
  </si>
  <si>
    <t>O1 - Přeložka plynu - nová (vyvolaná sanací podloží)</t>
  </si>
  <si>
    <t xml:space="preserve">    8 - Trubní vedení</t>
  </si>
  <si>
    <t>131101101</t>
  </si>
  <si>
    <t>Hloubení jam nezapažených v hornině tř. 1 a 2 objemu do 100 m3</t>
  </si>
  <si>
    <t>2135593226</t>
  </si>
  <si>
    <t>Hloubení nezapažených jam a zářezů kromě zářezů se šikmými stěnami pro podzemní vedení s urovnáním dna do předepsaného profilu a spádu v horninách tř. 1 a 2 do 100 m3</t>
  </si>
  <si>
    <t>130*0,5*0,3*0,1</t>
  </si>
  <si>
    <t>131103102</t>
  </si>
  <si>
    <t>Hloubení jam ručním nebo pneum nářadím v nesoudržných horninách tř. 1 a 2</t>
  </si>
  <si>
    <t>182991986</t>
  </si>
  <si>
    <t>Hloubení zapažených i nezapažených jam ručním nebo pneumatickým nářadím s urovnáním dna do předepsaného profilu a spádu v horninách tř. 1 a 2 nesoudržných</t>
  </si>
  <si>
    <t>131201101</t>
  </si>
  <si>
    <t>Hloubení jam nezapažených v hornině tř. 3 objemu do 100 m3</t>
  </si>
  <si>
    <t>-186592820</t>
  </si>
  <si>
    <t>Hloubení nezapažených jam a zářezů kromě zářezů se šikmými stěnami pro podzemní vedení s urovnáním dna do předepsaného profilu a spádu v hornině tř. 3 do 100 m3</t>
  </si>
  <si>
    <t>130*0,5*0,3*0,2</t>
  </si>
  <si>
    <t>131201109</t>
  </si>
  <si>
    <t>Příplatek za lepivost u hloubení jam nezapažených v hornině tř. 3</t>
  </si>
  <si>
    <t>-1059688222</t>
  </si>
  <si>
    <t>Hloubení nezapažených jam a zářezů kromě zářezů se šikmými stěnami pro podzemní vedení s urovnáním dna do předepsaného profilu a spádu Příplatek k cenám za lepivost horniny tř. 3</t>
  </si>
  <si>
    <t>3,9</t>
  </si>
  <si>
    <t>195860120</t>
  </si>
  <si>
    <t>Hloubení zapažených i nezapažených jam ručním nebo pneumatickým nářadím s urovnáním dna do předepsaného profilu a spádu v horninách tř. 3 nesoudržných</t>
  </si>
  <si>
    <t>1998027858</t>
  </si>
  <si>
    <t>Hloubení zapažených i nezapažených jam ručním nebo pneumatickým nářadím s urovnáním dna do předepsaného profilu a spádu v horninách tř. 3 Příplatek k cenám za lepivost horniny tř. 3</t>
  </si>
  <si>
    <t>131301101</t>
  </si>
  <si>
    <t>Hloubení jam nezapažených v hornině tř. 4 objemu do 100 m3</t>
  </si>
  <si>
    <t>-1192581269</t>
  </si>
  <si>
    <t>Hloubení nezapažených jam a zářezů kromě zářezů se šikmými stěnami pro podzemní vedení s urovnáním dna do předepsaného profilu a spádu v hornině tř. 4 do 100 m3</t>
  </si>
  <si>
    <t>131301109</t>
  </si>
  <si>
    <t>Příplatek za lepivost u hloubení jam nezapažených v hornině tř. 4</t>
  </si>
  <si>
    <t>-1663256906</t>
  </si>
  <si>
    <t>Hloubení nezapažených jam a zářezů kromě zářezů se šikmými stěnami pro podzemní vedení s urovnáním dna do předepsaného profilu a spádu Příplatek k cenám za lepivost horniny tř. 4</t>
  </si>
  <si>
    <t>131303102</t>
  </si>
  <si>
    <t>Hloubení jam ručním nebo pneum nářadím v nesoudržných horninách tř. 4</t>
  </si>
  <si>
    <t>2118439084</t>
  </si>
  <si>
    <t>Hloubení zapažených i nezapažených jam ručním nebo pneumatickým nářadím s urovnáním dna do předepsaného profilu a spádu v horninách tř. 4 nesoudržných</t>
  </si>
  <si>
    <t>131303109</t>
  </si>
  <si>
    <t>Příplatek za lepivost u hloubení jam ručním nebo pneum nářadím v hornině tř. 4</t>
  </si>
  <si>
    <t>-1381143987</t>
  </si>
  <si>
    <t>Hloubení zapažených i nezapažených jam ručním nebo pneumatickým nářadím s urovnáním dna do předepsaného profilu a spádu v horninách tř. 4 Příplatek k cenám za lepivost horniny tř. 4</t>
  </si>
  <si>
    <t>-1800235702</t>
  </si>
  <si>
    <t>130*0,5*0,3</t>
  </si>
  <si>
    <t>570979042</t>
  </si>
  <si>
    <t>19,5</t>
  </si>
  <si>
    <t>461117313</t>
  </si>
  <si>
    <t>19,5*1,8 "uvažováno 1800kg/m3</t>
  </si>
  <si>
    <t>175101201</t>
  </si>
  <si>
    <t>Obsypání objektů bez prohození sypaniny z hornin tř. 1 až 4 uloženým do 30 m od kraje objektu</t>
  </si>
  <si>
    <t>-1637846418</t>
  </si>
  <si>
    <t>Obsypání objektů sypaninou z vhodných hornin 1 až 4 nebo materiálem uloženým ve vzdálenosti do 30 m od vnějšího kraje objektu pro jakoukoliv míru zhutnění bez prohození sypaniny</t>
  </si>
  <si>
    <t>130*0,5*0,3 "výkop</t>
  </si>
  <si>
    <t>-130*3,14*0,025^2 "potrubí</t>
  </si>
  <si>
    <t>Součet</t>
  </si>
  <si>
    <t>M</t>
  </si>
  <si>
    <t>583373020</t>
  </si>
  <si>
    <t>štěrkopísek frakce 0-16</t>
  </si>
  <si>
    <t>-88620957</t>
  </si>
  <si>
    <t>kamenivo přírodní těžené pro stavební účely  PTK  (drobné, hrubé, štěrkopísky) štěrkopísky ČSN 72  1511-2 frakce   0-16</t>
  </si>
  <si>
    <t>19.245*2 'Přepočtené koeficientem množství</t>
  </si>
  <si>
    <t>-1157002208</t>
  </si>
  <si>
    <t>130*0,5</t>
  </si>
  <si>
    <t>19</t>
  </si>
  <si>
    <t>899621112-R</t>
  </si>
  <si>
    <t>Obetonování potrubí betonem tř. B7,5 tl do 150 mm trub DN nad 100 do 160</t>
  </si>
  <si>
    <t>m</t>
  </si>
  <si>
    <t>400739978</t>
  </si>
  <si>
    <t>Obetonování potrubí prostým betonem tl. obetonování do 150 mm, trub DN přes 100 do 160</t>
  </si>
  <si>
    <t>17</t>
  </si>
  <si>
    <t>899914111</t>
  </si>
  <si>
    <t>Montáž ocelové chráničky D 159 x 10 mm</t>
  </si>
  <si>
    <t>2140051418</t>
  </si>
  <si>
    <t>Montáž ocelové chráničky vnějšího průměru D 159 x 10 mm</t>
  </si>
  <si>
    <t>18</t>
  </si>
  <si>
    <t>142159280</t>
  </si>
  <si>
    <t>trubka ocelová bezešvá hladká kruhová ČSN 411353.1 D159 tl 10,0 mm</t>
  </si>
  <si>
    <t>977039165</t>
  </si>
  <si>
    <t>trubky ocelové bezešvé hladké kruhové vnějšího průměru nad 133 mm ve výrobních délkách s vnějším i vnitřním povrchem okujeným, bez ochrany povrchu ČSN 41 1353.1 vnější D    tloušťka stěny mm 159         10,0</t>
  </si>
  <si>
    <t>Poznámka k položce:
Hmotnost: 36,8 kg/m</t>
  </si>
  <si>
    <t>O2 - Přeložka plynu - nová (vyvolána sanací podloží)</t>
  </si>
  <si>
    <t>PSV - Práce a dodávky PSV</t>
  </si>
  <si>
    <t xml:space="preserve">    722 - Zdravotechnika - vnitřní vodovod</t>
  </si>
  <si>
    <t xml:space="preserve">    723 - Zdravotechnika - vnitřní plynovod</t>
  </si>
  <si>
    <t>M - Práce a dodávky M</t>
  </si>
  <si>
    <t xml:space="preserve">    58-M - Revize vyhrazených technických zařízení</t>
  </si>
  <si>
    <t>1338411285</t>
  </si>
  <si>
    <t>40*0,55*0,5*0,10 "km 0,400 - 0,440</t>
  </si>
  <si>
    <t>20*0,4*0,5*0,1 "km 0,650 - 0,670</t>
  </si>
  <si>
    <t>70*0,4*0,5*0,1 "km 0,830 - 0,900</t>
  </si>
  <si>
    <t>595298361</t>
  </si>
  <si>
    <t>-319869691</t>
  </si>
  <si>
    <t>40*0,55*0,5*0,20 "km 0,400 - 0,440</t>
  </si>
  <si>
    <t>20*0,4*0,5*0,2 "km 0,650 - 0,670</t>
  </si>
  <si>
    <t>70*0,4*0,5*0,2 "km 0,830 - 0,900</t>
  </si>
  <si>
    <t>1581699558</t>
  </si>
  <si>
    <t>5,8</t>
  </si>
  <si>
    <t>1533104233</t>
  </si>
  <si>
    <t>2110263996</t>
  </si>
  <si>
    <t>471470216</t>
  </si>
  <si>
    <t>-1419477421</t>
  </si>
  <si>
    <t>265195923</t>
  </si>
  <si>
    <t>-1226243842</t>
  </si>
  <si>
    <t>-1945019684</t>
  </si>
  <si>
    <t>40*0,55*0,5 "km 0,400 - 0,440</t>
  </si>
  <si>
    <t>20*0,4*0,5 "km 0,650 - 0,670</t>
  </si>
  <si>
    <t>70*0,4*0,5 "km 0,830 - 0,900</t>
  </si>
  <si>
    <t>-1918001042</t>
  </si>
  <si>
    <t>29</t>
  </si>
  <si>
    <t>1302461454</t>
  </si>
  <si>
    <t>29*1,8 "uvažováno 1800kg/m3</t>
  </si>
  <si>
    <t>1545226470</t>
  </si>
  <si>
    <t>Poznámka k položce:
obsyp potrubí pískem fr. 0-16, vč. ručního upěchování + lehká zhutňovací technika</t>
  </si>
  <si>
    <t>-1776523009</t>
  </si>
  <si>
    <t>1360971750</t>
  </si>
  <si>
    <t>564231111</t>
  </si>
  <si>
    <t>Podklad nebo podsyp ze štěrkopísku ŠP tl 100 mm</t>
  </si>
  <si>
    <t>1743386711</t>
  </si>
  <si>
    <t>Podklad nebo podsyp ze štěrkopísku ŠP s rozprostřením, vlhčením a zhutněním, po zhutnění tl. 100 mm</t>
  </si>
  <si>
    <t>Poznámka k položce:
štěrkopískové lože tl. 0,1 fr. 0-4</t>
  </si>
  <si>
    <t>-927898397</t>
  </si>
  <si>
    <t>Obetonování drenážního potrubí betonem tř. B7,5 tl do 150 mm trub DN nad 100 do 160</t>
  </si>
  <si>
    <t>130*0,11</t>
  </si>
  <si>
    <t>839932476</t>
  </si>
  <si>
    <t>Poznámka k položce:
rezervní položka ochrany potrubí v případě nemožnosti zahloubení</t>
  </si>
  <si>
    <t>20</t>
  </si>
  <si>
    <t>905831250</t>
  </si>
  <si>
    <t>899914111-R</t>
  </si>
  <si>
    <t>Montáž z trub plast DN do 40 mm</t>
  </si>
  <si>
    <t>1392163104</t>
  </si>
  <si>
    <t>flexibilní trubka žluté barvy (přípojky)flexibilní trubka žluté barvy (přípojky)</t>
  </si>
  <si>
    <t>22</t>
  </si>
  <si>
    <t>286139600</t>
  </si>
  <si>
    <t>trubka ochranná pro plyn PEHD 40 x 3,0 mm</t>
  </si>
  <si>
    <t>1234423918</t>
  </si>
  <si>
    <t>trubky z polyetylénu plynovodní systém PE ochranné trubky pro plyn PEHD, tyče 6 m 40 x 3,0 mm</t>
  </si>
  <si>
    <t>23</t>
  </si>
  <si>
    <t>722130803-R</t>
  </si>
  <si>
    <t>Demontáž potrubí plyn do DN 50</t>
  </si>
  <si>
    <t>1435100443</t>
  </si>
  <si>
    <t>Demontáž potrubí z ocelových trubek pozinkovaných závitových přes 40 do DN 50</t>
  </si>
  <si>
    <t>24</t>
  </si>
  <si>
    <t>723219102</t>
  </si>
  <si>
    <t>Montáž armatur plynovodních přírubových DN 50 ostatní typ</t>
  </si>
  <si>
    <t>kus</t>
  </si>
  <si>
    <t>961638959</t>
  </si>
  <si>
    <t>Armatury přírubové montáž armatur přírubových ostatních typů DN 50</t>
  </si>
  <si>
    <t>25</t>
  </si>
  <si>
    <t>777000-R</t>
  </si>
  <si>
    <t>Plynovodní armatury</t>
  </si>
  <si>
    <t>32</t>
  </si>
  <si>
    <t>1268567907</t>
  </si>
  <si>
    <t>26</t>
  </si>
  <si>
    <t>723219104</t>
  </si>
  <si>
    <t>Montáž armatur plynovodních přírubových DN 80 ostatní typ</t>
  </si>
  <si>
    <t>64</t>
  </si>
  <si>
    <t>-1474040429</t>
  </si>
  <si>
    <t>Armatury přírubové montáž armatur přírubových ostatních typů DN 80</t>
  </si>
  <si>
    <t>27</t>
  </si>
  <si>
    <t>777003-R</t>
  </si>
  <si>
    <t>Propoje na potrubí DN 80</t>
  </si>
  <si>
    <t>1472634785</t>
  </si>
  <si>
    <t>28</t>
  </si>
  <si>
    <t>777001-R</t>
  </si>
  <si>
    <t>Signalizační vodič</t>
  </si>
  <si>
    <t>1007659152</t>
  </si>
  <si>
    <t>777002-R</t>
  </si>
  <si>
    <t>Výstražní folie</t>
  </si>
  <si>
    <t>-1113605963</t>
  </si>
  <si>
    <t>30</t>
  </si>
  <si>
    <t>580506319</t>
  </si>
  <si>
    <t>Provedení tlakové zkoušky plynovodu středotlakého</t>
  </si>
  <si>
    <t>úsek</t>
  </si>
  <si>
    <t>-1126033933</t>
  </si>
  <si>
    <t>Opakovaná tlaková zkouška plynovodu provedení tlakové zkoušky plynovodu středotlakého</t>
  </si>
  <si>
    <t>O3 - Ochrana el. vedení</t>
  </si>
  <si>
    <t>Montáž chráničky do DN 200mm</t>
  </si>
  <si>
    <t>-1440679036</t>
  </si>
  <si>
    <t>283410000</t>
  </si>
  <si>
    <t>žlab kabelový z neměkčeného PVC 4000 x 120 x 80 mm</t>
  </si>
  <si>
    <t>1423953693</t>
  </si>
  <si>
    <t>profily z neměkčeného polyvinylchloridu žlab plastový Ekoplastik žlab 4000 x 120 x 80 mm</t>
  </si>
  <si>
    <t>105,5/4</t>
  </si>
  <si>
    <t>283410010</t>
  </si>
  <si>
    <t>víko kabelového žlabu 1000 x 130 x 20 mm</t>
  </si>
  <si>
    <t>-446787959</t>
  </si>
  <si>
    <t>profily z neměkčeného polyvinylchloridu žlab plastový Ekoplastik víko 1000 x 130 x 20 mm</t>
  </si>
  <si>
    <t>O4 - Ochrana vodovdu</t>
  </si>
  <si>
    <t>2103674956</t>
  </si>
  <si>
    <t>126*0,5*0,1</t>
  </si>
  <si>
    <t>1457695078</t>
  </si>
  <si>
    <t>6,3</t>
  </si>
  <si>
    <t>-1189878605</t>
  </si>
  <si>
    <t>47271422</t>
  </si>
  <si>
    <t>1930790013</t>
  </si>
  <si>
    <t>6,3*1,8 "uvažováno 1800kg/m3</t>
  </si>
  <si>
    <t>777469773</t>
  </si>
  <si>
    <t>-1317557627</t>
  </si>
  <si>
    <t>6.3*2 'Přepočtené koeficientem množství</t>
  </si>
  <si>
    <t>380907753</t>
  </si>
  <si>
    <t>126*0,5</t>
  </si>
  <si>
    <t>879211111</t>
  </si>
  <si>
    <t>Montáž vodovodní přípojky na potrubí DN 50</t>
  </si>
  <si>
    <t>293705076</t>
  </si>
  <si>
    <t>Montáž napojení vodovodní přípojky v otevřeném výkopu ve sklonu přes 20 % DN 50</t>
  </si>
  <si>
    <t>Poznámka k položce:
přípojky</t>
  </si>
  <si>
    <t>891249111</t>
  </si>
  <si>
    <t>Montáž navrtávacích pasů na potrubí z jakýchkoli trub DN 80</t>
  </si>
  <si>
    <t>-1415924830</t>
  </si>
  <si>
    <t>Montáž vodovodních armatur na potrubí navrtávacích pasů s ventilem Jt 1 Mpa, na potrubí z trub osinkocementových, litinových, ocelových nebo plastických hmot DN 80</t>
  </si>
  <si>
    <t>422735380</t>
  </si>
  <si>
    <t>navrtávací pasy HAKU se závitovým výstupem z tvárné litiny, pro vodovodní PE a PVC potrubí 63-2”</t>
  </si>
  <si>
    <t>299753984</t>
  </si>
  <si>
    <t>armatury speciální ostatní do PN 40 pasy navrtávací HAKU se závitovým výstupem pro vodovodní PE a PVC potrubí 63-2”</t>
  </si>
  <si>
    <t>899914110-R</t>
  </si>
  <si>
    <t>Montáž chráničky do DN 100mm</t>
  </si>
  <si>
    <t>642813616</t>
  </si>
  <si>
    <t>126</t>
  </si>
  <si>
    <t>345751310</t>
  </si>
  <si>
    <t>žlab kabelový PVC ZEKAN1 (100x100) žlab s víkem</t>
  </si>
  <si>
    <t>-1875024331</t>
  </si>
  <si>
    <t>kabelové nosné systémy žlaby kabelové ZEKAN materiál recyklovaný PVC materiál recyklovaný PVC kabelový žlab ZEKAN1 ZEKAN1 (100x100) žlab s víkem</t>
  </si>
  <si>
    <t>722160805-R</t>
  </si>
  <si>
    <t>Demontáž potrubí vodovodního do 50 mm</t>
  </si>
  <si>
    <t>1202822483</t>
  </si>
  <si>
    <t>Demontáž potrubí z měděných trubek D přes 64/2,0 do 108/2,5</t>
  </si>
  <si>
    <t>16052986</t>
  </si>
  <si>
    <t>1892779444</t>
  </si>
  <si>
    <t>1 "126 m</t>
  </si>
  <si>
    <t>O5 - Přeložka optických kabelů</t>
  </si>
  <si>
    <t xml:space="preserve">    743 - Elektromontáže - hrubá montáž</t>
  </si>
  <si>
    <t xml:space="preserve">    749 - Elektromontáže - součásti elektrozařízení</t>
  </si>
  <si>
    <t>132102102</t>
  </si>
  <si>
    <t>Hloubení rýh š do 600 mm ručním nebo pneum nářadím v nesoudržných horninách tř. 1 a 2</t>
  </si>
  <si>
    <t>1698809363</t>
  </si>
  <si>
    <t>Hloubení zapažených i nezapažených rýh šířky do 600 mm ručním nebo pneumatickým nářadím s urovnáním dna do předepsaného profilu a spádu v horninách tř. 1 a 2 nesoudržných</t>
  </si>
  <si>
    <t>565*0,6*0,5*0,4 "chodnik</t>
  </si>
  <si>
    <t>132202102</t>
  </si>
  <si>
    <t>Hloubení rýh š do 600 mm ručním nebo pneum nářadím v nesoudržných horninách tř. 3</t>
  </si>
  <si>
    <t>93812639</t>
  </si>
  <si>
    <t>Hloubení zapažených i nezapažených rýh šířky do 600 mm ručním nebo pneumatickým nářadím s urovnáním dna do předepsaného profilu a spádu v horninách tř. 3 nesoudržných</t>
  </si>
  <si>
    <t>565*0,6*0,5*0,6 "chodník</t>
  </si>
  <si>
    <t>565*0,6*0,5 "vozovka</t>
  </si>
  <si>
    <t>132202109</t>
  </si>
  <si>
    <t>Příplatek za lepivost u hloubení rýh š do 600 mm ručním nebo pneum nářadím v hornině tř. 3</t>
  </si>
  <si>
    <t>-695192103</t>
  </si>
  <si>
    <t>Hloubení zapažených i nezapažených rýh šířky do 600 mm ručním nebo pneumatickým nářadím s urovnáním dna do předepsaného profilu a spádu v horninách tř. 3 Příplatek k cenám za lepivost horniny tř. 3</t>
  </si>
  <si>
    <t>174101101</t>
  </si>
  <si>
    <t>Zásyp jam, šachet rýh nebo kolem objektů sypaninou se zhutněním</t>
  </si>
  <si>
    <t>379453477</t>
  </si>
  <si>
    <t>Zásyp sypaninou z jakékoliv horniny s uložením výkopku ve vrstvách se zhutněním jam, šachet, rýh nebo kolem objektů v těchto vykopávkách</t>
  </si>
  <si>
    <t>565*0,6*0,4 "chodnik</t>
  </si>
  <si>
    <t>18389512</t>
  </si>
  <si>
    <t>565*0,6*0,1 "podsyp kabelů</t>
  </si>
  <si>
    <t>625822858</t>
  </si>
  <si>
    <t>72812656</t>
  </si>
  <si>
    <t>565/4</t>
  </si>
  <si>
    <t>1459398598</t>
  </si>
  <si>
    <t>565</t>
  </si>
  <si>
    <t>743001-R</t>
  </si>
  <si>
    <t>Kabely dálkové datové optické do kabel lože</t>
  </si>
  <si>
    <t>748448076</t>
  </si>
  <si>
    <t>743002-R</t>
  </si>
  <si>
    <t>Ukončení kabel soubor optickým rozvaděčem</t>
  </si>
  <si>
    <t>-405089013</t>
  </si>
  <si>
    <t>749112312</t>
  </si>
  <si>
    <t>Montáž konstrukce krytu pro kabelové vedení šířky do 400 mm</t>
  </si>
  <si>
    <t>-1757871529</t>
  </si>
  <si>
    <t>565*0,34</t>
  </si>
  <si>
    <t>341215620</t>
  </si>
  <si>
    <t>kabelová výstražná folie do š. 34 cm</t>
  </si>
  <si>
    <t>-131884363</t>
  </si>
  <si>
    <t>kabelová výstražná folie š. 25cm</t>
  </si>
  <si>
    <t>752744-R</t>
  </si>
  <si>
    <t>Měř závereč optických kabelů v ovou směrech bez provozu</t>
  </si>
  <si>
    <t>512</t>
  </si>
  <si>
    <t>1359631164</t>
  </si>
  <si>
    <t>O6 - Ochrana kanalizace</t>
  </si>
  <si>
    <t>877353122</t>
  </si>
  <si>
    <t>Montáž přesuvek na potrubí z kanalizačních trub z PVC těsněných kroužkem otevřený výkop DN 200</t>
  </si>
  <si>
    <t>-278446733</t>
  </si>
  <si>
    <t>Montáž tvarovek na potrubí z kanalizačních trub z plastu z tvrdého PVC těsněných gumovým kroužkem v otevřeném výkopu přesuvek DN 200.
úprava stávajících přípojek dle potřeby/místních podmínek</t>
  </si>
  <si>
    <t>Poznámka k položce:
VČETNĚ ZEMNÍCH PRACÍCH SOUVISEJÍCÍCH S PŘEPOJENÍM</t>
  </si>
  <si>
    <t>286119720</t>
  </si>
  <si>
    <t>přesuvka kanalizace plastové PPKGU DN 200</t>
  </si>
  <si>
    <t>-1029568498</t>
  </si>
  <si>
    <t>trubky z polyvinylchloridu kanalizace KG 2000 přesuvka PPKGU PPKGU-DN 200</t>
  </si>
  <si>
    <t>895941111</t>
  </si>
  <si>
    <t>Zřízení vpusti kanalizační uliční z betonových dílců typ UV-50 normální</t>
  </si>
  <si>
    <t>1577663072</t>
  </si>
  <si>
    <t>592238780</t>
  </si>
  <si>
    <t>mříž M1 D400 DIN 19583-13, 500/500 mm</t>
  </si>
  <si>
    <t>1736979849</t>
  </si>
  <si>
    <t>prefabrikáty pro uliční vpusti dílce betonové pro uliční vpusti vpusť dešťová uliční s rámem mříž M1 D400 DIN 19583-13, 500/500mm</t>
  </si>
  <si>
    <t>592238620</t>
  </si>
  <si>
    <t>skruž betonová pro uliční vpusť středová TBV-Q 450/295/6a 45x30x5 cm</t>
  </si>
  <si>
    <t>-1595227404</t>
  </si>
  <si>
    <t>prefabrikáty pro uliční vpusti dílce betonové pro uliční vpusti skruže středové TBV-Q 450/295/6a        45 x 30 x 5</t>
  </si>
  <si>
    <t>592238570</t>
  </si>
  <si>
    <t>skruž betonová pro uliční vpusť horní TBV-Q 450/295/5b, 45x30x5 cm</t>
  </si>
  <si>
    <t>1618716716</t>
  </si>
  <si>
    <t>prefabrikáty pro uliční vpusti dílce betonové pro uliční vpusti skruže horní TBV-Q 450/295/5b         45 x 30 x 5</t>
  </si>
  <si>
    <t>592238500</t>
  </si>
  <si>
    <t>dno betonové pro uliční vpusť s výtokovým otvorem TBV-Q 450/330/1a 45x33x5 cm</t>
  </si>
  <si>
    <t>1645123908</t>
  </si>
  <si>
    <t>prefabrikáty pro uliční vpusti dílce betonové pro uliční vpusti dno s výtokovým otvorem TBV-Q 450/330/1a      45 x 33 x 5</t>
  </si>
  <si>
    <t>O7 - Příprava staveniště</t>
  </si>
  <si>
    <t>VRN - Vedlejší rozpočtové náklady</t>
  </si>
  <si>
    <t xml:space="preserve">    0 - Vedlejší rozpočtové náklady</t>
  </si>
  <si>
    <t>012103000</t>
  </si>
  <si>
    <t>Geodetické práce před výstavbou</t>
  </si>
  <si>
    <t>Kč</t>
  </si>
  <si>
    <t>16384</t>
  </si>
  <si>
    <t>-1721587671</t>
  </si>
  <si>
    <t>012303000</t>
  </si>
  <si>
    <t>Geodetické práce po výstavbě</t>
  </si>
  <si>
    <t>-108338072</t>
  </si>
  <si>
    <t>041903000</t>
  </si>
  <si>
    <t xml:space="preserve">Dozor jiné osoby </t>
  </si>
  <si>
    <t>131072</t>
  </si>
  <si>
    <t>-1114766478</t>
  </si>
  <si>
    <t>Inženýrská činnost dozory dozor jiné osoby</t>
  </si>
  <si>
    <t>1 "dozor správců IS při realizaci přeložek + dozor geologa</t>
  </si>
  <si>
    <t>043134000</t>
  </si>
  <si>
    <t>Zkoušky zatěžkávací</t>
  </si>
  <si>
    <t>-1239868948</t>
  </si>
  <si>
    <t>Inženýrská činnost zkoušky a ostatní měření zkoušky zatěžkávací.
Statická zkouška unosnosti sanačních vrstev - uvažováno 10 zkoušek.</t>
  </si>
  <si>
    <t>1 "uvažováno 10 zkoušek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</si>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</sst>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i/>
      <sz val="7"/>
      <color indexed="55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9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35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167" fontId="26" fillId="0" borderId="22" xfId="0" applyNumberFormat="1" applyFont="1" applyBorder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5" fillId="0" borderId="13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24" xfId="0" applyFont="1" applyBorder="1" applyAlignment="1">
      <alignment horizontal="left"/>
    </xf>
    <xf numFmtId="167" fontId="25" fillId="0" borderId="0" xfId="0" applyNumberFormat="1" applyFont="1" applyAlignment="1">
      <alignment horizontal="right"/>
    </xf>
    <xf numFmtId="167" fontId="25" fillId="0" borderId="25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2" fillId="0" borderId="34" xfId="0" applyFont="1" applyBorder="1" applyAlignment="1">
      <alignment horizontal="center" vertical="center"/>
    </xf>
    <xf numFmtId="49" fontId="32" fillId="0" borderId="34" xfId="0" applyNumberFormat="1" applyFont="1" applyBorder="1" applyAlignment="1">
      <alignment horizontal="left" vertical="center" wrapText="1"/>
    </xf>
    <xf numFmtId="0" fontId="32" fillId="0" borderId="34" xfId="0" applyFont="1" applyBorder="1" applyAlignment="1">
      <alignment horizontal="center" vertical="center" wrapText="1"/>
    </xf>
    <xf numFmtId="168" fontId="32" fillId="0" borderId="34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1" fillId="0" borderId="32" xfId="0" applyFont="1" applyBorder="1" applyAlignment="1">
      <alignment horizontal="center" vertical="center" wrapText="1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top" wrapText="1"/>
    </xf>
    <xf numFmtId="164" fontId="14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2" fillId="0" borderId="34" xfId="0" applyFont="1" applyBorder="1" applyAlignment="1">
      <alignment horizontal="left" vertical="center" wrapText="1"/>
    </xf>
    <xf numFmtId="0" fontId="32" fillId="0" borderId="34" xfId="0" applyFont="1" applyBorder="1" applyAlignment="1">
      <alignment horizontal="left" vertical="center"/>
    </xf>
    <xf numFmtId="164" fontId="32" fillId="34" borderId="34" xfId="0" applyNumberFormat="1" applyFont="1" applyFill="1" applyBorder="1" applyAlignment="1">
      <alignment horizontal="right" vertical="center"/>
    </xf>
    <xf numFmtId="164" fontId="32" fillId="0" borderId="34" xfId="0" applyNumberFormat="1" applyFont="1" applyBorder="1" applyAlignment="1">
      <alignment horizontal="right" vertical="center"/>
    </xf>
    <xf numFmtId="0" fontId="57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3" fillId="33" borderId="0" xfId="36" applyFont="1" applyFill="1" applyAlignment="1" applyProtection="1">
      <alignment horizontal="center" vertical="center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19" fillId="0" borderId="40" xfId="0" applyFont="1" applyBorder="1" applyAlignment="1">
      <alignment horizontal="left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1" fillId="0" borderId="4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0" xfId="0" applyFont="1" applyBorder="1" applyAlignment="1">
      <alignment horizontal="left"/>
    </xf>
    <xf numFmtId="0" fontId="16" fillId="0" borderId="40" xfId="0" applyFont="1" applyBorder="1" applyAlignment="1">
      <alignment/>
    </xf>
    <xf numFmtId="0" fontId="19" fillId="0" borderId="4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2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510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F61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8FF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1D3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69A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89B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91C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78B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5AF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0B1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894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39D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666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FB5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755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07" t="s">
        <v>0</v>
      </c>
      <c r="B1" s="208"/>
      <c r="C1" s="208"/>
      <c r="D1" s="209" t="s">
        <v>1</v>
      </c>
      <c r="E1" s="208"/>
      <c r="F1" s="208"/>
      <c r="G1" s="208"/>
      <c r="H1" s="208"/>
      <c r="I1" s="208"/>
      <c r="J1" s="208"/>
      <c r="K1" s="210" t="s">
        <v>714</v>
      </c>
      <c r="L1" s="210"/>
      <c r="M1" s="210"/>
      <c r="N1" s="210"/>
      <c r="O1" s="210"/>
      <c r="P1" s="210"/>
      <c r="Q1" s="210"/>
      <c r="R1" s="210"/>
      <c r="S1" s="210"/>
      <c r="T1" s="208"/>
      <c r="U1" s="208"/>
      <c r="V1" s="208"/>
      <c r="W1" s="210" t="s">
        <v>715</v>
      </c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0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1" t="s">
        <v>5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75" t="s">
        <v>6</v>
      </c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143" t="s">
        <v>10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4"/>
      <c r="AS4" s="12" t="s">
        <v>11</v>
      </c>
      <c r="BE4" s="13" t="s">
        <v>12</v>
      </c>
      <c r="BS4" s="6" t="s">
        <v>13</v>
      </c>
    </row>
    <row r="5" spans="2:71" s="2" customFormat="1" ht="7.5" customHeight="1">
      <c r="B5" s="10"/>
      <c r="AQ5" s="11"/>
      <c r="BE5" s="145" t="s">
        <v>14</v>
      </c>
      <c r="BS5" s="6" t="s">
        <v>7</v>
      </c>
    </row>
    <row r="6" spans="2:71" s="2" customFormat="1" ht="26.25" customHeight="1">
      <c r="B6" s="10"/>
      <c r="D6" s="14" t="s">
        <v>15</v>
      </c>
      <c r="K6" s="148" t="s">
        <v>16</v>
      </c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Q6" s="11"/>
      <c r="BE6" s="142"/>
      <c r="BS6" s="6" t="s">
        <v>17</v>
      </c>
    </row>
    <row r="7" spans="2:71" s="2" customFormat="1" ht="7.5" customHeight="1">
      <c r="B7" s="10"/>
      <c r="AQ7" s="11"/>
      <c r="BE7" s="142"/>
      <c r="BS7" s="6" t="s">
        <v>18</v>
      </c>
    </row>
    <row r="8" spans="2:71" s="2" customFormat="1" ht="15" customHeight="1">
      <c r="B8" s="10"/>
      <c r="D8" s="15" t="s">
        <v>19</v>
      </c>
      <c r="K8" s="16" t="s">
        <v>20</v>
      </c>
      <c r="AK8" s="15" t="s">
        <v>21</v>
      </c>
      <c r="AN8" s="17" t="s">
        <v>22</v>
      </c>
      <c r="AQ8" s="11"/>
      <c r="BE8" s="142"/>
      <c r="BS8" s="6" t="s">
        <v>23</v>
      </c>
    </row>
    <row r="9" spans="2:71" s="2" customFormat="1" ht="15" customHeight="1">
      <c r="B9" s="10"/>
      <c r="AQ9" s="11"/>
      <c r="BE9" s="142"/>
      <c r="BS9" s="6" t="s">
        <v>24</v>
      </c>
    </row>
    <row r="10" spans="2:71" s="2" customFormat="1" ht="15" customHeight="1">
      <c r="B10" s="10"/>
      <c r="D10" s="15" t="s">
        <v>25</v>
      </c>
      <c r="AK10" s="15" t="s">
        <v>26</v>
      </c>
      <c r="AN10" s="16"/>
      <c r="AQ10" s="11"/>
      <c r="BE10" s="142"/>
      <c r="BS10" s="6" t="s">
        <v>17</v>
      </c>
    </row>
    <row r="11" spans="2:71" s="2" customFormat="1" ht="19.5" customHeight="1">
      <c r="B11" s="10"/>
      <c r="E11" s="16" t="s">
        <v>27</v>
      </c>
      <c r="AK11" s="15" t="s">
        <v>28</v>
      </c>
      <c r="AN11" s="16"/>
      <c r="AQ11" s="11"/>
      <c r="BE11" s="142"/>
      <c r="BS11" s="6" t="s">
        <v>17</v>
      </c>
    </row>
    <row r="12" spans="2:71" s="2" customFormat="1" ht="7.5" customHeight="1">
      <c r="B12" s="10"/>
      <c r="AQ12" s="11"/>
      <c r="BE12" s="142"/>
      <c r="BS12" s="6" t="s">
        <v>17</v>
      </c>
    </row>
    <row r="13" spans="2:71" s="2" customFormat="1" ht="15" customHeight="1">
      <c r="B13" s="10"/>
      <c r="D13" s="15" t="s">
        <v>29</v>
      </c>
      <c r="AK13" s="15" t="s">
        <v>26</v>
      </c>
      <c r="AN13" s="18" t="s">
        <v>30</v>
      </c>
      <c r="AQ13" s="11"/>
      <c r="BE13" s="142"/>
      <c r="BS13" s="6" t="s">
        <v>17</v>
      </c>
    </row>
    <row r="14" spans="2:71" s="2" customFormat="1" ht="15.75" customHeight="1">
      <c r="B14" s="10"/>
      <c r="E14" s="149" t="s">
        <v>30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5" t="s">
        <v>28</v>
      </c>
      <c r="AN14" s="18" t="s">
        <v>30</v>
      </c>
      <c r="AQ14" s="11"/>
      <c r="BE14" s="142"/>
      <c r="BS14" s="6" t="s">
        <v>17</v>
      </c>
    </row>
    <row r="15" spans="2:71" s="2" customFormat="1" ht="7.5" customHeight="1">
      <c r="B15" s="10"/>
      <c r="AQ15" s="11"/>
      <c r="BE15" s="142"/>
      <c r="BS15" s="6" t="s">
        <v>3</v>
      </c>
    </row>
    <row r="16" spans="2:71" s="2" customFormat="1" ht="15" customHeight="1">
      <c r="B16" s="10"/>
      <c r="D16" s="15" t="s">
        <v>31</v>
      </c>
      <c r="AK16" s="15" t="s">
        <v>26</v>
      </c>
      <c r="AN16" s="16" t="s">
        <v>32</v>
      </c>
      <c r="AQ16" s="11"/>
      <c r="BE16" s="142"/>
      <c r="BS16" s="6" t="s">
        <v>3</v>
      </c>
    </row>
    <row r="17" spans="2:71" s="2" customFormat="1" ht="19.5" customHeight="1">
      <c r="B17" s="10"/>
      <c r="E17" s="16" t="s">
        <v>33</v>
      </c>
      <c r="AK17" s="15" t="s">
        <v>28</v>
      </c>
      <c r="AN17" s="16" t="s">
        <v>34</v>
      </c>
      <c r="AQ17" s="11"/>
      <c r="BE17" s="142"/>
      <c r="BS17" s="6" t="s">
        <v>35</v>
      </c>
    </row>
    <row r="18" spans="2:71" s="2" customFormat="1" ht="7.5" customHeight="1">
      <c r="B18" s="10"/>
      <c r="AQ18" s="11"/>
      <c r="BE18" s="142"/>
      <c r="BS18" s="6" t="s">
        <v>7</v>
      </c>
    </row>
    <row r="19" spans="2:71" s="2" customFormat="1" ht="15" customHeight="1">
      <c r="B19" s="10"/>
      <c r="D19" s="15" t="s">
        <v>36</v>
      </c>
      <c r="AQ19" s="11"/>
      <c r="BE19" s="142"/>
      <c r="BS19" s="6" t="s">
        <v>17</v>
      </c>
    </row>
    <row r="20" spans="2:71" s="2" customFormat="1" ht="15.75" customHeight="1">
      <c r="B20" s="10"/>
      <c r="E20" s="150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Q20" s="11"/>
      <c r="BE20" s="142"/>
      <c r="BS20" s="6" t="s">
        <v>3</v>
      </c>
    </row>
    <row r="21" spans="2:57" s="2" customFormat="1" ht="7.5" customHeight="1">
      <c r="B21" s="10"/>
      <c r="AQ21" s="11"/>
      <c r="BE21" s="142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142"/>
    </row>
    <row r="23" spans="2:57" s="6" customFormat="1" ht="27" customHeight="1">
      <c r="B23" s="20"/>
      <c r="D23" s="21" t="s">
        <v>37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151">
        <f>ROUNDUP($AG$49,2)</f>
        <v>0</v>
      </c>
      <c r="AL23" s="152"/>
      <c r="AM23" s="152"/>
      <c r="AN23" s="152"/>
      <c r="AO23" s="152"/>
      <c r="AQ23" s="23"/>
      <c r="BE23" s="146"/>
    </row>
    <row r="24" spans="2:57" s="6" customFormat="1" ht="7.5" customHeight="1">
      <c r="B24" s="20"/>
      <c r="AQ24" s="23"/>
      <c r="BE24" s="146"/>
    </row>
    <row r="25" spans="2:57" s="6" customFormat="1" ht="15" customHeight="1">
      <c r="B25" s="24"/>
      <c r="D25" s="25" t="s">
        <v>38</v>
      </c>
      <c r="F25" s="25" t="s">
        <v>39</v>
      </c>
      <c r="L25" s="153">
        <v>0.21</v>
      </c>
      <c r="M25" s="147"/>
      <c r="N25" s="147"/>
      <c r="O25" s="147"/>
      <c r="T25" s="27" t="s">
        <v>40</v>
      </c>
      <c r="W25" s="154">
        <f>ROUNDUP($AZ$49,2)</f>
        <v>0</v>
      </c>
      <c r="X25" s="147"/>
      <c r="Y25" s="147"/>
      <c r="Z25" s="147"/>
      <c r="AA25" s="147"/>
      <c r="AB25" s="147"/>
      <c r="AC25" s="147"/>
      <c r="AD25" s="147"/>
      <c r="AE25" s="147"/>
      <c r="AK25" s="154">
        <f>ROUNDUP($AV$49,1)</f>
        <v>0</v>
      </c>
      <c r="AL25" s="147"/>
      <c r="AM25" s="147"/>
      <c r="AN25" s="147"/>
      <c r="AO25" s="147"/>
      <c r="AQ25" s="28"/>
      <c r="BE25" s="147"/>
    </row>
    <row r="26" spans="2:57" s="6" customFormat="1" ht="15" customHeight="1">
      <c r="B26" s="24"/>
      <c r="F26" s="25" t="s">
        <v>41</v>
      </c>
      <c r="L26" s="153">
        <v>0.15</v>
      </c>
      <c r="M26" s="147"/>
      <c r="N26" s="147"/>
      <c r="O26" s="147"/>
      <c r="T26" s="27" t="s">
        <v>40</v>
      </c>
      <c r="W26" s="154">
        <f>ROUNDUP($BA$49,2)</f>
        <v>0</v>
      </c>
      <c r="X26" s="147"/>
      <c r="Y26" s="147"/>
      <c r="Z26" s="147"/>
      <c r="AA26" s="147"/>
      <c r="AB26" s="147"/>
      <c r="AC26" s="147"/>
      <c r="AD26" s="147"/>
      <c r="AE26" s="147"/>
      <c r="AK26" s="154">
        <f>ROUNDUP($AW$49,1)</f>
        <v>0</v>
      </c>
      <c r="AL26" s="147"/>
      <c r="AM26" s="147"/>
      <c r="AN26" s="147"/>
      <c r="AO26" s="147"/>
      <c r="AQ26" s="28"/>
      <c r="BE26" s="147"/>
    </row>
    <row r="27" spans="2:57" s="6" customFormat="1" ht="15" customHeight="1" hidden="1">
      <c r="B27" s="24"/>
      <c r="F27" s="25" t="s">
        <v>42</v>
      </c>
      <c r="L27" s="153">
        <v>0.21</v>
      </c>
      <c r="M27" s="147"/>
      <c r="N27" s="147"/>
      <c r="O27" s="147"/>
      <c r="T27" s="27" t="s">
        <v>40</v>
      </c>
      <c r="W27" s="154">
        <f>ROUNDUP($BB$49,2)</f>
        <v>0</v>
      </c>
      <c r="X27" s="147"/>
      <c r="Y27" s="147"/>
      <c r="Z27" s="147"/>
      <c r="AA27" s="147"/>
      <c r="AB27" s="147"/>
      <c r="AC27" s="147"/>
      <c r="AD27" s="147"/>
      <c r="AE27" s="147"/>
      <c r="AK27" s="154">
        <v>0</v>
      </c>
      <c r="AL27" s="147"/>
      <c r="AM27" s="147"/>
      <c r="AN27" s="147"/>
      <c r="AO27" s="147"/>
      <c r="AQ27" s="28"/>
      <c r="BE27" s="147"/>
    </row>
    <row r="28" spans="2:57" s="6" customFormat="1" ht="15" customHeight="1" hidden="1">
      <c r="B28" s="24"/>
      <c r="F28" s="25" t="s">
        <v>43</v>
      </c>
      <c r="L28" s="153">
        <v>0.15</v>
      </c>
      <c r="M28" s="147"/>
      <c r="N28" s="147"/>
      <c r="O28" s="147"/>
      <c r="T28" s="27" t="s">
        <v>40</v>
      </c>
      <c r="W28" s="154">
        <f>ROUNDUP($BC$49,2)</f>
        <v>0</v>
      </c>
      <c r="X28" s="147"/>
      <c r="Y28" s="147"/>
      <c r="Z28" s="147"/>
      <c r="AA28" s="147"/>
      <c r="AB28" s="147"/>
      <c r="AC28" s="147"/>
      <c r="AD28" s="147"/>
      <c r="AE28" s="147"/>
      <c r="AK28" s="154">
        <v>0</v>
      </c>
      <c r="AL28" s="147"/>
      <c r="AM28" s="147"/>
      <c r="AN28" s="147"/>
      <c r="AO28" s="147"/>
      <c r="AQ28" s="28"/>
      <c r="BE28" s="147"/>
    </row>
    <row r="29" spans="2:57" s="6" customFormat="1" ht="15" customHeight="1" hidden="1">
      <c r="B29" s="24"/>
      <c r="F29" s="25" t="s">
        <v>44</v>
      </c>
      <c r="L29" s="153">
        <v>0</v>
      </c>
      <c r="M29" s="147"/>
      <c r="N29" s="147"/>
      <c r="O29" s="147"/>
      <c r="T29" s="27" t="s">
        <v>40</v>
      </c>
      <c r="W29" s="154">
        <f>ROUNDUP($BD$49,2)</f>
        <v>0</v>
      </c>
      <c r="X29" s="147"/>
      <c r="Y29" s="147"/>
      <c r="Z29" s="147"/>
      <c r="AA29" s="147"/>
      <c r="AB29" s="147"/>
      <c r="AC29" s="147"/>
      <c r="AD29" s="147"/>
      <c r="AE29" s="147"/>
      <c r="AK29" s="154">
        <v>0</v>
      </c>
      <c r="AL29" s="147"/>
      <c r="AM29" s="147"/>
      <c r="AN29" s="147"/>
      <c r="AO29" s="147"/>
      <c r="AQ29" s="28"/>
      <c r="BE29" s="147"/>
    </row>
    <row r="30" spans="2:57" s="6" customFormat="1" ht="7.5" customHeight="1">
      <c r="B30" s="20"/>
      <c r="AQ30" s="23"/>
      <c r="BE30" s="146"/>
    </row>
    <row r="31" spans="2:57" s="6" customFormat="1" ht="27" customHeight="1">
      <c r="B31" s="20"/>
      <c r="C31" s="29"/>
      <c r="D31" s="30" t="s">
        <v>45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 t="s">
        <v>46</v>
      </c>
      <c r="U31" s="31"/>
      <c r="V31" s="31"/>
      <c r="W31" s="31"/>
      <c r="X31" s="155" t="s">
        <v>47</v>
      </c>
      <c r="Y31" s="156"/>
      <c r="Z31" s="156"/>
      <c r="AA31" s="156"/>
      <c r="AB31" s="156"/>
      <c r="AC31" s="31"/>
      <c r="AD31" s="31"/>
      <c r="AE31" s="31"/>
      <c r="AF31" s="31"/>
      <c r="AG31" s="31"/>
      <c r="AH31" s="31"/>
      <c r="AI31" s="31"/>
      <c r="AJ31" s="31"/>
      <c r="AK31" s="157">
        <f>ROUNDUP(SUM($AK$23:$AK$29),2)</f>
        <v>0</v>
      </c>
      <c r="AL31" s="156"/>
      <c r="AM31" s="156"/>
      <c r="AN31" s="156"/>
      <c r="AO31" s="158"/>
      <c r="AP31" s="29"/>
      <c r="AQ31" s="33"/>
      <c r="BE31" s="146"/>
    </row>
    <row r="32" spans="2:57" s="6" customFormat="1" ht="7.5" customHeight="1">
      <c r="B32" s="20"/>
      <c r="AQ32" s="23"/>
      <c r="BE32" s="146"/>
    </row>
    <row r="33" spans="2:43" s="6" customFormat="1" ht="7.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</row>
    <row r="37" spans="2:44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0"/>
    </row>
    <row r="38" spans="2:44" s="6" customFormat="1" ht="37.5" customHeight="1">
      <c r="B38" s="20"/>
      <c r="C38" s="143" t="s">
        <v>48</v>
      </c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20"/>
    </row>
    <row r="39" spans="2:44" s="6" customFormat="1" ht="7.5" customHeight="1">
      <c r="B39" s="20"/>
      <c r="AR39" s="20"/>
    </row>
    <row r="40" spans="2:44" s="14" customFormat="1" ht="27" customHeight="1">
      <c r="B40" s="39"/>
      <c r="C40" s="14" t="s">
        <v>15</v>
      </c>
      <c r="L40" s="148" t="str">
        <f>$K$6</f>
        <v>08-2-027 - Švermov_sanace</v>
      </c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R40" s="39"/>
    </row>
    <row r="41" spans="2:44" s="6" customFormat="1" ht="7.5" customHeight="1">
      <c r="B41" s="20"/>
      <c r="AR41" s="20"/>
    </row>
    <row r="42" spans="2:44" s="6" customFormat="1" ht="15.75" customHeight="1">
      <c r="B42" s="20"/>
      <c r="C42" s="15" t="s">
        <v>19</v>
      </c>
      <c r="L42" s="40" t="str">
        <f>IF($K$8="","",$K$8)</f>
        <v>Švermov</v>
      </c>
      <c r="AI42" s="15" t="s">
        <v>21</v>
      </c>
      <c r="AM42" s="41" t="str">
        <f>IF($AN$8="","",$AN$8)</f>
        <v>21.08.2013</v>
      </c>
      <c r="AR42" s="20"/>
    </row>
    <row r="43" spans="2:44" s="6" customFormat="1" ht="7.5" customHeight="1">
      <c r="B43" s="20"/>
      <c r="AR43" s="20"/>
    </row>
    <row r="44" spans="2:56" s="6" customFormat="1" ht="18.75" customHeight="1">
      <c r="B44" s="20"/>
      <c r="C44" s="15" t="s">
        <v>25</v>
      </c>
      <c r="L44" s="16" t="str">
        <f>IF($E$11="","",$E$11)</f>
        <v>Středočeský kraj</v>
      </c>
      <c r="AI44" s="15" t="s">
        <v>31</v>
      </c>
      <c r="AM44" s="159" t="str">
        <f>IF($E$17="","",$E$17)</f>
        <v>AF-CITYPLAN s.r.o</v>
      </c>
      <c r="AN44" s="146"/>
      <c r="AO44" s="146"/>
      <c r="AP44" s="146"/>
      <c r="AR44" s="20"/>
      <c r="AS44" s="160" t="s">
        <v>49</v>
      </c>
      <c r="AT44" s="161"/>
      <c r="AU44" s="42"/>
      <c r="AV44" s="42"/>
      <c r="AW44" s="42"/>
      <c r="AX44" s="42"/>
      <c r="AY44" s="42"/>
      <c r="AZ44" s="42"/>
      <c r="BA44" s="42"/>
      <c r="BB44" s="42"/>
      <c r="BC44" s="42"/>
      <c r="BD44" s="43"/>
    </row>
    <row r="45" spans="2:56" s="6" customFormat="1" ht="15.75" customHeight="1">
      <c r="B45" s="20"/>
      <c r="C45" s="15" t="s">
        <v>29</v>
      </c>
      <c r="L45" s="16">
        <f>IF($E$14="Vyplň údaj","",$E$14)</f>
      </c>
      <c r="AR45" s="20"/>
      <c r="AS45" s="162"/>
      <c r="AT45" s="146"/>
      <c r="BD45" s="45"/>
    </row>
    <row r="46" spans="2:56" s="6" customFormat="1" ht="12" customHeight="1">
      <c r="B46" s="20"/>
      <c r="AR46" s="20"/>
      <c r="AS46" s="162"/>
      <c r="AT46" s="146"/>
      <c r="BD46" s="45"/>
    </row>
    <row r="47" spans="2:57" s="6" customFormat="1" ht="30" customHeight="1">
      <c r="B47" s="20"/>
      <c r="C47" s="163" t="s">
        <v>50</v>
      </c>
      <c r="D47" s="156"/>
      <c r="E47" s="156"/>
      <c r="F47" s="156"/>
      <c r="G47" s="156"/>
      <c r="H47" s="31"/>
      <c r="I47" s="164" t="s">
        <v>51</v>
      </c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65" t="s">
        <v>52</v>
      </c>
      <c r="AH47" s="156"/>
      <c r="AI47" s="156"/>
      <c r="AJ47" s="156"/>
      <c r="AK47" s="156"/>
      <c r="AL47" s="156"/>
      <c r="AM47" s="156"/>
      <c r="AN47" s="164" t="s">
        <v>53</v>
      </c>
      <c r="AO47" s="156"/>
      <c r="AP47" s="156"/>
      <c r="AQ47" s="46" t="s">
        <v>54</v>
      </c>
      <c r="AR47" s="20"/>
      <c r="AS47" s="47" t="s">
        <v>55</v>
      </c>
      <c r="AT47" s="48" t="s">
        <v>56</v>
      </c>
      <c r="AU47" s="48" t="s">
        <v>57</v>
      </c>
      <c r="AV47" s="48" t="s">
        <v>58</v>
      </c>
      <c r="AW47" s="48" t="s">
        <v>59</v>
      </c>
      <c r="AX47" s="48" t="s">
        <v>60</v>
      </c>
      <c r="AY47" s="48" t="s">
        <v>61</v>
      </c>
      <c r="AZ47" s="48" t="s">
        <v>62</v>
      </c>
      <c r="BA47" s="48" t="s">
        <v>63</v>
      </c>
      <c r="BB47" s="48" t="s">
        <v>64</v>
      </c>
      <c r="BC47" s="48" t="s">
        <v>65</v>
      </c>
      <c r="BD47" s="49" t="s">
        <v>66</v>
      </c>
      <c r="BE47" s="50"/>
    </row>
    <row r="48" spans="2:56" s="6" customFormat="1" ht="12" customHeight="1">
      <c r="B48" s="20"/>
      <c r="AR48" s="20"/>
      <c r="AS48" s="51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3"/>
    </row>
    <row r="49" spans="2:76" s="14" customFormat="1" ht="33" customHeight="1">
      <c r="B49" s="39"/>
      <c r="C49" s="52" t="s">
        <v>67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173">
        <f>ROUNDUP($AG$50+$AG$55+SUM($AG$59:$AG$65),2)</f>
        <v>0</v>
      </c>
      <c r="AH49" s="174"/>
      <c r="AI49" s="174"/>
      <c r="AJ49" s="174"/>
      <c r="AK49" s="174"/>
      <c r="AL49" s="174"/>
      <c r="AM49" s="174"/>
      <c r="AN49" s="173">
        <f>ROUNDUP(SUM($AG$49,$AT$49),2)</f>
        <v>0</v>
      </c>
      <c r="AO49" s="174"/>
      <c r="AP49" s="174"/>
      <c r="AQ49" s="53"/>
      <c r="AR49" s="39"/>
      <c r="AS49" s="54">
        <f>ROUNDUP($AS$50+$AS$55+SUM($AS$59:$AS$65),2)</f>
        <v>0</v>
      </c>
      <c r="AT49" s="55">
        <f>ROUNDUP(SUM($AV$49:$AW$49),1)</f>
        <v>0</v>
      </c>
      <c r="AU49" s="56">
        <f>ROUNDUP($AU$50+$AU$55+SUM($AU$59:$AU$65),5)</f>
        <v>0</v>
      </c>
      <c r="AV49" s="55">
        <f>ROUNDUP($AZ$49*$L$25,2)</f>
        <v>0</v>
      </c>
      <c r="AW49" s="55">
        <f>ROUNDUP($BA$49*$L$26,2)</f>
        <v>0</v>
      </c>
      <c r="AX49" s="55">
        <f>ROUNDUP($BB$49*$L$25,2)</f>
        <v>0</v>
      </c>
      <c r="AY49" s="55">
        <f>ROUNDUP($BC$49*$L$26,2)</f>
        <v>0</v>
      </c>
      <c r="AZ49" s="55">
        <f>ROUNDUP($AZ$50+$AZ$55+SUM($AZ$59:$AZ$65),2)</f>
        <v>0</v>
      </c>
      <c r="BA49" s="55">
        <f>ROUNDUP($BA$50+$BA$55+SUM($BA$59:$BA$65),2)</f>
        <v>0</v>
      </c>
      <c r="BB49" s="55">
        <f>ROUNDUP($BB$50+$BB$55+SUM($BB$59:$BB$65),2)</f>
        <v>0</v>
      </c>
      <c r="BC49" s="55">
        <f>ROUNDUP($BC$50+$BC$55+SUM($BC$59:$BC$65),2)</f>
        <v>0</v>
      </c>
      <c r="BD49" s="57">
        <f>ROUNDUP($BD$50+$BD$55+SUM($BD$59:$BD$65),2)</f>
        <v>0</v>
      </c>
      <c r="BS49" s="14" t="s">
        <v>68</v>
      </c>
      <c r="BT49" s="14" t="s">
        <v>69</v>
      </c>
      <c r="BU49" s="58" t="s">
        <v>70</v>
      </c>
      <c r="BV49" s="14" t="s">
        <v>71</v>
      </c>
      <c r="BW49" s="14" t="s">
        <v>4</v>
      </c>
      <c r="BX49" s="14" t="s">
        <v>72</v>
      </c>
    </row>
    <row r="50" spans="2:91" s="59" customFormat="1" ht="28.5" customHeight="1">
      <c r="B50" s="60"/>
      <c r="C50" s="61"/>
      <c r="D50" s="168" t="s">
        <v>73</v>
      </c>
      <c r="E50" s="169"/>
      <c r="F50" s="169"/>
      <c r="G50" s="169"/>
      <c r="H50" s="169"/>
      <c r="I50" s="61"/>
      <c r="J50" s="168" t="s">
        <v>74</v>
      </c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6">
        <f>ROUNDUP(SUM($AG$51:$AG$54),2)</f>
        <v>0</v>
      </c>
      <c r="AH50" s="167"/>
      <c r="AI50" s="167"/>
      <c r="AJ50" s="167"/>
      <c r="AK50" s="167"/>
      <c r="AL50" s="167"/>
      <c r="AM50" s="167"/>
      <c r="AN50" s="166">
        <f>ROUNDUP(SUM($AG$50,$AT$50),2)</f>
        <v>0</v>
      </c>
      <c r="AO50" s="167"/>
      <c r="AP50" s="167"/>
      <c r="AQ50" s="62" t="s">
        <v>75</v>
      </c>
      <c r="AR50" s="60"/>
      <c r="AS50" s="63">
        <f>ROUNDUP(SUM($AS$51:$AS$54),2)</f>
        <v>0</v>
      </c>
      <c r="AT50" s="64">
        <f>ROUNDUP(SUM($AV$50:$AW$50),1)</f>
        <v>0</v>
      </c>
      <c r="AU50" s="65">
        <f>ROUNDUP(SUM($AU$51:$AU$54),5)</f>
        <v>0</v>
      </c>
      <c r="AV50" s="64">
        <f>ROUNDUP($AZ$50*$L$25,2)</f>
        <v>0</v>
      </c>
      <c r="AW50" s="64">
        <f>ROUNDUP($BA$50*$L$26,2)</f>
        <v>0</v>
      </c>
      <c r="AX50" s="64">
        <f>ROUNDUP($BB$50*$L$25,2)</f>
        <v>0</v>
      </c>
      <c r="AY50" s="64">
        <f>ROUNDUP($BC$50*$L$26,2)</f>
        <v>0</v>
      </c>
      <c r="AZ50" s="64">
        <f>ROUNDUP(SUM($AZ$51:$AZ$54),2)</f>
        <v>0</v>
      </c>
      <c r="BA50" s="64">
        <f>ROUNDUP(SUM($BA$51:$BA$54),2)</f>
        <v>0</v>
      </c>
      <c r="BB50" s="64">
        <f>ROUNDUP(SUM($BB$51:$BB$54),2)</f>
        <v>0</v>
      </c>
      <c r="BC50" s="64">
        <f>ROUNDUP(SUM($BC$51:$BC$54),2)</f>
        <v>0</v>
      </c>
      <c r="BD50" s="66">
        <f>ROUNDUP(SUM($BD$51:$BD$54),2)</f>
        <v>0</v>
      </c>
      <c r="BS50" s="59" t="s">
        <v>68</v>
      </c>
      <c r="BT50" s="59" t="s">
        <v>18</v>
      </c>
      <c r="BU50" s="59" t="s">
        <v>70</v>
      </c>
      <c r="BV50" s="59" t="s">
        <v>71</v>
      </c>
      <c r="BW50" s="59" t="s">
        <v>76</v>
      </c>
      <c r="BX50" s="59" t="s">
        <v>4</v>
      </c>
      <c r="CM50" s="59" t="s">
        <v>77</v>
      </c>
    </row>
    <row r="51" spans="1:76" s="67" customFormat="1" ht="23.25" customHeight="1">
      <c r="A51" s="206" t="s">
        <v>716</v>
      </c>
      <c r="B51" s="68"/>
      <c r="C51" s="69"/>
      <c r="D51" s="69"/>
      <c r="E51" s="172" t="s">
        <v>78</v>
      </c>
      <c r="F51" s="171"/>
      <c r="G51" s="171"/>
      <c r="H51" s="171"/>
      <c r="I51" s="171"/>
      <c r="J51" s="69"/>
      <c r="K51" s="172" t="s">
        <v>79</v>
      </c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0">
        <f>'000 - komunikace'!$M$26</f>
        <v>0</v>
      </c>
      <c r="AH51" s="171"/>
      <c r="AI51" s="171"/>
      <c r="AJ51" s="171"/>
      <c r="AK51" s="171"/>
      <c r="AL51" s="171"/>
      <c r="AM51" s="171"/>
      <c r="AN51" s="170">
        <f>ROUNDUP(SUM($AG$51,$AT$51),2)</f>
        <v>0</v>
      </c>
      <c r="AO51" s="171"/>
      <c r="AP51" s="171"/>
      <c r="AQ51" s="70" t="s">
        <v>80</v>
      </c>
      <c r="AR51" s="68"/>
      <c r="AS51" s="71">
        <v>0</v>
      </c>
      <c r="AT51" s="72">
        <f>ROUNDUP(SUM($AV$51:$AW$51),1)</f>
        <v>0</v>
      </c>
      <c r="AU51" s="73">
        <f>'000 - komunikace'!$W$76</f>
        <v>0</v>
      </c>
      <c r="AV51" s="72">
        <f>'000 - komunikace'!$M$28</f>
        <v>0</v>
      </c>
      <c r="AW51" s="72">
        <f>'000 - komunikace'!$M$29</f>
        <v>0</v>
      </c>
      <c r="AX51" s="72">
        <f>'000 - komunikace'!$M$30</f>
        <v>0</v>
      </c>
      <c r="AY51" s="72">
        <f>'000 - komunikace'!$M$31</f>
        <v>0</v>
      </c>
      <c r="AZ51" s="72">
        <f>'000 - komunikace'!$H$28</f>
        <v>0</v>
      </c>
      <c r="BA51" s="72">
        <f>'000 - komunikace'!$H$29</f>
        <v>0</v>
      </c>
      <c r="BB51" s="72">
        <f>'000 - komunikace'!$H$30</f>
        <v>0</v>
      </c>
      <c r="BC51" s="72">
        <f>'000 - komunikace'!$H$31</f>
        <v>0</v>
      </c>
      <c r="BD51" s="74">
        <f>'000 - komunikace'!$H$32</f>
        <v>0</v>
      </c>
      <c r="BT51" s="67" t="s">
        <v>77</v>
      </c>
      <c r="BV51" s="67" t="s">
        <v>71</v>
      </c>
      <c r="BW51" s="67" t="s">
        <v>81</v>
      </c>
      <c r="BX51" s="67" t="s">
        <v>76</v>
      </c>
    </row>
    <row r="52" spans="1:76" s="67" customFormat="1" ht="23.25" customHeight="1">
      <c r="A52" s="206" t="s">
        <v>716</v>
      </c>
      <c r="B52" s="68"/>
      <c r="C52" s="69"/>
      <c r="D52" s="69"/>
      <c r="E52" s="172" t="s">
        <v>82</v>
      </c>
      <c r="F52" s="171"/>
      <c r="G52" s="171"/>
      <c r="H52" s="171"/>
      <c r="I52" s="171"/>
      <c r="J52" s="69"/>
      <c r="K52" s="172" t="s">
        <v>83</v>
      </c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0">
        <f>'001 - parkování'!$M$26</f>
        <v>0</v>
      </c>
      <c r="AH52" s="171"/>
      <c r="AI52" s="171"/>
      <c r="AJ52" s="171"/>
      <c r="AK52" s="171"/>
      <c r="AL52" s="171"/>
      <c r="AM52" s="171"/>
      <c r="AN52" s="170">
        <f>ROUNDUP(SUM($AG$52,$AT$52),2)</f>
        <v>0</v>
      </c>
      <c r="AO52" s="171"/>
      <c r="AP52" s="171"/>
      <c r="AQ52" s="70" t="s">
        <v>80</v>
      </c>
      <c r="AR52" s="68"/>
      <c r="AS52" s="71">
        <v>0</v>
      </c>
      <c r="AT52" s="72">
        <f>ROUNDUP(SUM($AV$52:$AW$52),1)</f>
        <v>0</v>
      </c>
      <c r="AU52" s="73">
        <f>'001 - parkování'!$W$76</f>
        <v>0</v>
      </c>
      <c r="AV52" s="72">
        <f>'001 - parkování'!$M$28</f>
        <v>0</v>
      </c>
      <c r="AW52" s="72">
        <f>'001 - parkování'!$M$29</f>
        <v>0</v>
      </c>
      <c r="AX52" s="72">
        <f>'001 - parkování'!$M$30</f>
        <v>0</v>
      </c>
      <c r="AY52" s="72">
        <f>'001 - parkování'!$M$31</f>
        <v>0</v>
      </c>
      <c r="AZ52" s="72">
        <f>'001 - parkování'!$H$28</f>
        <v>0</v>
      </c>
      <c r="BA52" s="72">
        <f>'001 - parkování'!$H$29</f>
        <v>0</v>
      </c>
      <c r="BB52" s="72">
        <f>'001 - parkování'!$H$30</f>
        <v>0</v>
      </c>
      <c r="BC52" s="72">
        <f>'001 - parkování'!$H$31</f>
        <v>0</v>
      </c>
      <c r="BD52" s="74">
        <f>'001 - parkování'!$H$32</f>
        <v>0</v>
      </c>
      <c r="BT52" s="67" t="s">
        <v>77</v>
      </c>
      <c r="BV52" s="67" t="s">
        <v>71</v>
      </c>
      <c r="BW52" s="67" t="s">
        <v>84</v>
      </c>
      <c r="BX52" s="67" t="s">
        <v>76</v>
      </c>
    </row>
    <row r="53" spans="1:76" s="67" customFormat="1" ht="23.25" customHeight="1">
      <c r="A53" s="206" t="s">
        <v>716</v>
      </c>
      <c r="B53" s="68"/>
      <c r="C53" s="69"/>
      <c r="D53" s="69"/>
      <c r="E53" s="172" t="s">
        <v>85</v>
      </c>
      <c r="F53" s="171"/>
      <c r="G53" s="171"/>
      <c r="H53" s="171"/>
      <c r="I53" s="171"/>
      <c r="J53" s="69"/>
      <c r="K53" s="172" t="s">
        <v>86</v>
      </c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0">
        <f>'002 - dělící ostrůvek'!$M$26</f>
        <v>0</v>
      </c>
      <c r="AH53" s="171"/>
      <c r="AI53" s="171"/>
      <c r="AJ53" s="171"/>
      <c r="AK53" s="171"/>
      <c r="AL53" s="171"/>
      <c r="AM53" s="171"/>
      <c r="AN53" s="170">
        <f>ROUNDUP(SUM($AG$53,$AT$53),2)</f>
        <v>0</v>
      </c>
      <c r="AO53" s="171"/>
      <c r="AP53" s="171"/>
      <c r="AQ53" s="70" t="s">
        <v>80</v>
      </c>
      <c r="AR53" s="68"/>
      <c r="AS53" s="71">
        <v>0</v>
      </c>
      <c r="AT53" s="72">
        <f>ROUNDUP(SUM($AV$53:$AW$53),1)</f>
        <v>0</v>
      </c>
      <c r="AU53" s="73">
        <f>'002 - dělící ostrůvek'!$W$76</f>
        <v>0</v>
      </c>
      <c r="AV53" s="72">
        <f>'002 - dělící ostrůvek'!$M$28</f>
        <v>0</v>
      </c>
      <c r="AW53" s="72">
        <f>'002 - dělící ostrůvek'!$M$29</f>
        <v>0</v>
      </c>
      <c r="AX53" s="72">
        <f>'002 - dělící ostrůvek'!$M$30</f>
        <v>0</v>
      </c>
      <c r="AY53" s="72">
        <f>'002 - dělící ostrůvek'!$M$31</f>
        <v>0</v>
      </c>
      <c r="AZ53" s="72">
        <f>'002 - dělící ostrůvek'!$H$28</f>
        <v>0</v>
      </c>
      <c r="BA53" s="72">
        <f>'002 - dělící ostrůvek'!$H$29</f>
        <v>0</v>
      </c>
      <c r="BB53" s="72">
        <f>'002 - dělící ostrůvek'!$H$30</f>
        <v>0</v>
      </c>
      <c r="BC53" s="72">
        <f>'002 - dělící ostrůvek'!$H$31</f>
        <v>0</v>
      </c>
      <c r="BD53" s="74">
        <f>'002 - dělící ostrůvek'!$H$32</f>
        <v>0</v>
      </c>
      <c r="BT53" s="67" t="s">
        <v>77</v>
      </c>
      <c r="BV53" s="67" t="s">
        <v>71</v>
      </c>
      <c r="BW53" s="67" t="s">
        <v>87</v>
      </c>
      <c r="BX53" s="67" t="s">
        <v>76</v>
      </c>
    </row>
    <row r="54" spans="1:76" s="67" customFormat="1" ht="23.25" customHeight="1">
      <c r="A54" s="206" t="s">
        <v>716</v>
      </c>
      <c r="B54" s="68"/>
      <c r="C54" s="69"/>
      <c r="D54" s="69"/>
      <c r="E54" s="172" t="s">
        <v>88</v>
      </c>
      <c r="F54" s="171"/>
      <c r="G54" s="171"/>
      <c r="H54" s="171"/>
      <c r="I54" s="171"/>
      <c r="J54" s="69"/>
      <c r="K54" s="172" t="s">
        <v>89</v>
      </c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0">
        <f>'003 - vjezdy'!$M$26</f>
        <v>0</v>
      </c>
      <c r="AH54" s="171"/>
      <c r="AI54" s="171"/>
      <c r="AJ54" s="171"/>
      <c r="AK54" s="171"/>
      <c r="AL54" s="171"/>
      <c r="AM54" s="171"/>
      <c r="AN54" s="170">
        <f>ROUNDUP(SUM($AG$54,$AT$54),2)</f>
        <v>0</v>
      </c>
      <c r="AO54" s="171"/>
      <c r="AP54" s="171"/>
      <c r="AQ54" s="70" t="s">
        <v>80</v>
      </c>
      <c r="AR54" s="68"/>
      <c r="AS54" s="71">
        <v>0</v>
      </c>
      <c r="AT54" s="72">
        <f>ROUNDUP(SUM($AV$54:$AW$54),1)</f>
        <v>0</v>
      </c>
      <c r="AU54" s="73">
        <f>'003 - vjezdy'!$W$76</f>
        <v>0</v>
      </c>
      <c r="AV54" s="72">
        <f>'003 - vjezdy'!$M$28</f>
        <v>0</v>
      </c>
      <c r="AW54" s="72">
        <f>'003 - vjezdy'!$M$29</f>
        <v>0</v>
      </c>
      <c r="AX54" s="72">
        <f>'003 - vjezdy'!$M$30</f>
        <v>0</v>
      </c>
      <c r="AY54" s="72">
        <f>'003 - vjezdy'!$M$31</f>
        <v>0</v>
      </c>
      <c r="AZ54" s="72">
        <f>'003 - vjezdy'!$H$28</f>
        <v>0</v>
      </c>
      <c r="BA54" s="72">
        <f>'003 - vjezdy'!$H$29</f>
        <v>0</v>
      </c>
      <c r="BB54" s="72">
        <f>'003 - vjezdy'!$H$30</f>
        <v>0</v>
      </c>
      <c r="BC54" s="72">
        <f>'003 - vjezdy'!$H$31</f>
        <v>0</v>
      </c>
      <c r="BD54" s="74">
        <f>'003 - vjezdy'!$H$32</f>
        <v>0</v>
      </c>
      <c r="BT54" s="67" t="s">
        <v>77</v>
      </c>
      <c r="BV54" s="67" t="s">
        <v>71</v>
      </c>
      <c r="BW54" s="67" t="s">
        <v>90</v>
      </c>
      <c r="BX54" s="67" t="s">
        <v>76</v>
      </c>
    </row>
    <row r="55" spans="2:91" s="59" customFormat="1" ht="28.5" customHeight="1">
      <c r="B55" s="60"/>
      <c r="C55" s="61"/>
      <c r="D55" s="168" t="s">
        <v>91</v>
      </c>
      <c r="E55" s="169"/>
      <c r="F55" s="169"/>
      <c r="G55" s="169"/>
      <c r="H55" s="169"/>
      <c r="I55" s="61"/>
      <c r="J55" s="168" t="s">
        <v>92</v>
      </c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6">
        <f>ROUNDUP(SUM($AG$56:$AG$58),2)</f>
        <v>0</v>
      </c>
      <c r="AH55" s="167"/>
      <c r="AI55" s="167"/>
      <c r="AJ55" s="167"/>
      <c r="AK55" s="167"/>
      <c r="AL55" s="167"/>
      <c r="AM55" s="167"/>
      <c r="AN55" s="166">
        <f>ROUNDUP(SUM($AG$55,$AT$55),2)</f>
        <v>0</v>
      </c>
      <c r="AO55" s="167"/>
      <c r="AP55" s="167"/>
      <c r="AQ55" s="62" t="s">
        <v>75</v>
      </c>
      <c r="AR55" s="60"/>
      <c r="AS55" s="63">
        <f>ROUNDUP(SUM($AS$56:$AS$58),2)</f>
        <v>0</v>
      </c>
      <c r="AT55" s="64">
        <f>ROUNDUP(SUM($AV$55:$AW$55),1)</f>
        <v>0</v>
      </c>
      <c r="AU55" s="65">
        <f>ROUNDUP(SUM($AU$56:$AU$58),5)</f>
        <v>0</v>
      </c>
      <c r="AV55" s="64">
        <f>ROUNDUP($AZ$55*$L$25,2)</f>
        <v>0</v>
      </c>
      <c r="AW55" s="64">
        <f>ROUNDUP($BA$55*$L$26,2)</f>
        <v>0</v>
      </c>
      <c r="AX55" s="64">
        <f>ROUNDUP($BB$55*$L$25,2)</f>
        <v>0</v>
      </c>
      <c r="AY55" s="64">
        <f>ROUNDUP($BC$55*$L$26,2)</f>
        <v>0</v>
      </c>
      <c r="AZ55" s="64">
        <f>ROUNDUP(SUM($AZ$56:$AZ$58),2)</f>
        <v>0</v>
      </c>
      <c r="BA55" s="64">
        <f>ROUNDUP(SUM($BA$56:$BA$58),2)</f>
        <v>0</v>
      </c>
      <c r="BB55" s="64">
        <f>ROUNDUP(SUM($BB$56:$BB$58),2)</f>
        <v>0</v>
      </c>
      <c r="BC55" s="64">
        <f>ROUNDUP(SUM($BC$56:$BC$58),2)</f>
        <v>0</v>
      </c>
      <c r="BD55" s="66">
        <f>ROUNDUP(SUM($BD$56:$BD$58),2)</f>
        <v>0</v>
      </c>
      <c r="BS55" s="59" t="s">
        <v>68</v>
      </c>
      <c r="BT55" s="59" t="s">
        <v>18</v>
      </c>
      <c r="BU55" s="59" t="s">
        <v>70</v>
      </c>
      <c r="BV55" s="59" t="s">
        <v>71</v>
      </c>
      <c r="BW55" s="59" t="s">
        <v>93</v>
      </c>
      <c r="BX55" s="59" t="s">
        <v>4</v>
      </c>
      <c r="CM55" s="59" t="s">
        <v>77</v>
      </c>
    </row>
    <row r="56" spans="1:76" s="67" customFormat="1" ht="23.25" customHeight="1">
      <c r="A56" s="206" t="s">
        <v>716</v>
      </c>
      <c r="B56" s="68"/>
      <c r="C56" s="69"/>
      <c r="D56" s="69"/>
      <c r="E56" s="172" t="s">
        <v>78</v>
      </c>
      <c r="F56" s="171"/>
      <c r="G56" s="171"/>
      <c r="H56" s="171"/>
      <c r="I56" s="171"/>
      <c r="J56" s="69"/>
      <c r="K56" s="172" t="s">
        <v>79</v>
      </c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0">
        <f>'000 - komunikace_01'!$M$26</f>
        <v>0</v>
      </c>
      <c r="AH56" s="171"/>
      <c r="AI56" s="171"/>
      <c r="AJ56" s="171"/>
      <c r="AK56" s="171"/>
      <c r="AL56" s="171"/>
      <c r="AM56" s="171"/>
      <c r="AN56" s="170">
        <f>ROUNDUP(SUM($AG$56,$AT$56),2)</f>
        <v>0</v>
      </c>
      <c r="AO56" s="171"/>
      <c r="AP56" s="171"/>
      <c r="AQ56" s="70" t="s">
        <v>80</v>
      </c>
      <c r="AR56" s="68"/>
      <c r="AS56" s="71">
        <v>0</v>
      </c>
      <c r="AT56" s="72">
        <f>ROUNDUP(SUM($AV$56:$AW$56),1)</f>
        <v>0</v>
      </c>
      <c r="AU56" s="73">
        <f>'000 - komunikace_01'!$W$75</f>
        <v>0</v>
      </c>
      <c r="AV56" s="72">
        <f>'000 - komunikace_01'!$M$28</f>
        <v>0</v>
      </c>
      <c r="AW56" s="72">
        <f>'000 - komunikace_01'!$M$29</f>
        <v>0</v>
      </c>
      <c r="AX56" s="72">
        <f>'000 - komunikace_01'!$M$30</f>
        <v>0</v>
      </c>
      <c r="AY56" s="72">
        <f>'000 - komunikace_01'!$M$31</f>
        <v>0</v>
      </c>
      <c r="AZ56" s="72">
        <f>'000 - komunikace_01'!$H$28</f>
        <v>0</v>
      </c>
      <c r="BA56" s="72">
        <f>'000 - komunikace_01'!$H$29</f>
        <v>0</v>
      </c>
      <c r="BB56" s="72">
        <f>'000 - komunikace_01'!$H$30</f>
        <v>0</v>
      </c>
      <c r="BC56" s="72">
        <f>'000 - komunikace_01'!$H$31</f>
        <v>0</v>
      </c>
      <c r="BD56" s="74">
        <f>'000 - komunikace_01'!$H$32</f>
        <v>0</v>
      </c>
      <c r="BT56" s="67" t="s">
        <v>77</v>
      </c>
      <c r="BV56" s="67" t="s">
        <v>71</v>
      </c>
      <c r="BW56" s="67" t="s">
        <v>94</v>
      </c>
      <c r="BX56" s="67" t="s">
        <v>93</v>
      </c>
    </row>
    <row r="57" spans="1:76" s="67" customFormat="1" ht="23.25" customHeight="1">
      <c r="A57" s="206" t="s">
        <v>716</v>
      </c>
      <c r="B57" s="68"/>
      <c r="C57" s="69"/>
      <c r="D57" s="69"/>
      <c r="E57" s="172" t="s">
        <v>82</v>
      </c>
      <c r="F57" s="171"/>
      <c r="G57" s="171"/>
      <c r="H57" s="171"/>
      <c r="I57" s="171"/>
      <c r="J57" s="69"/>
      <c r="K57" s="172" t="s">
        <v>83</v>
      </c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0">
        <f>'001 - parkování_01'!$M$26</f>
        <v>0</v>
      </c>
      <c r="AH57" s="171"/>
      <c r="AI57" s="171"/>
      <c r="AJ57" s="171"/>
      <c r="AK57" s="171"/>
      <c r="AL57" s="171"/>
      <c r="AM57" s="171"/>
      <c r="AN57" s="170">
        <f>ROUNDUP(SUM($AG$57,$AT$57),2)</f>
        <v>0</v>
      </c>
      <c r="AO57" s="171"/>
      <c r="AP57" s="171"/>
      <c r="AQ57" s="70" t="s">
        <v>80</v>
      </c>
      <c r="AR57" s="68"/>
      <c r="AS57" s="71">
        <v>0</v>
      </c>
      <c r="AT57" s="72">
        <f>ROUNDUP(SUM($AV$57:$AW$57),1)</f>
        <v>0</v>
      </c>
      <c r="AU57" s="73">
        <f>'001 - parkování_01'!$W$75</f>
        <v>0</v>
      </c>
      <c r="AV57" s="72">
        <f>'001 - parkování_01'!$M$28</f>
        <v>0</v>
      </c>
      <c r="AW57" s="72">
        <f>'001 - parkování_01'!$M$29</f>
        <v>0</v>
      </c>
      <c r="AX57" s="72">
        <f>'001 - parkování_01'!$M$30</f>
        <v>0</v>
      </c>
      <c r="AY57" s="72">
        <f>'001 - parkování_01'!$M$31</f>
        <v>0</v>
      </c>
      <c r="AZ57" s="72">
        <f>'001 - parkování_01'!$H$28</f>
        <v>0</v>
      </c>
      <c r="BA57" s="72">
        <f>'001 - parkování_01'!$H$29</f>
        <v>0</v>
      </c>
      <c r="BB57" s="72">
        <f>'001 - parkování_01'!$H$30</f>
        <v>0</v>
      </c>
      <c r="BC57" s="72">
        <f>'001 - parkování_01'!$H$31</f>
        <v>0</v>
      </c>
      <c r="BD57" s="74">
        <f>'001 - parkování_01'!$H$32</f>
        <v>0</v>
      </c>
      <c r="BT57" s="67" t="s">
        <v>77</v>
      </c>
      <c r="BV57" s="67" t="s">
        <v>71</v>
      </c>
      <c r="BW57" s="67" t="s">
        <v>95</v>
      </c>
      <c r="BX57" s="67" t="s">
        <v>93</v>
      </c>
    </row>
    <row r="58" spans="1:76" s="67" customFormat="1" ht="23.25" customHeight="1">
      <c r="A58" s="206" t="s">
        <v>716</v>
      </c>
      <c r="B58" s="68"/>
      <c r="C58" s="69"/>
      <c r="D58" s="69"/>
      <c r="E58" s="172" t="s">
        <v>88</v>
      </c>
      <c r="F58" s="171"/>
      <c r="G58" s="171"/>
      <c r="H58" s="171"/>
      <c r="I58" s="171"/>
      <c r="J58" s="69"/>
      <c r="K58" s="172" t="s">
        <v>89</v>
      </c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0">
        <f>'003 - vjezdy_01'!$M$26</f>
        <v>0</v>
      </c>
      <c r="AH58" s="171"/>
      <c r="AI58" s="171"/>
      <c r="AJ58" s="171"/>
      <c r="AK58" s="171"/>
      <c r="AL58" s="171"/>
      <c r="AM58" s="171"/>
      <c r="AN58" s="170">
        <f>ROUNDUP(SUM($AG$58,$AT$58),2)</f>
        <v>0</v>
      </c>
      <c r="AO58" s="171"/>
      <c r="AP58" s="171"/>
      <c r="AQ58" s="70" t="s">
        <v>80</v>
      </c>
      <c r="AR58" s="68"/>
      <c r="AS58" s="71">
        <v>0</v>
      </c>
      <c r="AT58" s="72">
        <f>ROUNDUP(SUM($AV$58:$AW$58),1)</f>
        <v>0</v>
      </c>
      <c r="AU58" s="73">
        <f>'003 - vjezdy_01'!$W$75</f>
        <v>0</v>
      </c>
      <c r="AV58" s="72">
        <f>'003 - vjezdy_01'!$M$28</f>
        <v>0</v>
      </c>
      <c r="AW58" s="72">
        <f>'003 - vjezdy_01'!$M$29</f>
        <v>0</v>
      </c>
      <c r="AX58" s="72">
        <f>'003 - vjezdy_01'!$M$30</f>
        <v>0</v>
      </c>
      <c r="AY58" s="72">
        <f>'003 - vjezdy_01'!$M$31</f>
        <v>0</v>
      </c>
      <c r="AZ58" s="72">
        <f>'003 - vjezdy_01'!$H$28</f>
        <v>0</v>
      </c>
      <c r="BA58" s="72">
        <f>'003 - vjezdy_01'!$H$29</f>
        <v>0</v>
      </c>
      <c r="BB58" s="72">
        <f>'003 - vjezdy_01'!$H$30</f>
        <v>0</v>
      </c>
      <c r="BC58" s="72">
        <f>'003 - vjezdy_01'!$H$31</f>
        <v>0</v>
      </c>
      <c r="BD58" s="74">
        <f>'003 - vjezdy_01'!$H$32</f>
        <v>0</v>
      </c>
      <c r="BT58" s="67" t="s">
        <v>77</v>
      </c>
      <c r="BV58" s="67" t="s">
        <v>71</v>
      </c>
      <c r="BW58" s="67" t="s">
        <v>96</v>
      </c>
      <c r="BX58" s="67" t="s">
        <v>93</v>
      </c>
    </row>
    <row r="59" spans="1:91" s="59" customFormat="1" ht="28.5" customHeight="1">
      <c r="A59" s="206" t="s">
        <v>716</v>
      </c>
      <c r="B59" s="60"/>
      <c r="C59" s="61"/>
      <c r="D59" s="168" t="s">
        <v>97</v>
      </c>
      <c r="E59" s="169"/>
      <c r="F59" s="169"/>
      <c r="G59" s="169"/>
      <c r="H59" s="169"/>
      <c r="I59" s="61"/>
      <c r="J59" s="168" t="s">
        <v>98</v>
      </c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6">
        <f>'O1 - Přeložka plynu - nov...'!$M$25</f>
        <v>0</v>
      </c>
      <c r="AH59" s="167"/>
      <c r="AI59" s="167"/>
      <c r="AJ59" s="167"/>
      <c r="AK59" s="167"/>
      <c r="AL59" s="167"/>
      <c r="AM59" s="167"/>
      <c r="AN59" s="166">
        <f>ROUNDUP(SUM($AG$59,$AT$59),2)</f>
        <v>0</v>
      </c>
      <c r="AO59" s="167"/>
      <c r="AP59" s="167"/>
      <c r="AQ59" s="62" t="s">
        <v>75</v>
      </c>
      <c r="AR59" s="60"/>
      <c r="AS59" s="63">
        <v>0</v>
      </c>
      <c r="AT59" s="64">
        <f>ROUNDUP(SUM($AV$59:$AW$59),1)</f>
        <v>0</v>
      </c>
      <c r="AU59" s="65">
        <f>'O1 - Přeložka plynu - nov...'!$W$72</f>
        <v>0</v>
      </c>
      <c r="AV59" s="64">
        <f>'O1 - Přeložka plynu - nov...'!$M$27</f>
        <v>0</v>
      </c>
      <c r="AW59" s="64">
        <f>'O1 - Přeložka plynu - nov...'!$M$28</f>
        <v>0</v>
      </c>
      <c r="AX59" s="64">
        <f>'O1 - Přeložka plynu - nov...'!$M$29</f>
        <v>0</v>
      </c>
      <c r="AY59" s="64">
        <f>'O1 - Přeložka plynu - nov...'!$M$30</f>
        <v>0</v>
      </c>
      <c r="AZ59" s="64">
        <f>'O1 - Přeložka plynu - nov...'!$H$27</f>
        <v>0</v>
      </c>
      <c r="BA59" s="64">
        <f>'O1 - Přeložka plynu - nov...'!$H$28</f>
        <v>0</v>
      </c>
      <c r="BB59" s="64">
        <f>'O1 - Přeložka plynu - nov...'!$H$29</f>
        <v>0</v>
      </c>
      <c r="BC59" s="64">
        <f>'O1 - Přeložka plynu - nov...'!$H$30</f>
        <v>0</v>
      </c>
      <c r="BD59" s="66">
        <f>'O1 - Přeložka plynu - nov...'!$H$31</f>
        <v>0</v>
      </c>
      <c r="BT59" s="59" t="s">
        <v>18</v>
      </c>
      <c r="BV59" s="59" t="s">
        <v>71</v>
      </c>
      <c r="BW59" s="59" t="s">
        <v>99</v>
      </c>
      <c r="BX59" s="59" t="s">
        <v>4</v>
      </c>
      <c r="CM59" s="59" t="s">
        <v>77</v>
      </c>
    </row>
    <row r="60" spans="1:91" s="59" customFormat="1" ht="28.5" customHeight="1">
      <c r="A60" s="206" t="s">
        <v>716</v>
      </c>
      <c r="B60" s="60"/>
      <c r="C60" s="61"/>
      <c r="D60" s="168" t="s">
        <v>100</v>
      </c>
      <c r="E60" s="169"/>
      <c r="F60" s="169"/>
      <c r="G60" s="169"/>
      <c r="H60" s="169"/>
      <c r="I60" s="61"/>
      <c r="J60" s="168" t="s">
        <v>101</v>
      </c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6">
        <f>'O2 - Přeložka plynu - nov...'!$M$25</f>
        <v>0</v>
      </c>
      <c r="AH60" s="167"/>
      <c r="AI60" s="167"/>
      <c r="AJ60" s="167"/>
      <c r="AK60" s="167"/>
      <c r="AL60" s="167"/>
      <c r="AM60" s="167"/>
      <c r="AN60" s="166">
        <f>ROUNDUP(SUM($AG$60,$AT$60),2)</f>
        <v>0</v>
      </c>
      <c r="AO60" s="167"/>
      <c r="AP60" s="167"/>
      <c r="AQ60" s="62" t="s">
        <v>75</v>
      </c>
      <c r="AR60" s="60"/>
      <c r="AS60" s="63">
        <v>0</v>
      </c>
      <c r="AT60" s="64">
        <f>ROUNDUP(SUM($AV$60:$AW$60),1)</f>
        <v>0</v>
      </c>
      <c r="AU60" s="65">
        <f>'O2 - Přeložka plynu - nov...'!$W$78</f>
        <v>0</v>
      </c>
      <c r="AV60" s="64">
        <f>'O2 - Přeložka plynu - nov...'!$M$27</f>
        <v>0</v>
      </c>
      <c r="AW60" s="64">
        <f>'O2 - Přeložka plynu - nov...'!$M$28</f>
        <v>0</v>
      </c>
      <c r="AX60" s="64">
        <f>'O2 - Přeložka plynu - nov...'!$M$29</f>
        <v>0</v>
      </c>
      <c r="AY60" s="64">
        <f>'O2 - Přeložka plynu - nov...'!$M$30</f>
        <v>0</v>
      </c>
      <c r="AZ60" s="64">
        <f>'O2 - Přeložka plynu - nov...'!$H$27</f>
        <v>0</v>
      </c>
      <c r="BA60" s="64">
        <f>'O2 - Přeložka plynu - nov...'!$H$28</f>
        <v>0</v>
      </c>
      <c r="BB60" s="64">
        <f>'O2 - Přeložka plynu - nov...'!$H$29</f>
        <v>0</v>
      </c>
      <c r="BC60" s="64">
        <f>'O2 - Přeložka plynu - nov...'!$H$30</f>
        <v>0</v>
      </c>
      <c r="BD60" s="66">
        <f>'O2 - Přeložka plynu - nov...'!$H$31</f>
        <v>0</v>
      </c>
      <c r="BT60" s="59" t="s">
        <v>18</v>
      </c>
      <c r="BV60" s="59" t="s">
        <v>71</v>
      </c>
      <c r="BW60" s="59" t="s">
        <v>102</v>
      </c>
      <c r="BX60" s="59" t="s">
        <v>4</v>
      </c>
      <c r="CM60" s="59" t="s">
        <v>77</v>
      </c>
    </row>
    <row r="61" spans="1:91" s="59" customFormat="1" ht="28.5" customHeight="1">
      <c r="A61" s="206" t="s">
        <v>716</v>
      </c>
      <c r="B61" s="60"/>
      <c r="C61" s="61"/>
      <c r="D61" s="168" t="s">
        <v>103</v>
      </c>
      <c r="E61" s="169"/>
      <c r="F61" s="169"/>
      <c r="G61" s="169"/>
      <c r="H61" s="169"/>
      <c r="I61" s="61"/>
      <c r="J61" s="168" t="s">
        <v>104</v>
      </c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6">
        <f>'O3 - Ochrana el. vedení'!$M$25</f>
        <v>0</v>
      </c>
      <c r="AH61" s="167"/>
      <c r="AI61" s="167"/>
      <c r="AJ61" s="167"/>
      <c r="AK61" s="167"/>
      <c r="AL61" s="167"/>
      <c r="AM61" s="167"/>
      <c r="AN61" s="166">
        <f>ROUNDUP(SUM($AG$61,$AT$61),2)</f>
        <v>0</v>
      </c>
      <c r="AO61" s="167"/>
      <c r="AP61" s="167"/>
      <c r="AQ61" s="62" t="s">
        <v>75</v>
      </c>
      <c r="AR61" s="60"/>
      <c r="AS61" s="63">
        <v>0</v>
      </c>
      <c r="AT61" s="64">
        <f>ROUNDUP(SUM($AV$61:$AW$61),1)</f>
        <v>0</v>
      </c>
      <c r="AU61" s="65">
        <f>'O3 - Ochrana el. vedení'!$W$71</f>
        <v>0</v>
      </c>
      <c r="AV61" s="64">
        <f>'O3 - Ochrana el. vedení'!$M$27</f>
        <v>0</v>
      </c>
      <c r="AW61" s="64">
        <f>'O3 - Ochrana el. vedení'!$M$28</f>
        <v>0</v>
      </c>
      <c r="AX61" s="64">
        <f>'O3 - Ochrana el. vedení'!$M$29</f>
        <v>0</v>
      </c>
      <c r="AY61" s="64">
        <f>'O3 - Ochrana el. vedení'!$M$30</f>
        <v>0</v>
      </c>
      <c r="AZ61" s="64">
        <f>'O3 - Ochrana el. vedení'!$H$27</f>
        <v>0</v>
      </c>
      <c r="BA61" s="64">
        <f>'O3 - Ochrana el. vedení'!$H$28</f>
        <v>0</v>
      </c>
      <c r="BB61" s="64">
        <f>'O3 - Ochrana el. vedení'!$H$29</f>
        <v>0</v>
      </c>
      <c r="BC61" s="64">
        <f>'O3 - Ochrana el. vedení'!$H$30</f>
        <v>0</v>
      </c>
      <c r="BD61" s="66">
        <f>'O3 - Ochrana el. vedení'!$H$31</f>
        <v>0</v>
      </c>
      <c r="BT61" s="59" t="s">
        <v>18</v>
      </c>
      <c r="BV61" s="59" t="s">
        <v>71</v>
      </c>
      <c r="BW61" s="59" t="s">
        <v>105</v>
      </c>
      <c r="BX61" s="59" t="s">
        <v>4</v>
      </c>
      <c r="CM61" s="59" t="s">
        <v>77</v>
      </c>
    </row>
    <row r="62" spans="1:91" s="59" customFormat="1" ht="28.5" customHeight="1">
      <c r="A62" s="206" t="s">
        <v>716</v>
      </c>
      <c r="B62" s="60"/>
      <c r="C62" s="61"/>
      <c r="D62" s="168" t="s">
        <v>106</v>
      </c>
      <c r="E62" s="169"/>
      <c r="F62" s="169"/>
      <c r="G62" s="169"/>
      <c r="H62" s="169"/>
      <c r="I62" s="61"/>
      <c r="J62" s="168" t="s">
        <v>107</v>
      </c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6">
        <f>'O4 - Ochrana vodovdu'!$M$25</f>
        <v>0</v>
      </c>
      <c r="AH62" s="167"/>
      <c r="AI62" s="167"/>
      <c r="AJ62" s="167"/>
      <c r="AK62" s="167"/>
      <c r="AL62" s="167"/>
      <c r="AM62" s="167"/>
      <c r="AN62" s="166">
        <f>ROUNDUP(SUM($AG$62,$AT$62),2)</f>
        <v>0</v>
      </c>
      <c r="AO62" s="167"/>
      <c r="AP62" s="167"/>
      <c r="AQ62" s="62" t="s">
        <v>75</v>
      </c>
      <c r="AR62" s="60"/>
      <c r="AS62" s="63">
        <v>0</v>
      </c>
      <c r="AT62" s="64">
        <f>ROUNDUP(SUM($AV$62:$AW$62),1)</f>
        <v>0</v>
      </c>
      <c r="AU62" s="65">
        <f>'O4 - Ochrana vodovdu'!$W$76</f>
        <v>0</v>
      </c>
      <c r="AV62" s="64">
        <f>'O4 - Ochrana vodovdu'!$M$27</f>
        <v>0</v>
      </c>
      <c r="AW62" s="64">
        <f>'O4 - Ochrana vodovdu'!$M$28</f>
        <v>0</v>
      </c>
      <c r="AX62" s="64">
        <f>'O4 - Ochrana vodovdu'!$M$29</f>
        <v>0</v>
      </c>
      <c r="AY62" s="64">
        <f>'O4 - Ochrana vodovdu'!$M$30</f>
        <v>0</v>
      </c>
      <c r="AZ62" s="64">
        <f>'O4 - Ochrana vodovdu'!$H$27</f>
        <v>0</v>
      </c>
      <c r="BA62" s="64">
        <f>'O4 - Ochrana vodovdu'!$H$28</f>
        <v>0</v>
      </c>
      <c r="BB62" s="64">
        <f>'O4 - Ochrana vodovdu'!$H$29</f>
        <v>0</v>
      </c>
      <c r="BC62" s="64">
        <f>'O4 - Ochrana vodovdu'!$H$30</f>
        <v>0</v>
      </c>
      <c r="BD62" s="66">
        <f>'O4 - Ochrana vodovdu'!$H$31</f>
        <v>0</v>
      </c>
      <c r="BT62" s="59" t="s">
        <v>18</v>
      </c>
      <c r="BV62" s="59" t="s">
        <v>71</v>
      </c>
      <c r="BW62" s="59" t="s">
        <v>108</v>
      </c>
      <c r="BX62" s="59" t="s">
        <v>4</v>
      </c>
      <c r="CM62" s="59" t="s">
        <v>77</v>
      </c>
    </row>
    <row r="63" spans="1:91" s="59" customFormat="1" ht="28.5" customHeight="1">
      <c r="A63" s="206" t="s">
        <v>716</v>
      </c>
      <c r="B63" s="60"/>
      <c r="C63" s="61"/>
      <c r="D63" s="168" t="s">
        <v>109</v>
      </c>
      <c r="E63" s="169"/>
      <c r="F63" s="169"/>
      <c r="G63" s="169"/>
      <c r="H63" s="169"/>
      <c r="I63" s="61"/>
      <c r="J63" s="168" t="s">
        <v>110</v>
      </c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6">
        <f>'O5 - Přeložka optických k...'!$M$25</f>
        <v>0</v>
      </c>
      <c r="AH63" s="167"/>
      <c r="AI63" s="167"/>
      <c r="AJ63" s="167"/>
      <c r="AK63" s="167"/>
      <c r="AL63" s="167"/>
      <c r="AM63" s="167"/>
      <c r="AN63" s="166">
        <f>ROUNDUP(SUM($AG$63,$AT$63),2)</f>
        <v>0</v>
      </c>
      <c r="AO63" s="167"/>
      <c r="AP63" s="167"/>
      <c r="AQ63" s="62" t="s">
        <v>75</v>
      </c>
      <c r="AR63" s="60"/>
      <c r="AS63" s="63">
        <v>0</v>
      </c>
      <c r="AT63" s="64">
        <f>ROUNDUP(SUM($AV$63:$AW$63),1)</f>
        <v>0</v>
      </c>
      <c r="AU63" s="65">
        <f>'O5 - Přeložka optických k...'!$W$78</f>
        <v>0</v>
      </c>
      <c r="AV63" s="64">
        <f>'O5 - Přeložka optických k...'!$M$27</f>
        <v>0</v>
      </c>
      <c r="AW63" s="64">
        <f>'O5 - Přeložka optických k...'!$M$28</f>
        <v>0</v>
      </c>
      <c r="AX63" s="64">
        <f>'O5 - Přeložka optických k...'!$M$29</f>
        <v>0</v>
      </c>
      <c r="AY63" s="64">
        <f>'O5 - Přeložka optických k...'!$M$30</f>
        <v>0</v>
      </c>
      <c r="AZ63" s="64">
        <f>'O5 - Přeložka optických k...'!$H$27</f>
        <v>0</v>
      </c>
      <c r="BA63" s="64">
        <f>'O5 - Přeložka optických k...'!$H$28</f>
        <v>0</v>
      </c>
      <c r="BB63" s="64">
        <f>'O5 - Přeložka optických k...'!$H$29</f>
        <v>0</v>
      </c>
      <c r="BC63" s="64">
        <f>'O5 - Přeložka optických k...'!$H$30</f>
        <v>0</v>
      </c>
      <c r="BD63" s="66">
        <f>'O5 - Přeložka optických k...'!$H$31</f>
        <v>0</v>
      </c>
      <c r="BT63" s="59" t="s">
        <v>18</v>
      </c>
      <c r="BV63" s="59" t="s">
        <v>71</v>
      </c>
      <c r="BW63" s="59" t="s">
        <v>111</v>
      </c>
      <c r="BX63" s="59" t="s">
        <v>4</v>
      </c>
      <c r="CM63" s="59" t="s">
        <v>77</v>
      </c>
    </row>
    <row r="64" spans="1:91" s="59" customFormat="1" ht="28.5" customHeight="1">
      <c r="A64" s="206" t="s">
        <v>716</v>
      </c>
      <c r="B64" s="60"/>
      <c r="C64" s="61"/>
      <c r="D64" s="168" t="s">
        <v>112</v>
      </c>
      <c r="E64" s="169"/>
      <c r="F64" s="169"/>
      <c r="G64" s="169"/>
      <c r="H64" s="169"/>
      <c r="I64" s="61"/>
      <c r="J64" s="168" t="s">
        <v>113</v>
      </c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6">
        <f>'O6 - Ochrana kanalizace'!$M$25</f>
        <v>0</v>
      </c>
      <c r="AH64" s="167"/>
      <c r="AI64" s="167"/>
      <c r="AJ64" s="167"/>
      <c r="AK64" s="167"/>
      <c r="AL64" s="167"/>
      <c r="AM64" s="167"/>
      <c r="AN64" s="166">
        <f>ROUNDUP(SUM($AG$64,$AT$64),2)</f>
        <v>0</v>
      </c>
      <c r="AO64" s="167"/>
      <c r="AP64" s="167"/>
      <c r="AQ64" s="62" t="s">
        <v>75</v>
      </c>
      <c r="AR64" s="60"/>
      <c r="AS64" s="63">
        <v>0</v>
      </c>
      <c r="AT64" s="64">
        <f>ROUNDUP(SUM($AV$64:$AW$64),1)</f>
        <v>0</v>
      </c>
      <c r="AU64" s="65">
        <f>'O6 - Ochrana kanalizace'!$W$71</f>
        <v>0</v>
      </c>
      <c r="AV64" s="64">
        <f>'O6 - Ochrana kanalizace'!$M$27</f>
        <v>0</v>
      </c>
      <c r="AW64" s="64">
        <f>'O6 - Ochrana kanalizace'!$M$28</f>
        <v>0</v>
      </c>
      <c r="AX64" s="64">
        <f>'O6 - Ochrana kanalizace'!$M$29</f>
        <v>0</v>
      </c>
      <c r="AY64" s="64">
        <f>'O6 - Ochrana kanalizace'!$M$30</f>
        <v>0</v>
      </c>
      <c r="AZ64" s="64">
        <f>'O6 - Ochrana kanalizace'!$H$27</f>
        <v>0</v>
      </c>
      <c r="BA64" s="64">
        <f>'O6 - Ochrana kanalizace'!$H$28</f>
        <v>0</v>
      </c>
      <c r="BB64" s="64">
        <f>'O6 - Ochrana kanalizace'!$H$29</f>
        <v>0</v>
      </c>
      <c r="BC64" s="64">
        <f>'O6 - Ochrana kanalizace'!$H$30</f>
        <v>0</v>
      </c>
      <c r="BD64" s="66">
        <f>'O6 - Ochrana kanalizace'!$H$31</f>
        <v>0</v>
      </c>
      <c r="BT64" s="59" t="s">
        <v>18</v>
      </c>
      <c r="BV64" s="59" t="s">
        <v>71</v>
      </c>
      <c r="BW64" s="59" t="s">
        <v>114</v>
      </c>
      <c r="BX64" s="59" t="s">
        <v>4</v>
      </c>
      <c r="CM64" s="59" t="s">
        <v>77</v>
      </c>
    </row>
    <row r="65" spans="1:91" s="59" customFormat="1" ht="28.5" customHeight="1">
      <c r="A65" s="206" t="s">
        <v>716</v>
      </c>
      <c r="B65" s="60"/>
      <c r="C65" s="61"/>
      <c r="D65" s="168" t="s">
        <v>115</v>
      </c>
      <c r="E65" s="169"/>
      <c r="F65" s="169"/>
      <c r="G65" s="169"/>
      <c r="H65" s="169"/>
      <c r="I65" s="61"/>
      <c r="J65" s="168" t="s">
        <v>116</v>
      </c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6">
        <f>'O7 - Příprava staveniště'!$M$25</f>
        <v>0</v>
      </c>
      <c r="AH65" s="167"/>
      <c r="AI65" s="167"/>
      <c r="AJ65" s="167"/>
      <c r="AK65" s="167"/>
      <c r="AL65" s="167"/>
      <c r="AM65" s="167"/>
      <c r="AN65" s="166">
        <f>ROUNDUP(SUM($AG$65,$AT$65),2)</f>
        <v>0</v>
      </c>
      <c r="AO65" s="167"/>
      <c r="AP65" s="167"/>
      <c r="AQ65" s="62" t="s">
        <v>75</v>
      </c>
      <c r="AR65" s="60"/>
      <c r="AS65" s="75">
        <v>0</v>
      </c>
      <c r="AT65" s="76">
        <f>ROUNDUP(SUM($AV$65:$AW$65),1)</f>
        <v>0</v>
      </c>
      <c r="AU65" s="77">
        <f>'O7 - Příprava staveniště'!$W$71</f>
        <v>0</v>
      </c>
      <c r="AV65" s="76">
        <f>'O7 - Příprava staveniště'!$M$27</f>
        <v>0</v>
      </c>
      <c r="AW65" s="76">
        <f>'O7 - Příprava staveniště'!$M$28</f>
        <v>0</v>
      </c>
      <c r="AX65" s="76">
        <f>'O7 - Příprava staveniště'!$M$29</f>
        <v>0</v>
      </c>
      <c r="AY65" s="76">
        <f>'O7 - Příprava staveniště'!$M$30</f>
        <v>0</v>
      </c>
      <c r="AZ65" s="76">
        <f>'O7 - Příprava staveniště'!$H$27</f>
        <v>0</v>
      </c>
      <c r="BA65" s="76">
        <f>'O7 - Příprava staveniště'!$H$28</f>
        <v>0</v>
      </c>
      <c r="BB65" s="76">
        <f>'O7 - Příprava staveniště'!$H$29</f>
        <v>0</v>
      </c>
      <c r="BC65" s="76">
        <f>'O7 - Příprava staveniště'!$H$30</f>
        <v>0</v>
      </c>
      <c r="BD65" s="78">
        <f>'O7 - Příprava staveniště'!$H$31</f>
        <v>0</v>
      </c>
      <c r="BT65" s="59" t="s">
        <v>18</v>
      </c>
      <c r="BV65" s="59" t="s">
        <v>71</v>
      </c>
      <c r="BW65" s="59" t="s">
        <v>117</v>
      </c>
      <c r="BX65" s="59" t="s">
        <v>4</v>
      </c>
      <c r="CM65" s="59" t="s">
        <v>77</v>
      </c>
    </row>
    <row r="66" spans="2:44" s="6" customFormat="1" ht="30.75" customHeight="1">
      <c r="B66" s="20"/>
      <c r="AR66" s="20"/>
    </row>
    <row r="67" spans="2:44" s="6" customFormat="1" ht="7.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20"/>
    </row>
  </sheetData>
  <sheetProtection/>
  <mergeCells count="99">
    <mergeCell ref="AR2:BE2"/>
    <mergeCell ref="AN65:AP65"/>
    <mergeCell ref="AG65:AM65"/>
    <mergeCell ref="D65:H65"/>
    <mergeCell ref="J65:AF65"/>
    <mergeCell ref="AG49:AM49"/>
    <mergeCell ref="AN49:AP49"/>
    <mergeCell ref="AN63:AP63"/>
    <mergeCell ref="AG63:AM63"/>
    <mergeCell ref="D63:H63"/>
    <mergeCell ref="J63:AF63"/>
    <mergeCell ref="AN64:AP64"/>
    <mergeCell ref="AG64:AM64"/>
    <mergeCell ref="D64:H64"/>
    <mergeCell ref="J64:AF64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57:AP57"/>
    <mergeCell ref="AG57:AM57"/>
    <mergeCell ref="E57:I57"/>
    <mergeCell ref="K57:AF57"/>
    <mergeCell ref="AN58:AP58"/>
    <mergeCell ref="AG58:AM58"/>
    <mergeCell ref="E58:I58"/>
    <mergeCell ref="K58:AF58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AN51:AP51"/>
    <mergeCell ref="AG51:AM51"/>
    <mergeCell ref="E51:I51"/>
    <mergeCell ref="K51:AF51"/>
    <mergeCell ref="AN52:AP52"/>
    <mergeCell ref="AG52:AM52"/>
    <mergeCell ref="E52:I52"/>
    <mergeCell ref="K52:AF5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X31:AB31"/>
    <mergeCell ref="AK31:AO31"/>
    <mergeCell ref="C38:AQ38"/>
    <mergeCell ref="L40:AO40"/>
    <mergeCell ref="AM44:AP44"/>
    <mergeCell ref="AS44:AT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1" location="'000 - komunikace'!C2" tooltip="000 - komunikace" display="/"/>
    <hyperlink ref="A52" location="'001 - parkování'!C2" tooltip="001 - parkování" display="/"/>
    <hyperlink ref="A53" location="'002 - dělící ostrůvek'!C2" tooltip="002 - dělící ostrůvek" display="/"/>
    <hyperlink ref="A54" location="'003 - vjezdy'!C2" tooltip="003 - vjezdy" display="/"/>
    <hyperlink ref="A56" location="'000 - komunikace_01'!C2" tooltip="000 - komunikace_01" display="/"/>
    <hyperlink ref="A57" location="'001 - parkování_01'!C2" tooltip="001 - parkování_01" display="/"/>
    <hyperlink ref="A58" location="'003 - vjezdy_01'!C2" tooltip="003 - vjezdy_01" display="/"/>
    <hyperlink ref="A59" location="'O1 - Přeložka plynu - nov...'!C2" tooltip="O1 - Přeložka plynu - nov..." display="/"/>
    <hyperlink ref="A60" location="'O2 - Přeložka plynu - nov...'!C2" tooltip="O2 - Přeložka plynu - nov..." display="/"/>
    <hyperlink ref="A61" location="'O3 - Ochrana el. vedení'!C2" tooltip="O3 - Ochrana el. vedení" display="/"/>
    <hyperlink ref="A62" location="'O4 - Ochrana vodovdu'!C2" tooltip="O4 - Ochrana vodovdu" display="/"/>
    <hyperlink ref="A63" location="'O5 - Přeložka optických k...'!C2" tooltip="O5 - Přeložka optických k..." display="/"/>
    <hyperlink ref="A64" location="'O6 - Ochrana kanalizace'!C2" tooltip="O6 - Ochrana kanalizace" display="/"/>
    <hyperlink ref="A65" location="'O7 - Příprava staveniště'!C2" tooltip="O7 - Příprava staveniště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211"/>
      <c r="B1" s="208"/>
      <c r="C1" s="208"/>
      <c r="D1" s="209" t="s">
        <v>1</v>
      </c>
      <c r="E1" s="208"/>
      <c r="F1" s="210" t="s">
        <v>717</v>
      </c>
      <c r="G1" s="210"/>
      <c r="H1" s="212" t="s">
        <v>718</v>
      </c>
      <c r="I1" s="212"/>
      <c r="J1" s="212"/>
      <c r="K1" s="212"/>
      <c r="L1" s="210" t="s">
        <v>719</v>
      </c>
      <c r="M1" s="210"/>
      <c r="N1" s="208"/>
      <c r="O1" s="209" t="s">
        <v>118</v>
      </c>
      <c r="P1" s="208"/>
      <c r="Q1" s="208"/>
      <c r="R1" s="208"/>
      <c r="S1" s="210" t="s">
        <v>720</v>
      </c>
      <c r="T1" s="210"/>
      <c r="U1" s="211"/>
      <c r="V1" s="21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5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75" t="s">
        <v>6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102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2:46" s="2" customFormat="1" ht="37.5" customHeight="1">
      <c r="B4" s="10"/>
      <c r="C4" s="143" t="s">
        <v>119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176" t="str">
        <f>'Rekapitulace stavby'!$K$6</f>
        <v>08-2-027 - Švermov_sanace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1"/>
    </row>
    <row r="7" spans="2:18" s="6" customFormat="1" ht="18.75" customHeight="1">
      <c r="B7" s="20"/>
      <c r="D7" s="14" t="s">
        <v>120</v>
      </c>
      <c r="F7" s="148" t="s">
        <v>466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23"/>
    </row>
    <row r="8" spans="2:18" s="6" customFormat="1" ht="14.25" customHeight="1">
      <c r="B8" s="20"/>
      <c r="R8" s="23"/>
    </row>
    <row r="9" spans="2:18" s="6" customFormat="1" ht="15" customHeight="1">
      <c r="B9" s="20"/>
      <c r="D9" s="15" t="s">
        <v>124</v>
      </c>
      <c r="F9" s="16"/>
      <c r="R9" s="23"/>
    </row>
    <row r="10" spans="2:18" s="6" customFormat="1" ht="15" customHeight="1">
      <c r="B10" s="20"/>
      <c r="D10" s="15" t="s">
        <v>19</v>
      </c>
      <c r="F10" s="16" t="s">
        <v>20</v>
      </c>
      <c r="M10" s="15" t="s">
        <v>21</v>
      </c>
      <c r="O10" s="177" t="str">
        <f>'Rekapitulace stavby'!$AN$8</f>
        <v>21.08.2013</v>
      </c>
      <c r="P10" s="146"/>
      <c r="R10" s="23"/>
    </row>
    <row r="11" spans="2:18" s="6" customFormat="1" ht="7.5" customHeight="1">
      <c r="B11" s="20"/>
      <c r="R11" s="23"/>
    </row>
    <row r="12" spans="2:18" s="6" customFormat="1" ht="15" customHeight="1">
      <c r="B12" s="20"/>
      <c r="D12" s="15" t="s">
        <v>25</v>
      </c>
      <c r="M12" s="15" t="s">
        <v>26</v>
      </c>
      <c r="O12" s="159">
        <f>IF('Rekapitulace stavby'!$AN$10="","",'Rekapitulace stavby'!$AN$10)</f>
      </c>
      <c r="P12" s="146"/>
      <c r="R12" s="23"/>
    </row>
    <row r="13" spans="2:18" s="6" customFormat="1" ht="18.75" customHeight="1">
      <c r="B13" s="20"/>
      <c r="E13" s="16" t="str">
        <f>IF('Rekapitulace stavby'!$E$11="","",'Rekapitulace stavby'!$E$11)</f>
        <v>Středočeský kraj</v>
      </c>
      <c r="M13" s="15" t="s">
        <v>28</v>
      </c>
      <c r="O13" s="159">
        <f>IF('Rekapitulace stavby'!$AN$11="","",'Rekapitulace stavby'!$AN$11)</f>
      </c>
      <c r="P13" s="146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5" t="s">
        <v>29</v>
      </c>
      <c r="M15" s="15" t="s">
        <v>26</v>
      </c>
      <c r="O15" s="159" t="str">
        <f>IF('Rekapitulace stavby'!$AN$13="","",'Rekapitulace stavby'!$AN$13)</f>
        <v>Vyplň údaj</v>
      </c>
      <c r="P15" s="146"/>
      <c r="R15" s="23"/>
    </row>
    <row r="16" spans="2:18" s="6" customFormat="1" ht="18.75" customHeight="1">
      <c r="B16" s="20"/>
      <c r="E16" s="16" t="str">
        <f>IF('Rekapitulace stavby'!$E$14="","",'Rekapitulace stavby'!$E$14)</f>
        <v>Vyplň údaj</v>
      </c>
      <c r="M16" s="15" t="s">
        <v>28</v>
      </c>
      <c r="O16" s="159" t="str">
        <f>IF('Rekapitulace stavby'!$AN$14="","",'Rekapitulace stavby'!$AN$14)</f>
        <v>Vyplň údaj</v>
      </c>
      <c r="P16" s="146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5" t="s">
        <v>31</v>
      </c>
      <c r="M18" s="15" t="s">
        <v>26</v>
      </c>
      <c r="O18" s="159" t="s">
        <v>32</v>
      </c>
      <c r="P18" s="146"/>
      <c r="R18" s="23"/>
    </row>
    <row r="19" spans="2:18" s="6" customFormat="1" ht="18.75" customHeight="1">
      <c r="B19" s="20"/>
      <c r="E19" s="16" t="s">
        <v>33</v>
      </c>
      <c r="M19" s="15" t="s">
        <v>28</v>
      </c>
      <c r="O19" s="159" t="s">
        <v>34</v>
      </c>
      <c r="P19" s="146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5" t="s">
        <v>36</v>
      </c>
      <c r="R21" s="23"/>
    </row>
    <row r="22" spans="2:18" s="79" customFormat="1" ht="15.75" customHeight="1">
      <c r="B22" s="80"/>
      <c r="E22" s="150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R22" s="81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>
      <c r="B25" s="20"/>
      <c r="D25" s="82" t="s">
        <v>37</v>
      </c>
      <c r="M25" s="173">
        <f>ROUNDUP($N$78,2)</f>
        <v>0</v>
      </c>
      <c r="N25" s="146"/>
      <c r="O25" s="146"/>
      <c r="P25" s="146"/>
      <c r="R25" s="23"/>
    </row>
    <row r="26" spans="2:18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>
      <c r="B27" s="20"/>
      <c r="D27" s="25" t="s">
        <v>38</v>
      </c>
      <c r="E27" s="25" t="s">
        <v>39</v>
      </c>
      <c r="F27" s="26">
        <v>0.21</v>
      </c>
      <c r="G27" s="83" t="s">
        <v>40</v>
      </c>
      <c r="H27" s="179">
        <f>SUM($BE$78:$BE$191)</f>
        <v>0</v>
      </c>
      <c r="I27" s="146"/>
      <c r="J27" s="146"/>
      <c r="M27" s="179">
        <f>SUM($BE$78:$BE$191)*$F$27</f>
        <v>0</v>
      </c>
      <c r="N27" s="146"/>
      <c r="O27" s="146"/>
      <c r="P27" s="146"/>
      <c r="R27" s="23"/>
    </row>
    <row r="28" spans="2:18" s="6" customFormat="1" ht="15" customHeight="1">
      <c r="B28" s="20"/>
      <c r="E28" s="25" t="s">
        <v>41</v>
      </c>
      <c r="F28" s="26">
        <v>0.15</v>
      </c>
      <c r="G28" s="83" t="s">
        <v>40</v>
      </c>
      <c r="H28" s="179">
        <f>SUM($BF$78:$BF$191)</f>
        <v>0</v>
      </c>
      <c r="I28" s="146"/>
      <c r="J28" s="146"/>
      <c r="M28" s="179">
        <f>SUM($BF$78:$BF$191)*$F$28</f>
        <v>0</v>
      </c>
      <c r="N28" s="146"/>
      <c r="O28" s="146"/>
      <c r="P28" s="146"/>
      <c r="R28" s="23"/>
    </row>
    <row r="29" spans="2:18" s="6" customFormat="1" ht="15" customHeight="1" hidden="1">
      <c r="B29" s="20"/>
      <c r="E29" s="25" t="s">
        <v>42</v>
      </c>
      <c r="F29" s="26">
        <v>0.21</v>
      </c>
      <c r="G29" s="83" t="s">
        <v>40</v>
      </c>
      <c r="H29" s="179">
        <f>SUM($BG$78:$BG$191)</f>
        <v>0</v>
      </c>
      <c r="I29" s="146"/>
      <c r="J29" s="146"/>
      <c r="M29" s="179">
        <v>0</v>
      </c>
      <c r="N29" s="146"/>
      <c r="O29" s="146"/>
      <c r="P29" s="146"/>
      <c r="R29" s="23"/>
    </row>
    <row r="30" spans="2:18" s="6" customFormat="1" ht="15" customHeight="1" hidden="1">
      <c r="B30" s="20"/>
      <c r="E30" s="25" t="s">
        <v>43</v>
      </c>
      <c r="F30" s="26">
        <v>0.15</v>
      </c>
      <c r="G30" s="83" t="s">
        <v>40</v>
      </c>
      <c r="H30" s="179">
        <f>SUM($BH$78:$BH$191)</f>
        <v>0</v>
      </c>
      <c r="I30" s="146"/>
      <c r="J30" s="146"/>
      <c r="M30" s="179">
        <v>0</v>
      </c>
      <c r="N30" s="146"/>
      <c r="O30" s="146"/>
      <c r="P30" s="146"/>
      <c r="R30" s="23"/>
    </row>
    <row r="31" spans="2:18" s="6" customFormat="1" ht="15" customHeight="1" hidden="1">
      <c r="B31" s="20"/>
      <c r="E31" s="25" t="s">
        <v>44</v>
      </c>
      <c r="F31" s="26">
        <v>0</v>
      </c>
      <c r="G31" s="83" t="s">
        <v>40</v>
      </c>
      <c r="H31" s="179">
        <f>SUM($BI$78:$BI$191)</f>
        <v>0</v>
      </c>
      <c r="I31" s="146"/>
      <c r="J31" s="146"/>
      <c r="M31" s="179">
        <v>0</v>
      </c>
      <c r="N31" s="146"/>
      <c r="O31" s="146"/>
      <c r="P31" s="146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45</v>
      </c>
      <c r="E33" s="31"/>
      <c r="F33" s="31"/>
      <c r="G33" s="84" t="s">
        <v>46</v>
      </c>
      <c r="H33" s="32" t="s">
        <v>47</v>
      </c>
      <c r="I33" s="31"/>
      <c r="J33" s="31"/>
      <c r="K33" s="31"/>
      <c r="L33" s="157">
        <f>ROUNDUP(SUM($M$25:$M$31),2)</f>
        <v>0</v>
      </c>
      <c r="M33" s="156"/>
      <c r="N33" s="156"/>
      <c r="O33" s="156"/>
      <c r="P33" s="158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85"/>
    </row>
    <row r="39" spans="2:18" s="6" customFormat="1" ht="37.5" customHeight="1">
      <c r="B39" s="20"/>
      <c r="C39" s="143" t="s">
        <v>125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80"/>
    </row>
    <row r="40" spans="2:18" s="6" customFormat="1" ht="7.5" customHeight="1">
      <c r="B40" s="20"/>
      <c r="R40" s="23"/>
    </row>
    <row r="41" spans="2:18" s="6" customFormat="1" ht="15" customHeight="1">
      <c r="B41" s="20"/>
      <c r="C41" s="15" t="s">
        <v>15</v>
      </c>
      <c r="F41" s="176" t="str">
        <f>$F$6</f>
        <v>08-2-027 - Švermov_sanace</v>
      </c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23"/>
    </row>
    <row r="42" spans="2:18" s="6" customFormat="1" ht="15" customHeight="1">
      <c r="B42" s="20"/>
      <c r="C42" s="14" t="s">
        <v>120</v>
      </c>
      <c r="F42" s="148" t="str">
        <f>$F$7</f>
        <v>O2 - Přeložka plynu - nová (vyvolána sanací podloží)</v>
      </c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5" t="s">
        <v>19</v>
      </c>
      <c r="F44" s="16" t="str">
        <f>$F$10</f>
        <v>Švermov</v>
      </c>
      <c r="K44" s="15" t="s">
        <v>21</v>
      </c>
      <c r="M44" s="177" t="str">
        <f>IF($O$10="","",$O$10)</f>
        <v>21.08.2013</v>
      </c>
      <c r="N44" s="146"/>
      <c r="O44" s="146"/>
      <c r="P44" s="146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5" t="s">
        <v>25</v>
      </c>
      <c r="F46" s="16" t="str">
        <f>$E$13</f>
        <v>Středočeský kraj</v>
      </c>
      <c r="K46" s="15" t="s">
        <v>31</v>
      </c>
      <c r="M46" s="159" t="str">
        <f>$E$19</f>
        <v>AF-CITYPLAN s.r.o</v>
      </c>
      <c r="N46" s="146"/>
      <c r="O46" s="146"/>
      <c r="P46" s="146"/>
      <c r="Q46" s="146"/>
      <c r="R46" s="23"/>
    </row>
    <row r="47" spans="2:18" s="6" customFormat="1" ht="15" customHeight="1">
      <c r="B47" s="20"/>
      <c r="C47" s="15" t="s">
        <v>29</v>
      </c>
      <c r="F47" s="16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181" t="s">
        <v>126</v>
      </c>
      <c r="D49" s="182"/>
      <c r="E49" s="182"/>
      <c r="F49" s="182"/>
      <c r="G49" s="182"/>
      <c r="H49" s="29"/>
      <c r="I49" s="29"/>
      <c r="J49" s="29"/>
      <c r="K49" s="29"/>
      <c r="L49" s="29"/>
      <c r="M49" s="29"/>
      <c r="N49" s="181" t="s">
        <v>127</v>
      </c>
      <c r="O49" s="182"/>
      <c r="P49" s="182"/>
      <c r="Q49" s="182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2" t="s">
        <v>128</v>
      </c>
      <c r="N51" s="173">
        <f>ROUNDUP($N$78,2)</f>
        <v>0</v>
      </c>
      <c r="O51" s="146"/>
      <c r="P51" s="146"/>
      <c r="Q51" s="146"/>
      <c r="R51" s="23"/>
      <c r="AU51" s="6" t="s">
        <v>129</v>
      </c>
    </row>
    <row r="52" spans="2:18" s="58" customFormat="1" ht="25.5" customHeight="1">
      <c r="B52" s="86"/>
      <c r="D52" s="87" t="s">
        <v>130</v>
      </c>
      <c r="N52" s="183">
        <f>ROUNDUP($N$79,2)</f>
        <v>0</v>
      </c>
      <c r="O52" s="184"/>
      <c r="P52" s="184"/>
      <c r="Q52" s="184"/>
      <c r="R52" s="88"/>
    </row>
    <row r="53" spans="2:18" s="67" customFormat="1" ht="21" customHeight="1">
      <c r="B53" s="89"/>
      <c r="D53" s="69" t="s">
        <v>131</v>
      </c>
      <c r="N53" s="170">
        <f>ROUNDUP($N$80,2)</f>
        <v>0</v>
      </c>
      <c r="O53" s="184"/>
      <c r="P53" s="184"/>
      <c r="Q53" s="184"/>
      <c r="R53" s="90"/>
    </row>
    <row r="54" spans="2:18" s="67" customFormat="1" ht="21" customHeight="1">
      <c r="B54" s="89"/>
      <c r="D54" s="69" t="s">
        <v>132</v>
      </c>
      <c r="N54" s="170">
        <f>ROUNDUP($N$153,2)</f>
        <v>0</v>
      </c>
      <c r="O54" s="184"/>
      <c r="P54" s="184"/>
      <c r="Q54" s="184"/>
      <c r="R54" s="90"/>
    </row>
    <row r="55" spans="2:18" s="67" customFormat="1" ht="21" customHeight="1">
      <c r="B55" s="89"/>
      <c r="D55" s="69" t="s">
        <v>388</v>
      </c>
      <c r="N55" s="170">
        <f>ROUNDUP($N$158,2)</f>
        <v>0</v>
      </c>
      <c r="O55" s="184"/>
      <c r="P55" s="184"/>
      <c r="Q55" s="184"/>
      <c r="R55" s="90"/>
    </row>
    <row r="56" spans="2:18" s="58" customFormat="1" ht="25.5" customHeight="1">
      <c r="B56" s="86"/>
      <c r="D56" s="87" t="s">
        <v>467</v>
      </c>
      <c r="N56" s="183">
        <f>ROUNDUP($N$173,2)</f>
        <v>0</v>
      </c>
      <c r="O56" s="184"/>
      <c r="P56" s="184"/>
      <c r="Q56" s="184"/>
      <c r="R56" s="88"/>
    </row>
    <row r="57" spans="2:18" s="67" customFormat="1" ht="21" customHeight="1">
      <c r="B57" s="89"/>
      <c r="D57" s="69" t="s">
        <v>468</v>
      </c>
      <c r="N57" s="170">
        <f>ROUNDUP($N$174,2)</f>
        <v>0</v>
      </c>
      <c r="O57" s="184"/>
      <c r="P57" s="184"/>
      <c r="Q57" s="184"/>
      <c r="R57" s="90"/>
    </row>
    <row r="58" spans="2:18" s="67" customFormat="1" ht="21" customHeight="1">
      <c r="B58" s="89"/>
      <c r="D58" s="69" t="s">
        <v>469</v>
      </c>
      <c r="N58" s="170">
        <f>ROUNDUP($N$177,2)</f>
        <v>0</v>
      </c>
      <c r="O58" s="184"/>
      <c r="P58" s="184"/>
      <c r="Q58" s="184"/>
      <c r="R58" s="90"/>
    </row>
    <row r="59" spans="2:18" s="58" customFormat="1" ht="25.5" customHeight="1">
      <c r="B59" s="86"/>
      <c r="D59" s="87" t="s">
        <v>470</v>
      </c>
      <c r="N59" s="183">
        <f>ROUNDUP($N$185,2)</f>
        <v>0</v>
      </c>
      <c r="O59" s="184"/>
      <c r="P59" s="184"/>
      <c r="Q59" s="184"/>
      <c r="R59" s="88"/>
    </row>
    <row r="60" spans="2:18" s="67" customFormat="1" ht="21" customHeight="1">
      <c r="B60" s="89"/>
      <c r="D60" s="69" t="s">
        <v>471</v>
      </c>
      <c r="N60" s="170">
        <f>ROUNDUP($N$189,2)</f>
        <v>0</v>
      </c>
      <c r="O60" s="184"/>
      <c r="P60" s="184"/>
      <c r="Q60" s="184"/>
      <c r="R60" s="90"/>
    </row>
    <row r="61" spans="2:18" s="6" customFormat="1" ht="22.5" customHeight="1">
      <c r="B61" s="20"/>
      <c r="R61" s="23"/>
    </row>
    <row r="62" spans="2:18" s="6" customFormat="1" ht="7.5" customHeight="1"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6"/>
    </row>
    <row r="66" spans="2:19" s="6" customFormat="1" ht="7.5" customHeight="1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20"/>
    </row>
    <row r="67" spans="2:19" s="6" customFormat="1" ht="37.5" customHeight="1">
      <c r="B67" s="20"/>
      <c r="C67" s="143" t="s">
        <v>134</v>
      </c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20"/>
    </row>
    <row r="68" spans="2:19" s="6" customFormat="1" ht="7.5" customHeight="1">
      <c r="B68" s="20"/>
      <c r="S68" s="20"/>
    </row>
    <row r="69" spans="2:19" s="6" customFormat="1" ht="15" customHeight="1">
      <c r="B69" s="20"/>
      <c r="C69" s="15" t="s">
        <v>15</v>
      </c>
      <c r="F69" s="176" t="str">
        <f>$F$6</f>
        <v>08-2-027 - Švermov_sanace</v>
      </c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S69" s="20"/>
    </row>
    <row r="70" spans="2:19" s="6" customFormat="1" ht="15" customHeight="1">
      <c r="B70" s="20"/>
      <c r="C70" s="14" t="s">
        <v>120</v>
      </c>
      <c r="F70" s="148" t="str">
        <f>$F$7</f>
        <v>O2 - Přeložka plynu - nová (vyvolána sanací podloží)</v>
      </c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S70" s="20"/>
    </row>
    <row r="71" spans="2:19" s="6" customFormat="1" ht="7.5" customHeight="1">
      <c r="B71" s="20"/>
      <c r="S71" s="20"/>
    </row>
    <row r="72" spans="2:19" s="6" customFormat="1" ht="18.75" customHeight="1">
      <c r="B72" s="20"/>
      <c r="C72" s="15" t="s">
        <v>19</v>
      </c>
      <c r="F72" s="16" t="str">
        <f>$F$10</f>
        <v>Švermov</v>
      </c>
      <c r="K72" s="15" t="s">
        <v>21</v>
      </c>
      <c r="M72" s="177" t="str">
        <f>IF($O$10="","",$O$10)</f>
        <v>21.08.2013</v>
      </c>
      <c r="N72" s="146"/>
      <c r="O72" s="146"/>
      <c r="P72" s="146"/>
      <c r="S72" s="20"/>
    </row>
    <row r="73" spans="2:19" s="6" customFormat="1" ht="7.5" customHeight="1">
      <c r="B73" s="20"/>
      <c r="S73" s="20"/>
    </row>
    <row r="74" spans="2:19" s="6" customFormat="1" ht="15.75" customHeight="1">
      <c r="B74" s="20"/>
      <c r="C74" s="15" t="s">
        <v>25</v>
      </c>
      <c r="F74" s="16" t="str">
        <f>$E$13</f>
        <v>Středočeský kraj</v>
      </c>
      <c r="K74" s="15" t="s">
        <v>31</v>
      </c>
      <c r="M74" s="159" t="str">
        <f>$E$19</f>
        <v>AF-CITYPLAN s.r.o</v>
      </c>
      <c r="N74" s="146"/>
      <c r="O74" s="146"/>
      <c r="P74" s="146"/>
      <c r="Q74" s="146"/>
      <c r="S74" s="20"/>
    </row>
    <row r="75" spans="2:19" s="6" customFormat="1" ht="15" customHeight="1">
      <c r="B75" s="20"/>
      <c r="C75" s="15" t="s">
        <v>29</v>
      </c>
      <c r="F75" s="16" t="str">
        <f>IF($E$16="","",$E$16)</f>
        <v>Vyplň údaj</v>
      </c>
      <c r="S75" s="20"/>
    </row>
    <row r="76" spans="2:19" s="6" customFormat="1" ht="11.25" customHeight="1">
      <c r="B76" s="20"/>
      <c r="S76" s="20"/>
    </row>
    <row r="77" spans="2:27" s="91" customFormat="1" ht="30" customHeight="1">
      <c r="B77" s="92"/>
      <c r="C77" s="93" t="s">
        <v>135</v>
      </c>
      <c r="D77" s="94" t="s">
        <v>54</v>
      </c>
      <c r="E77" s="94" t="s">
        <v>50</v>
      </c>
      <c r="F77" s="185" t="s">
        <v>136</v>
      </c>
      <c r="G77" s="186"/>
      <c r="H77" s="186"/>
      <c r="I77" s="186"/>
      <c r="J77" s="94" t="s">
        <v>137</v>
      </c>
      <c r="K77" s="94" t="s">
        <v>138</v>
      </c>
      <c r="L77" s="185" t="s">
        <v>139</v>
      </c>
      <c r="M77" s="186"/>
      <c r="N77" s="185" t="s">
        <v>140</v>
      </c>
      <c r="O77" s="186"/>
      <c r="P77" s="186"/>
      <c r="Q77" s="186"/>
      <c r="R77" s="95" t="s">
        <v>141</v>
      </c>
      <c r="S77" s="92"/>
      <c r="T77" s="47" t="s">
        <v>142</v>
      </c>
      <c r="U77" s="48" t="s">
        <v>38</v>
      </c>
      <c r="V77" s="48" t="s">
        <v>143</v>
      </c>
      <c r="W77" s="48" t="s">
        <v>144</v>
      </c>
      <c r="X77" s="48" t="s">
        <v>145</v>
      </c>
      <c r="Y77" s="48" t="s">
        <v>146</v>
      </c>
      <c r="Z77" s="48" t="s">
        <v>147</v>
      </c>
      <c r="AA77" s="49" t="s">
        <v>148</v>
      </c>
    </row>
    <row r="78" spans="2:63" s="6" customFormat="1" ht="30" customHeight="1">
      <c r="B78" s="20"/>
      <c r="C78" s="52" t="s">
        <v>128</v>
      </c>
      <c r="N78" s="195">
        <f>$BK$78</f>
        <v>0</v>
      </c>
      <c r="O78" s="146"/>
      <c r="P78" s="146"/>
      <c r="Q78" s="146"/>
      <c r="S78" s="20"/>
      <c r="T78" s="51"/>
      <c r="U78" s="42"/>
      <c r="V78" s="42"/>
      <c r="W78" s="96">
        <f>$W$79+$W$173+$W$185</f>
        <v>0</v>
      </c>
      <c r="X78" s="42"/>
      <c r="Y78" s="96">
        <f>$Y$79+$Y$173+$Y$185</f>
        <v>46.067307</v>
      </c>
      <c r="Z78" s="42"/>
      <c r="AA78" s="97">
        <f>$AA$79+$AA$173+$AA$185</f>
        <v>0.871</v>
      </c>
      <c r="AT78" s="6" t="s">
        <v>68</v>
      </c>
      <c r="AU78" s="6" t="s">
        <v>129</v>
      </c>
      <c r="BK78" s="98">
        <f>$BK$79+$BK$173+$BK$185</f>
        <v>0</v>
      </c>
    </row>
    <row r="79" spans="2:63" s="99" customFormat="1" ht="37.5" customHeight="1">
      <c r="B79" s="100"/>
      <c r="D79" s="101" t="s">
        <v>130</v>
      </c>
      <c r="N79" s="196">
        <f>$BK$79</f>
        <v>0</v>
      </c>
      <c r="O79" s="197"/>
      <c r="P79" s="197"/>
      <c r="Q79" s="197"/>
      <c r="S79" s="100"/>
      <c r="T79" s="103"/>
      <c r="W79" s="104">
        <f>$W$80+$W$153+$W$158</f>
        <v>0</v>
      </c>
      <c r="Y79" s="104">
        <f>$Y$80+$Y$153+$Y$158</f>
        <v>45.957917</v>
      </c>
      <c r="AA79" s="105">
        <f>$AA$80+$AA$153+$AA$158</f>
        <v>0</v>
      </c>
      <c r="AR79" s="102" t="s">
        <v>18</v>
      </c>
      <c r="AT79" s="102" t="s">
        <v>68</v>
      </c>
      <c r="AU79" s="102" t="s">
        <v>69</v>
      </c>
      <c r="AY79" s="102" t="s">
        <v>149</v>
      </c>
      <c r="BK79" s="106">
        <f>$BK$80+$BK$153+$BK$158</f>
        <v>0</v>
      </c>
    </row>
    <row r="80" spans="2:63" s="99" customFormat="1" ht="21" customHeight="1">
      <c r="B80" s="100"/>
      <c r="D80" s="107" t="s">
        <v>131</v>
      </c>
      <c r="N80" s="198">
        <f>$BK$80</f>
        <v>0</v>
      </c>
      <c r="O80" s="197"/>
      <c r="P80" s="197"/>
      <c r="Q80" s="197"/>
      <c r="S80" s="100"/>
      <c r="T80" s="103"/>
      <c r="W80" s="104">
        <f>SUM($W$81:$W$152)</f>
        <v>0</v>
      </c>
      <c r="Y80" s="104">
        <f>SUM($Y$81:$Y$152)</f>
        <v>38.49</v>
      </c>
      <c r="AA80" s="105">
        <f>SUM($AA$81:$AA$152)</f>
        <v>0</v>
      </c>
      <c r="AR80" s="102" t="s">
        <v>18</v>
      </c>
      <c r="AT80" s="102" t="s">
        <v>68</v>
      </c>
      <c r="AU80" s="102" t="s">
        <v>18</v>
      </c>
      <c r="AY80" s="102" t="s">
        <v>149</v>
      </c>
      <c r="BK80" s="106">
        <f>SUM($BK$81:$BK$152)</f>
        <v>0</v>
      </c>
    </row>
    <row r="81" spans="2:65" s="6" customFormat="1" ht="27" customHeight="1">
      <c r="B81" s="20"/>
      <c r="C81" s="108" t="s">
        <v>18</v>
      </c>
      <c r="D81" s="108" t="s">
        <v>150</v>
      </c>
      <c r="E81" s="109" t="s">
        <v>389</v>
      </c>
      <c r="F81" s="187" t="s">
        <v>390</v>
      </c>
      <c r="G81" s="188"/>
      <c r="H81" s="188"/>
      <c r="I81" s="188"/>
      <c r="J81" s="111" t="s">
        <v>153</v>
      </c>
      <c r="K81" s="112">
        <v>2.9</v>
      </c>
      <c r="L81" s="189"/>
      <c r="M81" s="188"/>
      <c r="N81" s="190">
        <f>ROUND($L$81*$K$81,2)</f>
        <v>0</v>
      </c>
      <c r="O81" s="188"/>
      <c r="P81" s="188"/>
      <c r="Q81" s="188"/>
      <c r="R81" s="110" t="s">
        <v>154</v>
      </c>
      <c r="S81" s="20"/>
      <c r="T81" s="113"/>
      <c r="U81" s="114" t="s">
        <v>39</v>
      </c>
      <c r="X81" s="115">
        <v>0</v>
      </c>
      <c r="Y81" s="115">
        <f>$X$81*$K$81</f>
        <v>0</v>
      </c>
      <c r="Z81" s="115">
        <v>0</v>
      </c>
      <c r="AA81" s="116">
        <f>$Z$81*$K$81</f>
        <v>0</v>
      </c>
      <c r="AR81" s="79" t="s">
        <v>155</v>
      </c>
      <c r="AT81" s="79" t="s">
        <v>150</v>
      </c>
      <c r="AU81" s="79" t="s">
        <v>77</v>
      </c>
      <c r="AY81" s="6" t="s">
        <v>149</v>
      </c>
      <c r="BE81" s="117">
        <f>IF($U$81="základní",$N$81,0)</f>
        <v>0</v>
      </c>
      <c r="BF81" s="117">
        <f>IF($U$81="snížená",$N$81,0)</f>
        <v>0</v>
      </c>
      <c r="BG81" s="117">
        <f>IF($U$81="zákl. přenesená",$N$81,0)</f>
        <v>0</v>
      </c>
      <c r="BH81" s="117">
        <f>IF($U$81="sníž. přenesená",$N$81,0)</f>
        <v>0</v>
      </c>
      <c r="BI81" s="117">
        <f>IF($U$81="nulová",$N$81,0)</f>
        <v>0</v>
      </c>
      <c r="BJ81" s="79" t="s">
        <v>18</v>
      </c>
      <c r="BK81" s="117">
        <f>ROUND($L$81*$K$81,2)</f>
        <v>0</v>
      </c>
      <c r="BL81" s="79" t="s">
        <v>155</v>
      </c>
      <c r="BM81" s="79" t="s">
        <v>472</v>
      </c>
    </row>
    <row r="82" spans="2:47" s="6" customFormat="1" ht="16.5" customHeight="1">
      <c r="B82" s="20"/>
      <c r="F82" s="191" t="s">
        <v>390</v>
      </c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20"/>
      <c r="T82" s="44"/>
      <c r="AA82" s="45"/>
      <c r="AT82" s="6" t="s">
        <v>157</v>
      </c>
      <c r="AU82" s="6" t="s">
        <v>77</v>
      </c>
    </row>
    <row r="83" spans="2:51" s="6" customFormat="1" ht="15.75" customHeight="1">
      <c r="B83" s="118"/>
      <c r="E83" s="119"/>
      <c r="F83" s="192" t="s">
        <v>473</v>
      </c>
      <c r="G83" s="193"/>
      <c r="H83" s="193"/>
      <c r="I83" s="193"/>
      <c r="K83" s="120">
        <v>1.1</v>
      </c>
      <c r="S83" s="118"/>
      <c r="T83" s="121"/>
      <c r="AA83" s="122"/>
      <c r="AT83" s="119" t="s">
        <v>159</v>
      </c>
      <c r="AU83" s="119" t="s">
        <v>77</v>
      </c>
      <c r="AV83" s="119" t="s">
        <v>77</v>
      </c>
      <c r="AW83" s="119" t="s">
        <v>129</v>
      </c>
      <c r="AX83" s="119" t="s">
        <v>69</v>
      </c>
      <c r="AY83" s="119" t="s">
        <v>149</v>
      </c>
    </row>
    <row r="84" spans="2:51" s="6" customFormat="1" ht="15.75" customHeight="1">
      <c r="B84" s="118"/>
      <c r="E84" s="119"/>
      <c r="F84" s="192" t="s">
        <v>474</v>
      </c>
      <c r="G84" s="193"/>
      <c r="H84" s="193"/>
      <c r="I84" s="193"/>
      <c r="K84" s="120">
        <v>0.4</v>
      </c>
      <c r="S84" s="118"/>
      <c r="T84" s="121"/>
      <c r="AA84" s="122"/>
      <c r="AT84" s="119" t="s">
        <v>159</v>
      </c>
      <c r="AU84" s="119" t="s">
        <v>77</v>
      </c>
      <c r="AV84" s="119" t="s">
        <v>77</v>
      </c>
      <c r="AW84" s="119" t="s">
        <v>129</v>
      </c>
      <c r="AX84" s="119" t="s">
        <v>69</v>
      </c>
      <c r="AY84" s="119" t="s">
        <v>149</v>
      </c>
    </row>
    <row r="85" spans="2:51" s="6" customFormat="1" ht="15.75" customHeight="1">
      <c r="B85" s="118"/>
      <c r="E85" s="119"/>
      <c r="F85" s="192" t="s">
        <v>475</v>
      </c>
      <c r="G85" s="193"/>
      <c r="H85" s="193"/>
      <c r="I85" s="193"/>
      <c r="K85" s="120">
        <v>1.4</v>
      </c>
      <c r="S85" s="118"/>
      <c r="T85" s="121"/>
      <c r="AA85" s="122"/>
      <c r="AT85" s="119" t="s">
        <v>159</v>
      </c>
      <c r="AU85" s="119" t="s">
        <v>77</v>
      </c>
      <c r="AV85" s="119" t="s">
        <v>77</v>
      </c>
      <c r="AW85" s="119" t="s">
        <v>129</v>
      </c>
      <c r="AX85" s="119" t="s">
        <v>69</v>
      </c>
      <c r="AY85" s="119" t="s">
        <v>149</v>
      </c>
    </row>
    <row r="86" spans="2:51" s="6" customFormat="1" ht="15.75" customHeight="1">
      <c r="B86" s="126"/>
      <c r="E86" s="127"/>
      <c r="F86" s="199" t="s">
        <v>440</v>
      </c>
      <c r="G86" s="200"/>
      <c r="H86" s="200"/>
      <c r="I86" s="200"/>
      <c r="K86" s="128">
        <v>2.9</v>
      </c>
      <c r="S86" s="126"/>
      <c r="T86" s="129"/>
      <c r="AA86" s="130"/>
      <c r="AT86" s="127" t="s">
        <v>159</v>
      </c>
      <c r="AU86" s="127" t="s">
        <v>77</v>
      </c>
      <c r="AV86" s="127" t="s">
        <v>155</v>
      </c>
      <c r="AW86" s="127" t="s">
        <v>129</v>
      </c>
      <c r="AX86" s="127" t="s">
        <v>18</v>
      </c>
      <c r="AY86" s="127" t="s">
        <v>149</v>
      </c>
    </row>
    <row r="87" spans="2:65" s="6" customFormat="1" ht="27" customHeight="1">
      <c r="B87" s="20"/>
      <c r="C87" s="108" t="s">
        <v>77</v>
      </c>
      <c r="D87" s="108" t="s">
        <v>150</v>
      </c>
      <c r="E87" s="109" t="s">
        <v>394</v>
      </c>
      <c r="F87" s="187" t="s">
        <v>395</v>
      </c>
      <c r="G87" s="188"/>
      <c r="H87" s="188"/>
      <c r="I87" s="188"/>
      <c r="J87" s="111" t="s">
        <v>153</v>
      </c>
      <c r="K87" s="112">
        <v>2.9</v>
      </c>
      <c r="L87" s="189"/>
      <c r="M87" s="188"/>
      <c r="N87" s="190">
        <f>ROUND($L$87*$K$87,2)</f>
        <v>0</v>
      </c>
      <c r="O87" s="188"/>
      <c r="P87" s="188"/>
      <c r="Q87" s="188"/>
      <c r="R87" s="110" t="s">
        <v>154</v>
      </c>
      <c r="S87" s="20"/>
      <c r="T87" s="113"/>
      <c r="U87" s="114" t="s">
        <v>39</v>
      </c>
      <c r="X87" s="115">
        <v>0</v>
      </c>
      <c r="Y87" s="115">
        <f>$X$87*$K$87</f>
        <v>0</v>
      </c>
      <c r="Z87" s="115">
        <v>0</v>
      </c>
      <c r="AA87" s="116">
        <f>$Z$87*$K$87</f>
        <v>0</v>
      </c>
      <c r="AR87" s="79" t="s">
        <v>155</v>
      </c>
      <c r="AT87" s="79" t="s">
        <v>150</v>
      </c>
      <c r="AU87" s="79" t="s">
        <v>77</v>
      </c>
      <c r="AY87" s="6" t="s">
        <v>149</v>
      </c>
      <c r="BE87" s="117">
        <f>IF($U$87="základní",$N$87,0)</f>
        <v>0</v>
      </c>
      <c r="BF87" s="117">
        <f>IF($U$87="snížená",$N$87,0)</f>
        <v>0</v>
      </c>
      <c r="BG87" s="117">
        <f>IF($U$87="zákl. přenesená",$N$87,0)</f>
        <v>0</v>
      </c>
      <c r="BH87" s="117">
        <f>IF($U$87="sníž. přenesená",$N$87,0)</f>
        <v>0</v>
      </c>
      <c r="BI87" s="117">
        <f>IF($U$87="nulová",$N$87,0)</f>
        <v>0</v>
      </c>
      <c r="BJ87" s="79" t="s">
        <v>18</v>
      </c>
      <c r="BK87" s="117">
        <f>ROUND($L$87*$K$87,2)</f>
        <v>0</v>
      </c>
      <c r="BL87" s="79" t="s">
        <v>155</v>
      </c>
      <c r="BM87" s="79" t="s">
        <v>476</v>
      </c>
    </row>
    <row r="88" spans="2:47" s="6" customFormat="1" ht="16.5" customHeight="1">
      <c r="B88" s="20"/>
      <c r="F88" s="191" t="s">
        <v>395</v>
      </c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20"/>
      <c r="T88" s="44"/>
      <c r="AA88" s="45"/>
      <c r="AT88" s="6" t="s">
        <v>157</v>
      </c>
      <c r="AU88" s="6" t="s">
        <v>77</v>
      </c>
    </row>
    <row r="89" spans="2:51" s="6" customFormat="1" ht="15.75" customHeight="1">
      <c r="B89" s="118"/>
      <c r="E89" s="119"/>
      <c r="F89" s="192" t="s">
        <v>473</v>
      </c>
      <c r="G89" s="193"/>
      <c r="H89" s="193"/>
      <c r="I89" s="193"/>
      <c r="K89" s="120">
        <v>1.1</v>
      </c>
      <c r="S89" s="118"/>
      <c r="T89" s="121"/>
      <c r="AA89" s="122"/>
      <c r="AT89" s="119" t="s">
        <v>159</v>
      </c>
      <c r="AU89" s="119" t="s">
        <v>77</v>
      </c>
      <c r="AV89" s="119" t="s">
        <v>77</v>
      </c>
      <c r="AW89" s="119" t="s">
        <v>129</v>
      </c>
      <c r="AX89" s="119" t="s">
        <v>69</v>
      </c>
      <c r="AY89" s="119" t="s">
        <v>149</v>
      </c>
    </row>
    <row r="90" spans="2:51" s="6" customFormat="1" ht="15.75" customHeight="1">
      <c r="B90" s="118"/>
      <c r="E90" s="119"/>
      <c r="F90" s="192" t="s">
        <v>474</v>
      </c>
      <c r="G90" s="193"/>
      <c r="H90" s="193"/>
      <c r="I90" s="193"/>
      <c r="K90" s="120">
        <v>0.4</v>
      </c>
      <c r="S90" s="118"/>
      <c r="T90" s="121"/>
      <c r="AA90" s="122"/>
      <c r="AT90" s="119" t="s">
        <v>159</v>
      </c>
      <c r="AU90" s="119" t="s">
        <v>77</v>
      </c>
      <c r="AV90" s="119" t="s">
        <v>77</v>
      </c>
      <c r="AW90" s="119" t="s">
        <v>129</v>
      </c>
      <c r="AX90" s="119" t="s">
        <v>69</v>
      </c>
      <c r="AY90" s="119" t="s">
        <v>149</v>
      </c>
    </row>
    <row r="91" spans="2:51" s="6" customFormat="1" ht="15.75" customHeight="1">
      <c r="B91" s="118"/>
      <c r="E91" s="119"/>
      <c r="F91" s="192" t="s">
        <v>475</v>
      </c>
      <c r="G91" s="193"/>
      <c r="H91" s="193"/>
      <c r="I91" s="193"/>
      <c r="K91" s="120">
        <v>1.4</v>
      </c>
      <c r="S91" s="118"/>
      <c r="T91" s="121"/>
      <c r="AA91" s="122"/>
      <c r="AT91" s="119" t="s">
        <v>159</v>
      </c>
      <c r="AU91" s="119" t="s">
        <v>77</v>
      </c>
      <c r="AV91" s="119" t="s">
        <v>77</v>
      </c>
      <c r="AW91" s="119" t="s">
        <v>129</v>
      </c>
      <c r="AX91" s="119" t="s">
        <v>69</v>
      </c>
      <c r="AY91" s="119" t="s">
        <v>149</v>
      </c>
    </row>
    <row r="92" spans="2:51" s="6" customFormat="1" ht="15.75" customHeight="1">
      <c r="B92" s="126"/>
      <c r="E92" s="127"/>
      <c r="F92" s="199" t="s">
        <v>440</v>
      </c>
      <c r="G92" s="200"/>
      <c r="H92" s="200"/>
      <c r="I92" s="200"/>
      <c r="K92" s="128">
        <v>2.9</v>
      </c>
      <c r="S92" s="126"/>
      <c r="T92" s="129"/>
      <c r="AA92" s="130"/>
      <c r="AT92" s="127" t="s">
        <v>159</v>
      </c>
      <c r="AU92" s="127" t="s">
        <v>77</v>
      </c>
      <c r="AV92" s="127" t="s">
        <v>155</v>
      </c>
      <c r="AW92" s="127" t="s">
        <v>129</v>
      </c>
      <c r="AX92" s="127" t="s">
        <v>18</v>
      </c>
      <c r="AY92" s="127" t="s">
        <v>149</v>
      </c>
    </row>
    <row r="93" spans="2:65" s="6" customFormat="1" ht="27" customHeight="1">
      <c r="B93" s="20"/>
      <c r="C93" s="108" t="s">
        <v>164</v>
      </c>
      <c r="D93" s="108" t="s">
        <v>150</v>
      </c>
      <c r="E93" s="109" t="s">
        <v>398</v>
      </c>
      <c r="F93" s="187" t="s">
        <v>399</v>
      </c>
      <c r="G93" s="188"/>
      <c r="H93" s="188"/>
      <c r="I93" s="188"/>
      <c r="J93" s="111" t="s">
        <v>153</v>
      </c>
      <c r="K93" s="112">
        <v>5.8</v>
      </c>
      <c r="L93" s="189"/>
      <c r="M93" s="188"/>
      <c r="N93" s="190">
        <f>ROUND($L$93*$K$93,2)</f>
        <v>0</v>
      </c>
      <c r="O93" s="188"/>
      <c r="P93" s="188"/>
      <c r="Q93" s="188"/>
      <c r="R93" s="110" t="s">
        <v>154</v>
      </c>
      <c r="S93" s="20"/>
      <c r="T93" s="113"/>
      <c r="U93" s="114" t="s">
        <v>39</v>
      </c>
      <c r="X93" s="115">
        <v>0</v>
      </c>
      <c r="Y93" s="115">
        <f>$X$93*$K$93</f>
        <v>0</v>
      </c>
      <c r="Z93" s="115">
        <v>0</v>
      </c>
      <c r="AA93" s="116">
        <f>$Z$93*$K$93</f>
        <v>0</v>
      </c>
      <c r="AR93" s="79" t="s">
        <v>155</v>
      </c>
      <c r="AT93" s="79" t="s">
        <v>150</v>
      </c>
      <c r="AU93" s="79" t="s">
        <v>77</v>
      </c>
      <c r="AY93" s="6" t="s">
        <v>149</v>
      </c>
      <c r="BE93" s="117">
        <f>IF($U$93="základní",$N$93,0)</f>
        <v>0</v>
      </c>
      <c r="BF93" s="117">
        <f>IF($U$93="snížená",$N$93,0)</f>
        <v>0</v>
      </c>
      <c r="BG93" s="117">
        <f>IF($U$93="zákl. přenesená",$N$93,0)</f>
        <v>0</v>
      </c>
      <c r="BH93" s="117">
        <f>IF($U$93="sníž. přenesená",$N$93,0)</f>
        <v>0</v>
      </c>
      <c r="BI93" s="117">
        <f>IF($U$93="nulová",$N$93,0)</f>
        <v>0</v>
      </c>
      <c r="BJ93" s="79" t="s">
        <v>18</v>
      </c>
      <c r="BK93" s="117">
        <f>ROUND($L$93*$K$93,2)</f>
        <v>0</v>
      </c>
      <c r="BL93" s="79" t="s">
        <v>155</v>
      </c>
      <c r="BM93" s="79" t="s">
        <v>477</v>
      </c>
    </row>
    <row r="94" spans="2:47" s="6" customFormat="1" ht="16.5" customHeight="1">
      <c r="B94" s="20"/>
      <c r="F94" s="191" t="s">
        <v>399</v>
      </c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20"/>
      <c r="T94" s="44"/>
      <c r="AA94" s="45"/>
      <c r="AT94" s="6" t="s">
        <v>157</v>
      </c>
      <c r="AU94" s="6" t="s">
        <v>77</v>
      </c>
    </row>
    <row r="95" spans="2:51" s="6" customFormat="1" ht="15.75" customHeight="1">
      <c r="B95" s="118"/>
      <c r="E95" s="119"/>
      <c r="F95" s="192" t="s">
        <v>478</v>
      </c>
      <c r="G95" s="193"/>
      <c r="H95" s="193"/>
      <c r="I95" s="193"/>
      <c r="K95" s="120">
        <v>2.2</v>
      </c>
      <c r="S95" s="118"/>
      <c r="T95" s="121"/>
      <c r="AA95" s="122"/>
      <c r="AT95" s="119" t="s">
        <v>159</v>
      </c>
      <c r="AU95" s="119" t="s">
        <v>77</v>
      </c>
      <c r="AV95" s="119" t="s">
        <v>77</v>
      </c>
      <c r="AW95" s="119" t="s">
        <v>129</v>
      </c>
      <c r="AX95" s="119" t="s">
        <v>69</v>
      </c>
      <c r="AY95" s="119" t="s">
        <v>149</v>
      </c>
    </row>
    <row r="96" spans="2:51" s="6" customFormat="1" ht="15.75" customHeight="1">
      <c r="B96" s="118"/>
      <c r="E96" s="119"/>
      <c r="F96" s="192" t="s">
        <v>479</v>
      </c>
      <c r="G96" s="193"/>
      <c r="H96" s="193"/>
      <c r="I96" s="193"/>
      <c r="K96" s="120">
        <v>0.8</v>
      </c>
      <c r="S96" s="118"/>
      <c r="T96" s="121"/>
      <c r="AA96" s="122"/>
      <c r="AT96" s="119" t="s">
        <v>159</v>
      </c>
      <c r="AU96" s="119" t="s">
        <v>77</v>
      </c>
      <c r="AV96" s="119" t="s">
        <v>77</v>
      </c>
      <c r="AW96" s="119" t="s">
        <v>129</v>
      </c>
      <c r="AX96" s="119" t="s">
        <v>69</v>
      </c>
      <c r="AY96" s="119" t="s">
        <v>149</v>
      </c>
    </row>
    <row r="97" spans="2:51" s="6" customFormat="1" ht="15.75" customHeight="1">
      <c r="B97" s="118"/>
      <c r="E97" s="119"/>
      <c r="F97" s="192" t="s">
        <v>480</v>
      </c>
      <c r="G97" s="193"/>
      <c r="H97" s="193"/>
      <c r="I97" s="193"/>
      <c r="K97" s="120">
        <v>2.8</v>
      </c>
      <c r="S97" s="118"/>
      <c r="T97" s="121"/>
      <c r="AA97" s="122"/>
      <c r="AT97" s="119" t="s">
        <v>159</v>
      </c>
      <c r="AU97" s="119" t="s">
        <v>77</v>
      </c>
      <c r="AV97" s="119" t="s">
        <v>77</v>
      </c>
      <c r="AW97" s="119" t="s">
        <v>129</v>
      </c>
      <c r="AX97" s="119" t="s">
        <v>69</v>
      </c>
      <c r="AY97" s="119" t="s">
        <v>149</v>
      </c>
    </row>
    <row r="98" spans="2:51" s="6" customFormat="1" ht="15.75" customHeight="1">
      <c r="B98" s="126"/>
      <c r="E98" s="127"/>
      <c r="F98" s="199" t="s">
        <v>440</v>
      </c>
      <c r="G98" s="200"/>
      <c r="H98" s="200"/>
      <c r="I98" s="200"/>
      <c r="K98" s="128">
        <v>5.8</v>
      </c>
      <c r="S98" s="126"/>
      <c r="T98" s="129"/>
      <c r="AA98" s="130"/>
      <c r="AT98" s="127" t="s">
        <v>159</v>
      </c>
      <c r="AU98" s="127" t="s">
        <v>77</v>
      </c>
      <c r="AV98" s="127" t="s">
        <v>155</v>
      </c>
      <c r="AW98" s="127" t="s">
        <v>129</v>
      </c>
      <c r="AX98" s="127" t="s">
        <v>18</v>
      </c>
      <c r="AY98" s="127" t="s">
        <v>149</v>
      </c>
    </row>
    <row r="99" spans="2:65" s="6" customFormat="1" ht="27" customHeight="1">
      <c r="B99" s="20"/>
      <c r="C99" s="108" t="s">
        <v>155</v>
      </c>
      <c r="D99" s="108" t="s">
        <v>150</v>
      </c>
      <c r="E99" s="109" t="s">
        <v>403</v>
      </c>
      <c r="F99" s="187" t="s">
        <v>404</v>
      </c>
      <c r="G99" s="188"/>
      <c r="H99" s="188"/>
      <c r="I99" s="188"/>
      <c r="J99" s="111" t="s">
        <v>153</v>
      </c>
      <c r="K99" s="112">
        <v>5.8</v>
      </c>
      <c r="L99" s="189"/>
      <c r="M99" s="188"/>
      <c r="N99" s="190">
        <f>ROUND($L$99*$K$99,2)</f>
        <v>0</v>
      </c>
      <c r="O99" s="188"/>
      <c r="P99" s="188"/>
      <c r="Q99" s="188"/>
      <c r="R99" s="110" t="s">
        <v>154</v>
      </c>
      <c r="S99" s="20"/>
      <c r="T99" s="113"/>
      <c r="U99" s="114" t="s">
        <v>39</v>
      </c>
      <c r="X99" s="115">
        <v>0</v>
      </c>
      <c r="Y99" s="115">
        <f>$X$99*$K$99</f>
        <v>0</v>
      </c>
      <c r="Z99" s="115">
        <v>0</v>
      </c>
      <c r="AA99" s="116">
        <f>$Z$99*$K$99</f>
        <v>0</v>
      </c>
      <c r="AR99" s="79" t="s">
        <v>155</v>
      </c>
      <c r="AT99" s="79" t="s">
        <v>150</v>
      </c>
      <c r="AU99" s="79" t="s">
        <v>77</v>
      </c>
      <c r="AY99" s="6" t="s">
        <v>149</v>
      </c>
      <c r="BE99" s="117">
        <f>IF($U$99="základní",$N$99,0)</f>
        <v>0</v>
      </c>
      <c r="BF99" s="117">
        <f>IF($U$99="snížená",$N$99,0)</f>
        <v>0</v>
      </c>
      <c r="BG99" s="117">
        <f>IF($U$99="zákl. přenesená",$N$99,0)</f>
        <v>0</v>
      </c>
      <c r="BH99" s="117">
        <f>IF($U$99="sníž. přenesená",$N$99,0)</f>
        <v>0</v>
      </c>
      <c r="BI99" s="117">
        <f>IF($U$99="nulová",$N$99,0)</f>
        <v>0</v>
      </c>
      <c r="BJ99" s="79" t="s">
        <v>18</v>
      </c>
      <c r="BK99" s="117">
        <f>ROUND($L$99*$K$99,2)</f>
        <v>0</v>
      </c>
      <c r="BL99" s="79" t="s">
        <v>155</v>
      </c>
      <c r="BM99" s="79" t="s">
        <v>481</v>
      </c>
    </row>
    <row r="100" spans="2:47" s="6" customFormat="1" ht="16.5" customHeight="1">
      <c r="B100" s="20"/>
      <c r="F100" s="191" t="s">
        <v>404</v>
      </c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20"/>
      <c r="T100" s="44"/>
      <c r="AA100" s="45"/>
      <c r="AT100" s="6" t="s">
        <v>157</v>
      </c>
      <c r="AU100" s="6" t="s">
        <v>77</v>
      </c>
    </row>
    <row r="101" spans="2:51" s="6" customFormat="1" ht="15.75" customHeight="1">
      <c r="B101" s="118"/>
      <c r="E101" s="119"/>
      <c r="F101" s="192" t="s">
        <v>482</v>
      </c>
      <c r="G101" s="193"/>
      <c r="H101" s="193"/>
      <c r="I101" s="193"/>
      <c r="K101" s="120">
        <v>5.8</v>
      </c>
      <c r="S101" s="118"/>
      <c r="T101" s="121"/>
      <c r="AA101" s="122"/>
      <c r="AT101" s="119" t="s">
        <v>159</v>
      </c>
      <c r="AU101" s="119" t="s">
        <v>77</v>
      </c>
      <c r="AV101" s="119" t="s">
        <v>77</v>
      </c>
      <c r="AW101" s="119" t="s">
        <v>129</v>
      </c>
      <c r="AX101" s="119" t="s">
        <v>18</v>
      </c>
      <c r="AY101" s="119" t="s">
        <v>149</v>
      </c>
    </row>
    <row r="102" spans="2:65" s="6" customFormat="1" ht="27" customHeight="1">
      <c r="B102" s="20"/>
      <c r="C102" s="108" t="s">
        <v>171</v>
      </c>
      <c r="D102" s="108" t="s">
        <v>150</v>
      </c>
      <c r="E102" s="109" t="s">
        <v>176</v>
      </c>
      <c r="F102" s="187" t="s">
        <v>177</v>
      </c>
      <c r="G102" s="188"/>
      <c r="H102" s="188"/>
      <c r="I102" s="188"/>
      <c r="J102" s="111" t="s">
        <v>153</v>
      </c>
      <c r="K102" s="112">
        <v>5.8</v>
      </c>
      <c r="L102" s="189"/>
      <c r="M102" s="188"/>
      <c r="N102" s="190">
        <f>ROUND($L$102*$K$102,2)</f>
        <v>0</v>
      </c>
      <c r="O102" s="188"/>
      <c r="P102" s="188"/>
      <c r="Q102" s="188"/>
      <c r="R102" s="110" t="s">
        <v>154</v>
      </c>
      <c r="S102" s="20"/>
      <c r="T102" s="113"/>
      <c r="U102" s="114" t="s">
        <v>39</v>
      </c>
      <c r="X102" s="115">
        <v>0</v>
      </c>
      <c r="Y102" s="115">
        <f>$X$102*$K$102</f>
        <v>0</v>
      </c>
      <c r="Z102" s="115">
        <v>0</v>
      </c>
      <c r="AA102" s="116">
        <f>$Z$102*$K$102</f>
        <v>0</v>
      </c>
      <c r="AR102" s="79" t="s">
        <v>155</v>
      </c>
      <c r="AT102" s="79" t="s">
        <v>150</v>
      </c>
      <c r="AU102" s="79" t="s">
        <v>77</v>
      </c>
      <c r="AY102" s="6" t="s">
        <v>149</v>
      </c>
      <c r="BE102" s="117">
        <f>IF($U$102="základní",$N$102,0)</f>
        <v>0</v>
      </c>
      <c r="BF102" s="117">
        <f>IF($U$102="snížená",$N$102,0)</f>
        <v>0</v>
      </c>
      <c r="BG102" s="117">
        <f>IF($U$102="zákl. přenesená",$N$102,0)</f>
        <v>0</v>
      </c>
      <c r="BH102" s="117">
        <f>IF($U$102="sníž. přenesená",$N$102,0)</f>
        <v>0</v>
      </c>
      <c r="BI102" s="117">
        <f>IF($U$102="nulová",$N$102,0)</f>
        <v>0</v>
      </c>
      <c r="BJ102" s="79" t="s">
        <v>18</v>
      </c>
      <c r="BK102" s="117">
        <f>ROUND($L$102*$K$102,2)</f>
        <v>0</v>
      </c>
      <c r="BL102" s="79" t="s">
        <v>155</v>
      </c>
      <c r="BM102" s="79" t="s">
        <v>483</v>
      </c>
    </row>
    <row r="103" spans="2:47" s="6" customFormat="1" ht="16.5" customHeight="1">
      <c r="B103" s="20"/>
      <c r="F103" s="191" t="s">
        <v>177</v>
      </c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20"/>
      <c r="T103" s="44"/>
      <c r="AA103" s="45"/>
      <c r="AT103" s="6" t="s">
        <v>157</v>
      </c>
      <c r="AU103" s="6" t="s">
        <v>77</v>
      </c>
    </row>
    <row r="104" spans="2:51" s="6" customFormat="1" ht="15.75" customHeight="1">
      <c r="B104" s="118"/>
      <c r="E104" s="119"/>
      <c r="F104" s="192" t="s">
        <v>478</v>
      </c>
      <c r="G104" s="193"/>
      <c r="H104" s="193"/>
      <c r="I104" s="193"/>
      <c r="K104" s="120">
        <v>2.2</v>
      </c>
      <c r="S104" s="118"/>
      <c r="T104" s="121"/>
      <c r="AA104" s="122"/>
      <c r="AT104" s="119" t="s">
        <v>159</v>
      </c>
      <c r="AU104" s="119" t="s">
        <v>77</v>
      </c>
      <c r="AV104" s="119" t="s">
        <v>77</v>
      </c>
      <c r="AW104" s="119" t="s">
        <v>129</v>
      </c>
      <c r="AX104" s="119" t="s">
        <v>69</v>
      </c>
      <c r="AY104" s="119" t="s">
        <v>149</v>
      </c>
    </row>
    <row r="105" spans="2:51" s="6" customFormat="1" ht="15.75" customHeight="1">
      <c r="B105" s="118"/>
      <c r="E105" s="119"/>
      <c r="F105" s="192" t="s">
        <v>479</v>
      </c>
      <c r="G105" s="193"/>
      <c r="H105" s="193"/>
      <c r="I105" s="193"/>
      <c r="K105" s="120">
        <v>0.8</v>
      </c>
      <c r="S105" s="118"/>
      <c r="T105" s="121"/>
      <c r="AA105" s="122"/>
      <c r="AT105" s="119" t="s">
        <v>159</v>
      </c>
      <c r="AU105" s="119" t="s">
        <v>77</v>
      </c>
      <c r="AV105" s="119" t="s">
        <v>77</v>
      </c>
      <c r="AW105" s="119" t="s">
        <v>129</v>
      </c>
      <c r="AX105" s="119" t="s">
        <v>69</v>
      </c>
      <c r="AY105" s="119" t="s">
        <v>149</v>
      </c>
    </row>
    <row r="106" spans="2:51" s="6" customFormat="1" ht="15.75" customHeight="1">
      <c r="B106" s="118"/>
      <c r="E106" s="119"/>
      <c r="F106" s="192" t="s">
        <v>480</v>
      </c>
      <c r="G106" s="193"/>
      <c r="H106" s="193"/>
      <c r="I106" s="193"/>
      <c r="K106" s="120">
        <v>2.8</v>
      </c>
      <c r="S106" s="118"/>
      <c r="T106" s="121"/>
      <c r="AA106" s="122"/>
      <c r="AT106" s="119" t="s">
        <v>159</v>
      </c>
      <c r="AU106" s="119" t="s">
        <v>77</v>
      </c>
      <c r="AV106" s="119" t="s">
        <v>77</v>
      </c>
      <c r="AW106" s="119" t="s">
        <v>129</v>
      </c>
      <c r="AX106" s="119" t="s">
        <v>69</v>
      </c>
      <c r="AY106" s="119" t="s">
        <v>149</v>
      </c>
    </row>
    <row r="107" spans="2:51" s="6" customFormat="1" ht="15.75" customHeight="1">
      <c r="B107" s="126"/>
      <c r="E107" s="127"/>
      <c r="F107" s="199" t="s">
        <v>440</v>
      </c>
      <c r="G107" s="200"/>
      <c r="H107" s="200"/>
      <c r="I107" s="200"/>
      <c r="K107" s="128">
        <v>5.8</v>
      </c>
      <c r="S107" s="126"/>
      <c r="T107" s="129"/>
      <c r="AA107" s="130"/>
      <c r="AT107" s="127" t="s">
        <v>159</v>
      </c>
      <c r="AU107" s="127" t="s">
        <v>77</v>
      </c>
      <c r="AV107" s="127" t="s">
        <v>155</v>
      </c>
      <c r="AW107" s="127" t="s">
        <v>129</v>
      </c>
      <c r="AX107" s="127" t="s">
        <v>18</v>
      </c>
      <c r="AY107" s="127" t="s">
        <v>149</v>
      </c>
    </row>
    <row r="108" spans="2:65" s="6" customFormat="1" ht="27" customHeight="1">
      <c r="B108" s="20"/>
      <c r="C108" s="108" t="s">
        <v>175</v>
      </c>
      <c r="D108" s="108" t="s">
        <v>150</v>
      </c>
      <c r="E108" s="109" t="s">
        <v>180</v>
      </c>
      <c r="F108" s="187" t="s">
        <v>181</v>
      </c>
      <c r="G108" s="188"/>
      <c r="H108" s="188"/>
      <c r="I108" s="188"/>
      <c r="J108" s="111" t="s">
        <v>153</v>
      </c>
      <c r="K108" s="112">
        <v>5.8</v>
      </c>
      <c r="L108" s="189"/>
      <c r="M108" s="188"/>
      <c r="N108" s="190">
        <f>ROUND($L$108*$K$108,2)</f>
        <v>0</v>
      </c>
      <c r="O108" s="188"/>
      <c r="P108" s="188"/>
      <c r="Q108" s="188"/>
      <c r="R108" s="110" t="s">
        <v>154</v>
      </c>
      <c r="S108" s="20"/>
      <c r="T108" s="113"/>
      <c r="U108" s="114" t="s">
        <v>39</v>
      </c>
      <c r="X108" s="115">
        <v>0</v>
      </c>
      <c r="Y108" s="115">
        <f>$X$108*$K$108</f>
        <v>0</v>
      </c>
      <c r="Z108" s="115">
        <v>0</v>
      </c>
      <c r="AA108" s="116">
        <f>$Z$108*$K$108</f>
        <v>0</v>
      </c>
      <c r="AR108" s="79" t="s">
        <v>155</v>
      </c>
      <c r="AT108" s="79" t="s">
        <v>150</v>
      </c>
      <c r="AU108" s="79" t="s">
        <v>77</v>
      </c>
      <c r="AY108" s="6" t="s">
        <v>149</v>
      </c>
      <c r="BE108" s="117">
        <f>IF($U$108="základní",$N$108,0)</f>
        <v>0</v>
      </c>
      <c r="BF108" s="117">
        <f>IF($U$108="snížená",$N$108,0)</f>
        <v>0</v>
      </c>
      <c r="BG108" s="117">
        <f>IF($U$108="zákl. přenesená",$N$108,0)</f>
        <v>0</v>
      </c>
      <c r="BH108" s="117">
        <f>IF($U$108="sníž. přenesená",$N$108,0)</f>
        <v>0</v>
      </c>
      <c r="BI108" s="117">
        <f>IF($U$108="nulová",$N$108,0)</f>
        <v>0</v>
      </c>
      <c r="BJ108" s="79" t="s">
        <v>18</v>
      </c>
      <c r="BK108" s="117">
        <f>ROUND($L$108*$K$108,2)</f>
        <v>0</v>
      </c>
      <c r="BL108" s="79" t="s">
        <v>155</v>
      </c>
      <c r="BM108" s="79" t="s">
        <v>484</v>
      </c>
    </row>
    <row r="109" spans="2:47" s="6" customFormat="1" ht="16.5" customHeight="1">
      <c r="B109" s="20"/>
      <c r="F109" s="191" t="s">
        <v>181</v>
      </c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20"/>
      <c r="T109" s="44"/>
      <c r="AA109" s="45"/>
      <c r="AT109" s="6" t="s">
        <v>157</v>
      </c>
      <c r="AU109" s="6" t="s">
        <v>77</v>
      </c>
    </row>
    <row r="110" spans="2:51" s="6" customFormat="1" ht="15.75" customHeight="1">
      <c r="B110" s="118"/>
      <c r="E110" s="119"/>
      <c r="F110" s="192" t="s">
        <v>482</v>
      </c>
      <c r="G110" s="193"/>
      <c r="H110" s="193"/>
      <c r="I110" s="193"/>
      <c r="K110" s="120">
        <v>5.8</v>
      </c>
      <c r="S110" s="118"/>
      <c r="T110" s="121"/>
      <c r="AA110" s="122"/>
      <c r="AT110" s="119" t="s">
        <v>159</v>
      </c>
      <c r="AU110" s="119" t="s">
        <v>77</v>
      </c>
      <c r="AV110" s="119" t="s">
        <v>77</v>
      </c>
      <c r="AW110" s="119" t="s">
        <v>129</v>
      </c>
      <c r="AX110" s="119" t="s">
        <v>18</v>
      </c>
      <c r="AY110" s="119" t="s">
        <v>149</v>
      </c>
    </row>
    <row r="111" spans="2:65" s="6" customFormat="1" ht="27" customHeight="1">
      <c r="B111" s="20"/>
      <c r="C111" s="108" t="s">
        <v>179</v>
      </c>
      <c r="D111" s="108" t="s">
        <v>150</v>
      </c>
      <c r="E111" s="109" t="s">
        <v>412</v>
      </c>
      <c r="F111" s="187" t="s">
        <v>413</v>
      </c>
      <c r="G111" s="188"/>
      <c r="H111" s="188"/>
      <c r="I111" s="188"/>
      <c r="J111" s="111" t="s">
        <v>153</v>
      </c>
      <c r="K111" s="112">
        <v>5.8</v>
      </c>
      <c r="L111" s="189"/>
      <c r="M111" s="188"/>
      <c r="N111" s="190">
        <f>ROUND($L$111*$K$111,2)</f>
        <v>0</v>
      </c>
      <c r="O111" s="188"/>
      <c r="P111" s="188"/>
      <c r="Q111" s="188"/>
      <c r="R111" s="110" t="s">
        <v>154</v>
      </c>
      <c r="S111" s="20"/>
      <c r="T111" s="113"/>
      <c r="U111" s="114" t="s">
        <v>39</v>
      </c>
      <c r="X111" s="115">
        <v>0</v>
      </c>
      <c r="Y111" s="115">
        <f>$X$111*$K$111</f>
        <v>0</v>
      </c>
      <c r="Z111" s="115">
        <v>0</v>
      </c>
      <c r="AA111" s="116">
        <f>$Z$111*$K$111</f>
        <v>0</v>
      </c>
      <c r="AR111" s="79" t="s">
        <v>155</v>
      </c>
      <c r="AT111" s="79" t="s">
        <v>150</v>
      </c>
      <c r="AU111" s="79" t="s">
        <v>77</v>
      </c>
      <c r="AY111" s="6" t="s">
        <v>149</v>
      </c>
      <c r="BE111" s="117">
        <f>IF($U$111="základní",$N$111,0)</f>
        <v>0</v>
      </c>
      <c r="BF111" s="117">
        <f>IF($U$111="snížená",$N$111,0)</f>
        <v>0</v>
      </c>
      <c r="BG111" s="117">
        <f>IF($U$111="zákl. přenesená",$N$111,0)</f>
        <v>0</v>
      </c>
      <c r="BH111" s="117">
        <f>IF($U$111="sníž. přenesená",$N$111,0)</f>
        <v>0</v>
      </c>
      <c r="BI111" s="117">
        <f>IF($U$111="nulová",$N$111,0)</f>
        <v>0</v>
      </c>
      <c r="BJ111" s="79" t="s">
        <v>18</v>
      </c>
      <c r="BK111" s="117">
        <f>ROUND($L$111*$K$111,2)</f>
        <v>0</v>
      </c>
      <c r="BL111" s="79" t="s">
        <v>155</v>
      </c>
      <c r="BM111" s="79" t="s">
        <v>485</v>
      </c>
    </row>
    <row r="112" spans="2:47" s="6" customFormat="1" ht="16.5" customHeight="1">
      <c r="B112" s="20"/>
      <c r="F112" s="191" t="s">
        <v>413</v>
      </c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20"/>
      <c r="T112" s="44"/>
      <c r="AA112" s="45"/>
      <c r="AT112" s="6" t="s">
        <v>157</v>
      </c>
      <c r="AU112" s="6" t="s">
        <v>77</v>
      </c>
    </row>
    <row r="113" spans="2:51" s="6" customFormat="1" ht="15.75" customHeight="1">
      <c r="B113" s="118"/>
      <c r="E113" s="119"/>
      <c r="F113" s="192" t="s">
        <v>478</v>
      </c>
      <c r="G113" s="193"/>
      <c r="H113" s="193"/>
      <c r="I113" s="193"/>
      <c r="K113" s="120">
        <v>2.2</v>
      </c>
      <c r="S113" s="118"/>
      <c r="T113" s="121"/>
      <c r="AA113" s="122"/>
      <c r="AT113" s="119" t="s">
        <v>159</v>
      </c>
      <c r="AU113" s="119" t="s">
        <v>77</v>
      </c>
      <c r="AV113" s="119" t="s">
        <v>77</v>
      </c>
      <c r="AW113" s="119" t="s">
        <v>129</v>
      </c>
      <c r="AX113" s="119" t="s">
        <v>69</v>
      </c>
      <c r="AY113" s="119" t="s">
        <v>149</v>
      </c>
    </row>
    <row r="114" spans="2:51" s="6" customFormat="1" ht="15.75" customHeight="1">
      <c r="B114" s="118"/>
      <c r="E114" s="119"/>
      <c r="F114" s="192" t="s">
        <v>479</v>
      </c>
      <c r="G114" s="193"/>
      <c r="H114" s="193"/>
      <c r="I114" s="193"/>
      <c r="K114" s="120">
        <v>0.8</v>
      </c>
      <c r="S114" s="118"/>
      <c r="T114" s="121"/>
      <c r="AA114" s="122"/>
      <c r="AT114" s="119" t="s">
        <v>159</v>
      </c>
      <c r="AU114" s="119" t="s">
        <v>77</v>
      </c>
      <c r="AV114" s="119" t="s">
        <v>77</v>
      </c>
      <c r="AW114" s="119" t="s">
        <v>129</v>
      </c>
      <c r="AX114" s="119" t="s">
        <v>69</v>
      </c>
      <c r="AY114" s="119" t="s">
        <v>149</v>
      </c>
    </row>
    <row r="115" spans="2:51" s="6" customFormat="1" ht="15.75" customHeight="1">
      <c r="B115" s="118"/>
      <c r="E115" s="119"/>
      <c r="F115" s="192" t="s">
        <v>480</v>
      </c>
      <c r="G115" s="193"/>
      <c r="H115" s="193"/>
      <c r="I115" s="193"/>
      <c r="K115" s="120">
        <v>2.8</v>
      </c>
      <c r="S115" s="118"/>
      <c r="T115" s="121"/>
      <c r="AA115" s="122"/>
      <c r="AT115" s="119" t="s">
        <v>159</v>
      </c>
      <c r="AU115" s="119" t="s">
        <v>77</v>
      </c>
      <c r="AV115" s="119" t="s">
        <v>77</v>
      </c>
      <c r="AW115" s="119" t="s">
        <v>129</v>
      </c>
      <c r="AX115" s="119" t="s">
        <v>69</v>
      </c>
      <c r="AY115" s="119" t="s">
        <v>149</v>
      </c>
    </row>
    <row r="116" spans="2:51" s="6" customFormat="1" ht="15.75" customHeight="1">
      <c r="B116" s="126"/>
      <c r="E116" s="127"/>
      <c r="F116" s="199" t="s">
        <v>440</v>
      </c>
      <c r="G116" s="200"/>
      <c r="H116" s="200"/>
      <c r="I116" s="200"/>
      <c r="K116" s="128">
        <v>5.8</v>
      </c>
      <c r="S116" s="126"/>
      <c r="T116" s="129"/>
      <c r="AA116" s="130"/>
      <c r="AT116" s="127" t="s">
        <v>159</v>
      </c>
      <c r="AU116" s="127" t="s">
        <v>77</v>
      </c>
      <c r="AV116" s="127" t="s">
        <v>155</v>
      </c>
      <c r="AW116" s="127" t="s">
        <v>129</v>
      </c>
      <c r="AX116" s="127" t="s">
        <v>18</v>
      </c>
      <c r="AY116" s="127" t="s">
        <v>149</v>
      </c>
    </row>
    <row r="117" spans="2:65" s="6" customFormat="1" ht="27" customHeight="1">
      <c r="B117" s="20"/>
      <c r="C117" s="108" t="s">
        <v>183</v>
      </c>
      <c r="D117" s="108" t="s">
        <v>150</v>
      </c>
      <c r="E117" s="109" t="s">
        <v>416</v>
      </c>
      <c r="F117" s="187" t="s">
        <v>417</v>
      </c>
      <c r="G117" s="188"/>
      <c r="H117" s="188"/>
      <c r="I117" s="188"/>
      <c r="J117" s="111" t="s">
        <v>153</v>
      </c>
      <c r="K117" s="112">
        <v>5.8</v>
      </c>
      <c r="L117" s="189"/>
      <c r="M117" s="188"/>
      <c r="N117" s="190">
        <f>ROUND($L$117*$K$117,2)</f>
        <v>0</v>
      </c>
      <c r="O117" s="188"/>
      <c r="P117" s="188"/>
      <c r="Q117" s="188"/>
      <c r="R117" s="110" t="s">
        <v>154</v>
      </c>
      <c r="S117" s="20"/>
      <c r="T117" s="113"/>
      <c r="U117" s="114" t="s">
        <v>39</v>
      </c>
      <c r="X117" s="115">
        <v>0</v>
      </c>
      <c r="Y117" s="115">
        <f>$X$117*$K$117</f>
        <v>0</v>
      </c>
      <c r="Z117" s="115">
        <v>0</v>
      </c>
      <c r="AA117" s="116">
        <f>$Z$117*$K$117</f>
        <v>0</v>
      </c>
      <c r="AR117" s="79" t="s">
        <v>155</v>
      </c>
      <c r="AT117" s="79" t="s">
        <v>150</v>
      </c>
      <c r="AU117" s="79" t="s">
        <v>77</v>
      </c>
      <c r="AY117" s="6" t="s">
        <v>149</v>
      </c>
      <c r="BE117" s="117">
        <f>IF($U$117="základní",$N$117,0)</f>
        <v>0</v>
      </c>
      <c r="BF117" s="117">
        <f>IF($U$117="snížená",$N$117,0)</f>
        <v>0</v>
      </c>
      <c r="BG117" s="117">
        <f>IF($U$117="zákl. přenesená",$N$117,0)</f>
        <v>0</v>
      </c>
      <c r="BH117" s="117">
        <f>IF($U$117="sníž. přenesená",$N$117,0)</f>
        <v>0</v>
      </c>
      <c r="BI117" s="117">
        <f>IF($U$117="nulová",$N$117,0)</f>
        <v>0</v>
      </c>
      <c r="BJ117" s="79" t="s">
        <v>18</v>
      </c>
      <c r="BK117" s="117">
        <f>ROUND($L$117*$K$117,2)</f>
        <v>0</v>
      </c>
      <c r="BL117" s="79" t="s">
        <v>155</v>
      </c>
      <c r="BM117" s="79" t="s">
        <v>486</v>
      </c>
    </row>
    <row r="118" spans="2:47" s="6" customFormat="1" ht="16.5" customHeight="1">
      <c r="B118" s="20"/>
      <c r="F118" s="191" t="s">
        <v>417</v>
      </c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20"/>
      <c r="T118" s="44"/>
      <c r="AA118" s="45"/>
      <c r="AT118" s="6" t="s">
        <v>157</v>
      </c>
      <c r="AU118" s="6" t="s">
        <v>77</v>
      </c>
    </row>
    <row r="119" spans="2:51" s="6" customFormat="1" ht="15.75" customHeight="1">
      <c r="B119" s="118"/>
      <c r="E119" s="119"/>
      <c r="F119" s="192" t="s">
        <v>482</v>
      </c>
      <c r="G119" s="193"/>
      <c r="H119" s="193"/>
      <c r="I119" s="193"/>
      <c r="K119" s="120">
        <v>5.8</v>
      </c>
      <c r="S119" s="118"/>
      <c r="T119" s="121"/>
      <c r="AA119" s="122"/>
      <c r="AT119" s="119" t="s">
        <v>159</v>
      </c>
      <c r="AU119" s="119" t="s">
        <v>77</v>
      </c>
      <c r="AV119" s="119" t="s">
        <v>77</v>
      </c>
      <c r="AW119" s="119" t="s">
        <v>129</v>
      </c>
      <c r="AX119" s="119" t="s">
        <v>18</v>
      </c>
      <c r="AY119" s="119" t="s">
        <v>149</v>
      </c>
    </row>
    <row r="120" spans="2:65" s="6" customFormat="1" ht="27" customHeight="1">
      <c r="B120" s="20"/>
      <c r="C120" s="108" t="s">
        <v>188</v>
      </c>
      <c r="D120" s="108" t="s">
        <v>150</v>
      </c>
      <c r="E120" s="109" t="s">
        <v>420</v>
      </c>
      <c r="F120" s="187" t="s">
        <v>421</v>
      </c>
      <c r="G120" s="188"/>
      <c r="H120" s="188"/>
      <c r="I120" s="188"/>
      <c r="J120" s="111" t="s">
        <v>153</v>
      </c>
      <c r="K120" s="112">
        <v>5.8</v>
      </c>
      <c r="L120" s="189"/>
      <c r="M120" s="188"/>
      <c r="N120" s="190">
        <f>ROUND($L$120*$K$120,2)</f>
        <v>0</v>
      </c>
      <c r="O120" s="188"/>
      <c r="P120" s="188"/>
      <c r="Q120" s="188"/>
      <c r="R120" s="110" t="s">
        <v>154</v>
      </c>
      <c r="S120" s="20"/>
      <c r="T120" s="113"/>
      <c r="U120" s="114" t="s">
        <v>39</v>
      </c>
      <c r="X120" s="115">
        <v>0</v>
      </c>
      <c r="Y120" s="115">
        <f>$X$120*$K$120</f>
        <v>0</v>
      </c>
      <c r="Z120" s="115">
        <v>0</v>
      </c>
      <c r="AA120" s="116">
        <f>$Z$120*$K$120</f>
        <v>0</v>
      </c>
      <c r="AR120" s="79" t="s">
        <v>155</v>
      </c>
      <c r="AT120" s="79" t="s">
        <v>150</v>
      </c>
      <c r="AU120" s="79" t="s">
        <v>77</v>
      </c>
      <c r="AY120" s="6" t="s">
        <v>149</v>
      </c>
      <c r="BE120" s="117">
        <f>IF($U$120="základní",$N$120,0)</f>
        <v>0</v>
      </c>
      <c r="BF120" s="117">
        <f>IF($U$120="snížená",$N$120,0)</f>
        <v>0</v>
      </c>
      <c r="BG120" s="117">
        <f>IF($U$120="zákl. přenesená",$N$120,0)</f>
        <v>0</v>
      </c>
      <c r="BH120" s="117">
        <f>IF($U$120="sníž. přenesená",$N$120,0)</f>
        <v>0</v>
      </c>
      <c r="BI120" s="117">
        <f>IF($U$120="nulová",$N$120,0)</f>
        <v>0</v>
      </c>
      <c r="BJ120" s="79" t="s">
        <v>18</v>
      </c>
      <c r="BK120" s="117">
        <f>ROUND($L$120*$K$120,2)</f>
        <v>0</v>
      </c>
      <c r="BL120" s="79" t="s">
        <v>155</v>
      </c>
      <c r="BM120" s="79" t="s">
        <v>487</v>
      </c>
    </row>
    <row r="121" spans="2:47" s="6" customFormat="1" ht="16.5" customHeight="1">
      <c r="B121" s="20"/>
      <c r="F121" s="191" t="s">
        <v>421</v>
      </c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20"/>
      <c r="T121" s="44"/>
      <c r="AA121" s="45"/>
      <c r="AT121" s="6" t="s">
        <v>157</v>
      </c>
      <c r="AU121" s="6" t="s">
        <v>77</v>
      </c>
    </row>
    <row r="122" spans="2:51" s="6" customFormat="1" ht="15.75" customHeight="1">
      <c r="B122" s="118"/>
      <c r="E122" s="119"/>
      <c r="F122" s="192" t="s">
        <v>478</v>
      </c>
      <c r="G122" s="193"/>
      <c r="H122" s="193"/>
      <c r="I122" s="193"/>
      <c r="K122" s="120">
        <v>2.2</v>
      </c>
      <c r="S122" s="118"/>
      <c r="T122" s="121"/>
      <c r="AA122" s="122"/>
      <c r="AT122" s="119" t="s">
        <v>159</v>
      </c>
      <c r="AU122" s="119" t="s">
        <v>77</v>
      </c>
      <c r="AV122" s="119" t="s">
        <v>77</v>
      </c>
      <c r="AW122" s="119" t="s">
        <v>129</v>
      </c>
      <c r="AX122" s="119" t="s">
        <v>69</v>
      </c>
      <c r="AY122" s="119" t="s">
        <v>149</v>
      </c>
    </row>
    <row r="123" spans="2:51" s="6" customFormat="1" ht="15.75" customHeight="1">
      <c r="B123" s="118"/>
      <c r="E123" s="119"/>
      <c r="F123" s="192" t="s">
        <v>479</v>
      </c>
      <c r="G123" s="193"/>
      <c r="H123" s="193"/>
      <c r="I123" s="193"/>
      <c r="K123" s="120">
        <v>0.8</v>
      </c>
      <c r="S123" s="118"/>
      <c r="T123" s="121"/>
      <c r="AA123" s="122"/>
      <c r="AT123" s="119" t="s">
        <v>159</v>
      </c>
      <c r="AU123" s="119" t="s">
        <v>77</v>
      </c>
      <c r="AV123" s="119" t="s">
        <v>77</v>
      </c>
      <c r="AW123" s="119" t="s">
        <v>129</v>
      </c>
      <c r="AX123" s="119" t="s">
        <v>69</v>
      </c>
      <c r="AY123" s="119" t="s">
        <v>149</v>
      </c>
    </row>
    <row r="124" spans="2:51" s="6" customFormat="1" ht="15.75" customHeight="1">
      <c r="B124" s="118"/>
      <c r="E124" s="119"/>
      <c r="F124" s="192" t="s">
        <v>480</v>
      </c>
      <c r="G124" s="193"/>
      <c r="H124" s="193"/>
      <c r="I124" s="193"/>
      <c r="K124" s="120">
        <v>2.8</v>
      </c>
      <c r="S124" s="118"/>
      <c r="T124" s="121"/>
      <c r="AA124" s="122"/>
      <c r="AT124" s="119" t="s">
        <v>159</v>
      </c>
      <c r="AU124" s="119" t="s">
        <v>77</v>
      </c>
      <c r="AV124" s="119" t="s">
        <v>77</v>
      </c>
      <c r="AW124" s="119" t="s">
        <v>129</v>
      </c>
      <c r="AX124" s="119" t="s">
        <v>69</v>
      </c>
      <c r="AY124" s="119" t="s">
        <v>149</v>
      </c>
    </row>
    <row r="125" spans="2:51" s="6" customFormat="1" ht="15.75" customHeight="1">
      <c r="B125" s="126"/>
      <c r="E125" s="127"/>
      <c r="F125" s="199" t="s">
        <v>440</v>
      </c>
      <c r="G125" s="200"/>
      <c r="H125" s="200"/>
      <c r="I125" s="200"/>
      <c r="K125" s="128">
        <v>5.8</v>
      </c>
      <c r="S125" s="126"/>
      <c r="T125" s="129"/>
      <c r="AA125" s="130"/>
      <c r="AT125" s="127" t="s">
        <v>159</v>
      </c>
      <c r="AU125" s="127" t="s">
        <v>77</v>
      </c>
      <c r="AV125" s="127" t="s">
        <v>155</v>
      </c>
      <c r="AW125" s="127" t="s">
        <v>129</v>
      </c>
      <c r="AX125" s="127" t="s">
        <v>18</v>
      </c>
      <c r="AY125" s="127" t="s">
        <v>149</v>
      </c>
    </row>
    <row r="126" spans="2:65" s="6" customFormat="1" ht="27" customHeight="1">
      <c r="B126" s="20"/>
      <c r="C126" s="108" t="s">
        <v>23</v>
      </c>
      <c r="D126" s="108" t="s">
        <v>150</v>
      </c>
      <c r="E126" s="109" t="s">
        <v>424</v>
      </c>
      <c r="F126" s="187" t="s">
        <v>425</v>
      </c>
      <c r="G126" s="188"/>
      <c r="H126" s="188"/>
      <c r="I126" s="188"/>
      <c r="J126" s="111" t="s">
        <v>153</v>
      </c>
      <c r="K126" s="112">
        <v>5.8</v>
      </c>
      <c r="L126" s="189"/>
      <c r="M126" s="188"/>
      <c r="N126" s="190">
        <f>ROUND($L$126*$K$126,2)</f>
        <v>0</v>
      </c>
      <c r="O126" s="188"/>
      <c r="P126" s="188"/>
      <c r="Q126" s="188"/>
      <c r="R126" s="110" t="s">
        <v>154</v>
      </c>
      <c r="S126" s="20"/>
      <c r="T126" s="113"/>
      <c r="U126" s="114" t="s">
        <v>39</v>
      </c>
      <c r="X126" s="115">
        <v>0</v>
      </c>
      <c r="Y126" s="115">
        <f>$X$126*$K$126</f>
        <v>0</v>
      </c>
      <c r="Z126" s="115">
        <v>0</v>
      </c>
      <c r="AA126" s="116">
        <f>$Z$126*$K$126</f>
        <v>0</v>
      </c>
      <c r="AR126" s="79" t="s">
        <v>155</v>
      </c>
      <c r="AT126" s="79" t="s">
        <v>150</v>
      </c>
      <c r="AU126" s="79" t="s">
        <v>77</v>
      </c>
      <c r="AY126" s="6" t="s">
        <v>149</v>
      </c>
      <c r="BE126" s="117">
        <f>IF($U$126="základní",$N$126,0)</f>
        <v>0</v>
      </c>
      <c r="BF126" s="117">
        <f>IF($U$126="snížená",$N$126,0)</f>
        <v>0</v>
      </c>
      <c r="BG126" s="117">
        <f>IF($U$126="zákl. přenesená",$N$126,0)</f>
        <v>0</v>
      </c>
      <c r="BH126" s="117">
        <f>IF($U$126="sníž. přenesená",$N$126,0)</f>
        <v>0</v>
      </c>
      <c r="BI126" s="117">
        <f>IF($U$126="nulová",$N$126,0)</f>
        <v>0</v>
      </c>
      <c r="BJ126" s="79" t="s">
        <v>18</v>
      </c>
      <c r="BK126" s="117">
        <f>ROUND($L$126*$K$126,2)</f>
        <v>0</v>
      </c>
      <c r="BL126" s="79" t="s">
        <v>155</v>
      </c>
      <c r="BM126" s="79" t="s">
        <v>488</v>
      </c>
    </row>
    <row r="127" spans="2:47" s="6" customFormat="1" ht="16.5" customHeight="1">
      <c r="B127" s="20"/>
      <c r="F127" s="191" t="s">
        <v>425</v>
      </c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20"/>
      <c r="T127" s="44"/>
      <c r="AA127" s="45"/>
      <c r="AT127" s="6" t="s">
        <v>157</v>
      </c>
      <c r="AU127" s="6" t="s">
        <v>77</v>
      </c>
    </row>
    <row r="128" spans="2:51" s="6" customFormat="1" ht="15.75" customHeight="1">
      <c r="B128" s="118"/>
      <c r="E128" s="119"/>
      <c r="F128" s="192" t="s">
        <v>482</v>
      </c>
      <c r="G128" s="193"/>
      <c r="H128" s="193"/>
      <c r="I128" s="193"/>
      <c r="K128" s="120">
        <v>5.8</v>
      </c>
      <c r="S128" s="118"/>
      <c r="T128" s="121"/>
      <c r="AA128" s="122"/>
      <c r="AT128" s="119" t="s">
        <v>159</v>
      </c>
      <c r="AU128" s="119" t="s">
        <v>77</v>
      </c>
      <c r="AV128" s="119" t="s">
        <v>77</v>
      </c>
      <c r="AW128" s="119" t="s">
        <v>129</v>
      </c>
      <c r="AX128" s="119" t="s">
        <v>18</v>
      </c>
      <c r="AY128" s="119" t="s">
        <v>149</v>
      </c>
    </row>
    <row r="129" spans="2:65" s="6" customFormat="1" ht="27" customHeight="1">
      <c r="B129" s="20"/>
      <c r="C129" s="108" t="s">
        <v>197</v>
      </c>
      <c r="D129" s="108" t="s">
        <v>150</v>
      </c>
      <c r="E129" s="109" t="s">
        <v>184</v>
      </c>
      <c r="F129" s="187" t="s">
        <v>185</v>
      </c>
      <c r="G129" s="188"/>
      <c r="H129" s="188"/>
      <c r="I129" s="188"/>
      <c r="J129" s="111" t="s">
        <v>153</v>
      </c>
      <c r="K129" s="112">
        <v>29</v>
      </c>
      <c r="L129" s="189"/>
      <c r="M129" s="188"/>
      <c r="N129" s="190">
        <f>ROUND($L$129*$K$129,2)</f>
        <v>0</v>
      </c>
      <c r="O129" s="188"/>
      <c r="P129" s="188"/>
      <c r="Q129" s="188"/>
      <c r="R129" s="110" t="s">
        <v>154</v>
      </c>
      <c r="S129" s="20"/>
      <c r="T129" s="113"/>
      <c r="U129" s="114" t="s">
        <v>39</v>
      </c>
      <c r="X129" s="115">
        <v>0</v>
      </c>
      <c r="Y129" s="115">
        <f>$X$129*$K$129</f>
        <v>0</v>
      </c>
      <c r="Z129" s="115">
        <v>0</v>
      </c>
      <c r="AA129" s="116">
        <f>$Z$129*$K$129</f>
        <v>0</v>
      </c>
      <c r="AR129" s="79" t="s">
        <v>155</v>
      </c>
      <c r="AT129" s="79" t="s">
        <v>150</v>
      </c>
      <c r="AU129" s="79" t="s">
        <v>77</v>
      </c>
      <c r="AY129" s="6" t="s">
        <v>149</v>
      </c>
      <c r="BE129" s="117">
        <f>IF($U$129="základní",$N$129,0)</f>
        <v>0</v>
      </c>
      <c r="BF129" s="117">
        <f>IF($U$129="snížená",$N$129,0)</f>
        <v>0</v>
      </c>
      <c r="BG129" s="117">
        <f>IF($U$129="zákl. přenesená",$N$129,0)</f>
        <v>0</v>
      </c>
      <c r="BH129" s="117">
        <f>IF($U$129="sníž. přenesená",$N$129,0)</f>
        <v>0</v>
      </c>
      <c r="BI129" s="117">
        <f>IF($U$129="nulová",$N$129,0)</f>
        <v>0</v>
      </c>
      <c r="BJ129" s="79" t="s">
        <v>18</v>
      </c>
      <c r="BK129" s="117">
        <f>ROUND($L$129*$K$129,2)</f>
        <v>0</v>
      </c>
      <c r="BL129" s="79" t="s">
        <v>155</v>
      </c>
      <c r="BM129" s="79" t="s">
        <v>489</v>
      </c>
    </row>
    <row r="130" spans="2:47" s="6" customFormat="1" ht="16.5" customHeight="1">
      <c r="B130" s="20"/>
      <c r="F130" s="191" t="s">
        <v>185</v>
      </c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20"/>
      <c r="T130" s="44"/>
      <c r="AA130" s="45"/>
      <c r="AT130" s="6" t="s">
        <v>157</v>
      </c>
      <c r="AU130" s="6" t="s">
        <v>77</v>
      </c>
    </row>
    <row r="131" spans="2:51" s="6" customFormat="1" ht="15.75" customHeight="1">
      <c r="B131" s="118"/>
      <c r="E131" s="119"/>
      <c r="F131" s="192" t="s">
        <v>490</v>
      </c>
      <c r="G131" s="193"/>
      <c r="H131" s="193"/>
      <c r="I131" s="193"/>
      <c r="K131" s="120">
        <v>11</v>
      </c>
      <c r="S131" s="118"/>
      <c r="T131" s="121"/>
      <c r="AA131" s="122"/>
      <c r="AT131" s="119" t="s">
        <v>159</v>
      </c>
      <c r="AU131" s="119" t="s">
        <v>77</v>
      </c>
      <c r="AV131" s="119" t="s">
        <v>77</v>
      </c>
      <c r="AW131" s="119" t="s">
        <v>129</v>
      </c>
      <c r="AX131" s="119" t="s">
        <v>69</v>
      </c>
      <c r="AY131" s="119" t="s">
        <v>149</v>
      </c>
    </row>
    <row r="132" spans="2:51" s="6" customFormat="1" ht="15.75" customHeight="1">
      <c r="B132" s="118"/>
      <c r="E132" s="119"/>
      <c r="F132" s="192" t="s">
        <v>491</v>
      </c>
      <c r="G132" s="193"/>
      <c r="H132" s="193"/>
      <c r="I132" s="193"/>
      <c r="K132" s="120">
        <v>4</v>
      </c>
      <c r="S132" s="118"/>
      <c r="T132" s="121"/>
      <c r="AA132" s="122"/>
      <c r="AT132" s="119" t="s">
        <v>159</v>
      </c>
      <c r="AU132" s="119" t="s">
        <v>77</v>
      </c>
      <c r="AV132" s="119" t="s">
        <v>77</v>
      </c>
      <c r="AW132" s="119" t="s">
        <v>129</v>
      </c>
      <c r="AX132" s="119" t="s">
        <v>69</v>
      </c>
      <c r="AY132" s="119" t="s">
        <v>149</v>
      </c>
    </row>
    <row r="133" spans="2:51" s="6" customFormat="1" ht="15.75" customHeight="1">
      <c r="B133" s="118"/>
      <c r="E133" s="119"/>
      <c r="F133" s="192" t="s">
        <v>492</v>
      </c>
      <c r="G133" s="193"/>
      <c r="H133" s="193"/>
      <c r="I133" s="193"/>
      <c r="K133" s="120">
        <v>14</v>
      </c>
      <c r="S133" s="118"/>
      <c r="T133" s="121"/>
      <c r="AA133" s="122"/>
      <c r="AT133" s="119" t="s">
        <v>159</v>
      </c>
      <c r="AU133" s="119" t="s">
        <v>77</v>
      </c>
      <c r="AV133" s="119" t="s">
        <v>77</v>
      </c>
      <c r="AW133" s="119" t="s">
        <v>129</v>
      </c>
      <c r="AX133" s="119" t="s">
        <v>69</v>
      </c>
      <c r="AY133" s="119" t="s">
        <v>149</v>
      </c>
    </row>
    <row r="134" spans="2:51" s="6" customFormat="1" ht="15.75" customHeight="1">
      <c r="B134" s="126"/>
      <c r="E134" s="127"/>
      <c r="F134" s="199" t="s">
        <v>440</v>
      </c>
      <c r="G134" s="200"/>
      <c r="H134" s="200"/>
      <c r="I134" s="200"/>
      <c r="K134" s="128">
        <v>29</v>
      </c>
      <c r="S134" s="126"/>
      <c r="T134" s="129"/>
      <c r="AA134" s="130"/>
      <c r="AT134" s="127" t="s">
        <v>159</v>
      </c>
      <c r="AU134" s="127" t="s">
        <v>77</v>
      </c>
      <c r="AV134" s="127" t="s">
        <v>155</v>
      </c>
      <c r="AW134" s="127" t="s">
        <v>129</v>
      </c>
      <c r="AX134" s="127" t="s">
        <v>18</v>
      </c>
      <c r="AY134" s="127" t="s">
        <v>149</v>
      </c>
    </row>
    <row r="135" spans="2:65" s="6" customFormat="1" ht="15.75" customHeight="1">
      <c r="B135" s="20"/>
      <c r="C135" s="108" t="s">
        <v>203</v>
      </c>
      <c r="D135" s="108" t="s">
        <v>150</v>
      </c>
      <c r="E135" s="109" t="s">
        <v>194</v>
      </c>
      <c r="F135" s="187" t="s">
        <v>195</v>
      </c>
      <c r="G135" s="188"/>
      <c r="H135" s="188"/>
      <c r="I135" s="188"/>
      <c r="J135" s="111" t="s">
        <v>153</v>
      </c>
      <c r="K135" s="112">
        <v>29</v>
      </c>
      <c r="L135" s="189"/>
      <c r="M135" s="188"/>
      <c r="N135" s="190">
        <f>ROUND($L$135*$K$135,2)</f>
        <v>0</v>
      </c>
      <c r="O135" s="188"/>
      <c r="P135" s="188"/>
      <c r="Q135" s="188"/>
      <c r="R135" s="110" t="s">
        <v>154</v>
      </c>
      <c r="S135" s="20"/>
      <c r="T135" s="113"/>
      <c r="U135" s="114" t="s">
        <v>39</v>
      </c>
      <c r="X135" s="115">
        <v>0</v>
      </c>
      <c r="Y135" s="115">
        <f>$X$135*$K$135</f>
        <v>0</v>
      </c>
      <c r="Z135" s="115">
        <v>0</v>
      </c>
      <c r="AA135" s="116">
        <f>$Z$135*$K$135</f>
        <v>0</v>
      </c>
      <c r="AR135" s="79" t="s">
        <v>155</v>
      </c>
      <c r="AT135" s="79" t="s">
        <v>150</v>
      </c>
      <c r="AU135" s="79" t="s">
        <v>77</v>
      </c>
      <c r="AY135" s="6" t="s">
        <v>149</v>
      </c>
      <c r="BE135" s="117">
        <f>IF($U$135="základní",$N$135,0)</f>
        <v>0</v>
      </c>
      <c r="BF135" s="117">
        <f>IF($U$135="snížená",$N$135,0)</f>
        <v>0</v>
      </c>
      <c r="BG135" s="117">
        <f>IF($U$135="zákl. přenesená",$N$135,0)</f>
        <v>0</v>
      </c>
      <c r="BH135" s="117">
        <f>IF($U$135="sníž. přenesená",$N$135,0)</f>
        <v>0</v>
      </c>
      <c r="BI135" s="117">
        <f>IF($U$135="nulová",$N$135,0)</f>
        <v>0</v>
      </c>
      <c r="BJ135" s="79" t="s">
        <v>18</v>
      </c>
      <c r="BK135" s="117">
        <f>ROUND($L$135*$K$135,2)</f>
        <v>0</v>
      </c>
      <c r="BL135" s="79" t="s">
        <v>155</v>
      </c>
      <c r="BM135" s="79" t="s">
        <v>493</v>
      </c>
    </row>
    <row r="136" spans="2:47" s="6" customFormat="1" ht="16.5" customHeight="1">
      <c r="B136" s="20"/>
      <c r="F136" s="191" t="s">
        <v>195</v>
      </c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20"/>
      <c r="T136" s="44"/>
      <c r="AA136" s="45"/>
      <c r="AT136" s="6" t="s">
        <v>157</v>
      </c>
      <c r="AU136" s="6" t="s">
        <v>77</v>
      </c>
    </row>
    <row r="137" spans="2:51" s="6" customFormat="1" ht="15.75" customHeight="1">
      <c r="B137" s="118"/>
      <c r="E137" s="119"/>
      <c r="F137" s="192" t="s">
        <v>494</v>
      </c>
      <c r="G137" s="193"/>
      <c r="H137" s="193"/>
      <c r="I137" s="193"/>
      <c r="K137" s="120">
        <v>29</v>
      </c>
      <c r="S137" s="118"/>
      <c r="T137" s="121"/>
      <c r="AA137" s="122"/>
      <c r="AT137" s="119" t="s">
        <v>159</v>
      </c>
      <c r="AU137" s="119" t="s">
        <v>77</v>
      </c>
      <c r="AV137" s="119" t="s">
        <v>77</v>
      </c>
      <c r="AW137" s="119" t="s">
        <v>129</v>
      </c>
      <c r="AX137" s="119" t="s">
        <v>18</v>
      </c>
      <c r="AY137" s="119" t="s">
        <v>149</v>
      </c>
    </row>
    <row r="138" spans="2:65" s="6" customFormat="1" ht="27" customHeight="1">
      <c r="B138" s="20"/>
      <c r="C138" s="108" t="s">
        <v>209</v>
      </c>
      <c r="D138" s="108" t="s">
        <v>150</v>
      </c>
      <c r="E138" s="109" t="s">
        <v>198</v>
      </c>
      <c r="F138" s="187" t="s">
        <v>199</v>
      </c>
      <c r="G138" s="188"/>
      <c r="H138" s="188"/>
      <c r="I138" s="188"/>
      <c r="J138" s="111" t="s">
        <v>200</v>
      </c>
      <c r="K138" s="112">
        <v>52.2</v>
      </c>
      <c r="L138" s="189"/>
      <c r="M138" s="188"/>
      <c r="N138" s="190">
        <f>ROUND($L$138*$K$138,2)</f>
        <v>0</v>
      </c>
      <c r="O138" s="188"/>
      <c r="P138" s="188"/>
      <c r="Q138" s="188"/>
      <c r="R138" s="110" t="s">
        <v>154</v>
      </c>
      <c r="S138" s="20"/>
      <c r="T138" s="113"/>
      <c r="U138" s="114" t="s">
        <v>39</v>
      </c>
      <c r="X138" s="115">
        <v>0</v>
      </c>
      <c r="Y138" s="115">
        <f>$X$138*$K$138</f>
        <v>0</v>
      </c>
      <c r="Z138" s="115">
        <v>0</v>
      </c>
      <c r="AA138" s="116">
        <f>$Z$138*$K$138</f>
        <v>0</v>
      </c>
      <c r="AR138" s="79" t="s">
        <v>155</v>
      </c>
      <c r="AT138" s="79" t="s">
        <v>150</v>
      </c>
      <c r="AU138" s="79" t="s">
        <v>77</v>
      </c>
      <c r="AY138" s="6" t="s">
        <v>149</v>
      </c>
      <c r="BE138" s="117">
        <f>IF($U$138="základní",$N$138,0)</f>
        <v>0</v>
      </c>
      <c r="BF138" s="117">
        <f>IF($U$138="snížená",$N$138,0)</f>
        <v>0</v>
      </c>
      <c r="BG138" s="117">
        <f>IF($U$138="zákl. přenesená",$N$138,0)</f>
        <v>0</v>
      </c>
      <c r="BH138" s="117">
        <f>IF($U$138="sníž. přenesená",$N$138,0)</f>
        <v>0</v>
      </c>
      <c r="BI138" s="117">
        <f>IF($U$138="nulová",$N$138,0)</f>
        <v>0</v>
      </c>
      <c r="BJ138" s="79" t="s">
        <v>18</v>
      </c>
      <c r="BK138" s="117">
        <f>ROUND($L$138*$K$138,2)</f>
        <v>0</v>
      </c>
      <c r="BL138" s="79" t="s">
        <v>155</v>
      </c>
      <c r="BM138" s="79" t="s">
        <v>495</v>
      </c>
    </row>
    <row r="139" spans="2:47" s="6" customFormat="1" ht="16.5" customHeight="1">
      <c r="B139" s="20"/>
      <c r="F139" s="191" t="s">
        <v>199</v>
      </c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20"/>
      <c r="T139" s="44"/>
      <c r="AA139" s="45"/>
      <c r="AT139" s="6" t="s">
        <v>157</v>
      </c>
      <c r="AU139" s="6" t="s">
        <v>77</v>
      </c>
    </row>
    <row r="140" spans="2:51" s="6" customFormat="1" ht="15.75" customHeight="1">
      <c r="B140" s="118"/>
      <c r="E140" s="119"/>
      <c r="F140" s="192" t="s">
        <v>496</v>
      </c>
      <c r="G140" s="193"/>
      <c r="H140" s="193"/>
      <c r="I140" s="193"/>
      <c r="K140" s="120">
        <v>52.2</v>
      </c>
      <c r="S140" s="118"/>
      <c r="T140" s="121"/>
      <c r="AA140" s="122"/>
      <c r="AT140" s="119" t="s">
        <v>159</v>
      </c>
      <c r="AU140" s="119" t="s">
        <v>77</v>
      </c>
      <c r="AV140" s="119" t="s">
        <v>77</v>
      </c>
      <c r="AW140" s="119" t="s">
        <v>129</v>
      </c>
      <c r="AX140" s="119" t="s">
        <v>18</v>
      </c>
      <c r="AY140" s="119" t="s">
        <v>149</v>
      </c>
    </row>
    <row r="141" spans="2:65" s="6" customFormat="1" ht="39" customHeight="1">
      <c r="B141" s="20"/>
      <c r="C141" s="108" t="s">
        <v>215</v>
      </c>
      <c r="D141" s="108" t="s">
        <v>150</v>
      </c>
      <c r="E141" s="109" t="s">
        <v>434</v>
      </c>
      <c r="F141" s="187" t="s">
        <v>435</v>
      </c>
      <c r="G141" s="188"/>
      <c r="H141" s="188"/>
      <c r="I141" s="188"/>
      <c r="J141" s="111" t="s">
        <v>153</v>
      </c>
      <c r="K141" s="112">
        <v>19.245</v>
      </c>
      <c r="L141" s="189"/>
      <c r="M141" s="188"/>
      <c r="N141" s="190">
        <f>ROUND($L$141*$K$141,2)</f>
        <v>0</v>
      </c>
      <c r="O141" s="188"/>
      <c r="P141" s="188"/>
      <c r="Q141" s="188"/>
      <c r="R141" s="110" t="s">
        <v>154</v>
      </c>
      <c r="S141" s="20"/>
      <c r="T141" s="113"/>
      <c r="U141" s="114" t="s">
        <v>39</v>
      </c>
      <c r="X141" s="115">
        <v>0</v>
      </c>
      <c r="Y141" s="115">
        <f>$X$141*$K$141</f>
        <v>0</v>
      </c>
      <c r="Z141" s="115">
        <v>0</v>
      </c>
      <c r="AA141" s="116">
        <f>$Z$141*$K$141</f>
        <v>0</v>
      </c>
      <c r="AR141" s="79" t="s">
        <v>155</v>
      </c>
      <c r="AT141" s="79" t="s">
        <v>150</v>
      </c>
      <c r="AU141" s="79" t="s">
        <v>77</v>
      </c>
      <c r="AY141" s="6" t="s">
        <v>149</v>
      </c>
      <c r="BE141" s="117">
        <f>IF($U$141="základní",$N$141,0)</f>
        <v>0</v>
      </c>
      <c r="BF141" s="117">
        <f>IF($U$141="snížená",$N$141,0)</f>
        <v>0</v>
      </c>
      <c r="BG141" s="117">
        <f>IF($U$141="zákl. přenesená",$N$141,0)</f>
        <v>0</v>
      </c>
      <c r="BH141" s="117">
        <f>IF($U$141="sníž. přenesená",$N$141,0)</f>
        <v>0</v>
      </c>
      <c r="BI141" s="117">
        <f>IF($U$141="nulová",$N$141,0)</f>
        <v>0</v>
      </c>
      <c r="BJ141" s="79" t="s">
        <v>18</v>
      </c>
      <c r="BK141" s="117">
        <f>ROUND($L$141*$K$141,2)</f>
        <v>0</v>
      </c>
      <c r="BL141" s="79" t="s">
        <v>155</v>
      </c>
      <c r="BM141" s="79" t="s">
        <v>497</v>
      </c>
    </row>
    <row r="142" spans="2:47" s="6" customFormat="1" ht="16.5" customHeight="1">
      <c r="B142" s="20"/>
      <c r="F142" s="191" t="s">
        <v>435</v>
      </c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20"/>
      <c r="T142" s="44"/>
      <c r="AA142" s="45"/>
      <c r="AT142" s="6" t="s">
        <v>157</v>
      </c>
      <c r="AU142" s="6" t="s">
        <v>77</v>
      </c>
    </row>
    <row r="143" spans="2:47" s="6" customFormat="1" ht="27" customHeight="1">
      <c r="B143" s="20"/>
      <c r="F143" s="194" t="s">
        <v>498</v>
      </c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20"/>
      <c r="T143" s="44"/>
      <c r="AA143" s="45"/>
      <c r="AT143" s="6" t="s">
        <v>221</v>
      </c>
      <c r="AU143" s="6" t="s">
        <v>77</v>
      </c>
    </row>
    <row r="144" spans="2:51" s="6" customFormat="1" ht="15.75" customHeight="1">
      <c r="B144" s="118"/>
      <c r="E144" s="119"/>
      <c r="F144" s="192" t="s">
        <v>438</v>
      </c>
      <c r="G144" s="193"/>
      <c r="H144" s="193"/>
      <c r="I144" s="193"/>
      <c r="K144" s="120">
        <v>19.5</v>
      </c>
      <c r="S144" s="118"/>
      <c r="T144" s="121"/>
      <c r="AA144" s="122"/>
      <c r="AT144" s="119" t="s">
        <v>159</v>
      </c>
      <c r="AU144" s="119" t="s">
        <v>77</v>
      </c>
      <c r="AV144" s="119" t="s">
        <v>77</v>
      </c>
      <c r="AW144" s="119" t="s">
        <v>129</v>
      </c>
      <c r="AX144" s="119" t="s">
        <v>69</v>
      </c>
      <c r="AY144" s="119" t="s">
        <v>149</v>
      </c>
    </row>
    <row r="145" spans="2:51" s="6" customFormat="1" ht="15.75" customHeight="1">
      <c r="B145" s="118"/>
      <c r="E145" s="119"/>
      <c r="F145" s="192" t="s">
        <v>439</v>
      </c>
      <c r="G145" s="193"/>
      <c r="H145" s="193"/>
      <c r="I145" s="193"/>
      <c r="K145" s="120">
        <v>-0.255</v>
      </c>
      <c r="S145" s="118"/>
      <c r="T145" s="121"/>
      <c r="AA145" s="122"/>
      <c r="AT145" s="119" t="s">
        <v>159</v>
      </c>
      <c r="AU145" s="119" t="s">
        <v>77</v>
      </c>
      <c r="AV145" s="119" t="s">
        <v>77</v>
      </c>
      <c r="AW145" s="119" t="s">
        <v>129</v>
      </c>
      <c r="AX145" s="119" t="s">
        <v>69</v>
      </c>
      <c r="AY145" s="119" t="s">
        <v>149</v>
      </c>
    </row>
    <row r="146" spans="2:51" s="6" customFormat="1" ht="15.75" customHeight="1">
      <c r="B146" s="126"/>
      <c r="E146" s="127"/>
      <c r="F146" s="199" t="s">
        <v>440</v>
      </c>
      <c r="G146" s="200"/>
      <c r="H146" s="200"/>
      <c r="I146" s="200"/>
      <c r="K146" s="128">
        <v>19.245</v>
      </c>
      <c r="S146" s="126"/>
      <c r="T146" s="129"/>
      <c r="AA146" s="130"/>
      <c r="AT146" s="127" t="s">
        <v>159</v>
      </c>
      <c r="AU146" s="127" t="s">
        <v>77</v>
      </c>
      <c r="AV146" s="127" t="s">
        <v>155</v>
      </c>
      <c r="AW146" s="127" t="s">
        <v>129</v>
      </c>
      <c r="AX146" s="127" t="s">
        <v>18</v>
      </c>
      <c r="AY146" s="127" t="s">
        <v>149</v>
      </c>
    </row>
    <row r="147" spans="2:65" s="6" customFormat="1" ht="15.75" customHeight="1">
      <c r="B147" s="20"/>
      <c r="C147" s="131" t="s">
        <v>9</v>
      </c>
      <c r="D147" s="131" t="s">
        <v>441</v>
      </c>
      <c r="E147" s="132" t="s">
        <v>442</v>
      </c>
      <c r="F147" s="201" t="s">
        <v>443</v>
      </c>
      <c r="G147" s="202"/>
      <c r="H147" s="202"/>
      <c r="I147" s="202"/>
      <c r="J147" s="133" t="s">
        <v>200</v>
      </c>
      <c r="K147" s="134">
        <v>38.49</v>
      </c>
      <c r="L147" s="203"/>
      <c r="M147" s="202"/>
      <c r="N147" s="204">
        <f>ROUND($L$147*$K$147,2)</f>
        <v>0</v>
      </c>
      <c r="O147" s="188"/>
      <c r="P147" s="188"/>
      <c r="Q147" s="188"/>
      <c r="R147" s="110" t="s">
        <v>154</v>
      </c>
      <c r="S147" s="20"/>
      <c r="T147" s="113"/>
      <c r="U147" s="114" t="s">
        <v>39</v>
      </c>
      <c r="X147" s="115">
        <v>1</v>
      </c>
      <c r="Y147" s="115">
        <f>$X$147*$K$147</f>
        <v>38.49</v>
      </c>
      <c r="Z147" s="115">
        <v>0</v>
      </c>
      <c r="AA147" s="116">
        <f>$Z$147*$K$147</f>
        <v>0</v>
      </c>
      <c r="AR147" s="79" t="s">
        <v>183</v>
      </c>
      <c r="AT147" s="79" t="s">
        <v>441</v>
      </c>
      <c r="AU147" s="79" t="s">
        <v>77</v>
      </c>
      <c r="AY147" s="6" t="s">
        <v>149</v>
      </c>
      <c r="BE147" s="117">
        <f>IF($U$147="základní",$N$147,0)</f>
        <v>0</v>
      </c>
      <c r="BF147" s="117">
        <f>IF($U$147="snížená",$N$147,0)</f>
        <v>0</v>
      </c>
      <c r="BG147" s="117">
        <f>IF($U$147="zákl. přenesená",$N$147,0)</f>
        <v>0</v>
      </c>
      <c r="BH147" s="117">
        <f>IF($U$147="sníž. přenesená",$N$147,0)</f>
        <v>0</v>
      </c>
      <c r="BI147" s="117">
        <f>IF($U$147="nulová",$N$147,0)</f>
        <v>0</v>
      </c>
      <c r="BJ147" s="79" t="s">
        <v>18</v>
      </c>
      <c r="BK147" s="117">
        <f>ROUND($L$147*$K$147,2)</f>
        <v>0</v>
      </c>
      <c r="BL147" s="79" t="s">
        <v>155</v>
      </c>
      <c r="BM147" s="79" t="s">
        <v>499</v>
      </c>
    </row>
    <row r="148" spans="2:47" s="6" customFormat="1" ht="16.5" customHeight="1">
      <c r="B148" s="20"/>
      <c r="F148" s="191" t="s">
        <v>443</v>
      </c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20"/>
      <c r="T148" s="44"/>
      <c r="AA148" s="45"/>
      <c r="AT148" s="6" t="s">
        <v>157</v>
      </c>
      <c r="AU148" s="6" t="s">
        <v>77</v>
      </c>
    </row>
    <row r="149" spans="2:51" s="6" customFormat="1" ht="15.75" customHeight="1">
      <c r="B149" s="118"/>
      <c r="F149" s="192" t="s">
        <v>446</v>
      </c>
      <c r="G149" s="193"/>
      <c r="H149" s="193"/>
      <c r="I149" s="193"/>
      <c r="K149" s="120">
        <v>38.49</v>
      </c>
      <c r="S149" s="118"/>
      <c r="T149" s="121"/>
      <c r="AA149" s="122"/>
      <c r="AT149" s="119" t="s">
        <v>159</v>
      </c>
      <c r="AU149" s="119" t="s">
        <v>77</v>
      </c>
      <c r="AV149" s="119" t="s">
        <v>77</v>
      </c>
      <c r="AW149" s="119" t="s">
        <v>69</v>
      </c>
      <c r="AX149" s="119" t="s">
        <v>18</v>
      </c>
      <c r="AY149" s="119" t="s">
        <v>149</v>
      </c>
    </row>
    <row r="150" spans="2:65" s="6" customFormat="1" ht="15.75" customHeight="1">
      <c r="B150" s="20"/>
      <c r="C150" s="108" t="s">
        <v>228</v>
      </c>
      <c r="D150" s="108" t="s">
        <v>150</v>
      </c>
      <c r="E150" s="109" t="s">
        <v>204</v>
      </c>
      <c r="F150" s="187" t="s">
        <v>205</v>
      </c>
      <c r="G150" s="188"/>
      <c r="H150" s="188"/>
      <c r="I150" s="188"/>
      <c r="J150" s="111" t="s">
        <v>206</v>
      </c>
      <c r="K150" s="112">
        <v>65</v>
      </c>
      <c r="L150" s="189"/>
      <c r="M150" s="188"/>
      <c r="N150" s="190">
        <f>ROUND($L$150*$K$150,2)</f>
        <v>0</v>
      </c>
      <c r="O150" s="188"/>
      <c r="P150" s="188"/>
      <c r="Q150" s="188"/>
      <c r="R150" s="110" t="s">
        <v>154</v>
      </c>
      <c r="S150" s="20"/>
      <c r="T150" s="113"/>
      <c r="U150" s="114" t="s">
        <v>39</v>
      </c>
      <c r="X150" s="115">
        <v>0</v>
      </c>
      <c r="Y150" s="115">
        <f>$X$150*$K$150</f>
        <v>0</v>
      </c>
      <c r="Z150" s="115">
        <v>0</v>
      </c>
      <c r="AA150" s="116">
        <f>$Z$150*$K$150</f>
        <v>0</v>
      </c>
      <c r="AR150" s="79" t="s">
        <v>155</v>
      </c>
      <c r="AT150" s="79" t="s">
        <v>150</v>
      </c>
      <c r="AU150" s="79" t="s">
        <v>77</v>
      </c>
      <c r="AY150" s="6" t="s">
        <v>149</v>
      </c>
      <c r="BE150" s="117">
        <f>IF($U$150="základní",$N$150,0)</f>
        <v>0</v>
      </c>
      <c r="BF150" s="117">
        <f>IF($U$150="snížená",$N$150,0)</f>
        <v>0</v>
      </c>
      <c r="BG150" s="117">
        <f>IF($U$150="zákl. přenesená",$N$150,0)</f>
        <v>0</v>
      </c>
      <c r="BH150" s="117">
        <f>IF($U$150="sníž. přenesená",$N$150,0)</f>
        <v>0</v>
      </c>
      <c r="BI150" s="117">
        <f>IF($U$150="nulová",$N$150,0)</f>
        <v>0</v>
      </c>
      <c r="BJ150" s="79" t="s">
        <v>18</v>
      </c>
      <c r="BK150" s="117">
        <f>ROUND($L$150*$K$150,2)</f>
        <v>0</v>
      </c>
      <c r="BL150" s="79" t="s">
        <v>155</v>
      </c>
      <c r="BM150" s="79" t="s">
        <v>500</v>
      </c>
    </row>
    <row r="151" spans="2:47" s="6" customFormat="1" ht="16.5" customHeight="1">
      <c r="B151" s="20"/>
      <c r="F151" s="191" t="s">
        <v>205</v>
      </c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20"/>
      <c r="T151" s="44"/>
      <c r="AA151" s="45"/>
      <c r="AT151" s="6" t="s">
        <v>157</v>
      </c>
      <c r="AU151" s="6" t="s">
        <v>77</v>
      </c>
    </row>
    <row r="152" spans="2:51" s="6" customFormat="1" ht="15.75" customHeight="1">
      <c r="B152" s="118"/>
      <c r="E152" s="119"/>
      <c r="F152" s="192" t="s">
        <v>448</v>
      </c>
      <c r="G152" s="193"/>
      <c r="H152" s="193"/>
      <c r="I152" s="193"/>
      <c r="K152" s="120">
        <v>65</v>
      </c>
      <c r="S152" s="118"/>
      <c r="T152" s="121"/>
      <c r="AA152" s="122"/>
      <c r="AT152" s="119" t="s">
        <v>159</v>
      </c>
      <c r="AU152" s="119" t="s">
        <v>77</v>
      </c>
      <c r="AV152" s="119" t="s">
        <v>77</v>
      </c>
      <c r="AW152" s="119" t="s">
        <v>129</v>
      </c>
      <c r="AX152" s="119" t="s">
        <v>18</v>
      </c>
      <c r="AY152" s="119" t="s">
        <v>149</v>
      </c>
    </row>
    <row r="153" spans="2:63" s="99" customFormat="1" ht="30.75" customHeight="1">
      <c r="B153" s="100"/>
      <c r="D153" s="107" t="s">
        <v>132</v>
      </c>
      <c r="N153" s="198">
        <f>$BK$153</f>
        <v>0</v>
      </c>
      <c r="O153" s="197"/>
      <c r="P153" s="197"/>
      <c r="Q153" s="197"/>
      <c r="S153" s="100"/>
      <c r="T153" s="103"/>
      <c r="W153" s="104">
        <f>SUM($W$154:$W$157)</f>
        <v>0</v>
      </c>
      <c r="Y153" s="104">
        <f>SUM($Y$154:$Y$157)</f>
        <v>0</v>
      </c>
      <c r="AA153" s="105">
        <f>SUM($AA$154:$AA$157)</f>
        <v>0</v>
      </c>
      <c r="AR153" s="102" t="s">
        <v>18</v>
      </c>
      <c r="AT153" s="102" t="s">
        <v>68</v>
      </c>
      <c r="AU153" s="102" t="s">
        <v>18</v>
      </c>
      <c r="AY153" s="102" t="s">
        <v>149</v>
      </c>
      <c r="BK153" s="106">
        <f>SUM($BK$154:$BK$157)</f>
        <v>0</v>
      </c>
    </row>
    <row r="154" spans="2:65" s="6" customFormat="1" ht="27" customHeight="1">
      <c r="B154" s="20"/>
      <c r="C154" s="108" t="s">
        <v>455</v>
      </c>
      <c r="D154" s="108" t="s">
        <v>150</v>
      </c>
      <c r="E154" s="109" t="s">
        <v>501</v>
      </c>
      <c r="F154" s="187" t="s">
        <v>502</v>
      </c>
      <c r="G154" s="188"/>
      <c r="H154" s="188"/>
      <c r="I154" s="188"/>
      <c r="J154" s="111" t="s">
        <v>206</v>
      </c>
      <c r="K154" s="112">
        <v>65</v>
      </c>
      <c r="L154" s="189"/>
      <c r="M154" s="188"/>
      <c r="N154" s="190">
        <f>ROUND($L$154*$K$154,2)</f>
        <v>0</v>
      </c>
      <c r="O154" s="188"/>
      <c r="P154" s="188"/>
      <c r="Q154" s="188"/>
      <c r="R154" s="110" t="s">
        <v>154</v>
      </c>
      <c r="S154" s="20"/>
      <c r="T154" s="113"/>
      <c r="U154" s="114" t="s">
        <v>39</v>
      </c>
      <c r="X154" s="115">
        <v>0</v>
      </c>
      <c r="Y154" s="115">
        <f>$X$154*$K$154</f>
        <v>0</v>
      </c>
      <c r="Z154" s="115">
        <v>0</v>
      </c>
      <c r="AA154" s="116">
        <f>$Z$154*$K$154</f>
        <v>0</v>
      </c>
      <c r="AR154" s="79" t="s">
        <v>155</v>
      </c>
      <c r="AT154" s="79" t="s">
        <v>150</v>
      </c>
      <c r="AU154" s="79" t="s">
        <v>77</v>
      </c>
      <c r="AY154" s="6" t="s">
        <v>149</v>
      </c>
      <c r="BE154" s="117">
        <f>IF($U$154="základní",$N$154,0)</f>
        <v>0</v>
      </c>
      <c r="BF154" s="117">
        <f>IF($U$154="snížená",$N$154,0)</f>
        <v>0</v>
      </c>
      <c r="BG154" s="117">
        <f>IF($U$154="zákl. přenesená",$N$154,0)</f>
        <v>0</v>
      </c>
      <c r="BH154" s="117">
        <f>IF($U$154="sníž. přenesená",$N$154,0)</f>
        <v>0</v>
      </c>
      <c r="BI154" s="117">
        <f>IF($U$154="nulová",$N$154,0)</f>
        <v>0</v>
      </c>
      <c r="BJ154" s="79" t="s">
        <v>18</v>
      </c>
      <c r="BK154" s="117">
        <f>ROUND($L$154*$K$154,2)</f>
        <v>0</v>
      </c>
      <c r="BL154" s="79" t="s">
        <v>155</v>
      </c>
      <c r="BM154" s="79" t="s">
        <v>503</v>
      </c>
    </row>
    <row r="155" spans="2:47" s="6" customFormat="1" ht="16.5" customHeight="1">
      <c r="B155" s="20"/>
      <c r="F155" s="191" t="s">
        <v>504</v>
      </c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20"/>
      <c r="T155" s="44"/>
      <c r="AA155" s="45"/>
      <c r="AT155" s="6" t="s">
        <v>157</v>
      </c>
      <c r="AU155" s="6" t="s">
        <v>77</v>
      </c>
    </row>
    <row r="156" spans="2:47" s="6" customFormat="1" ht="27" customHeight="1">
      <c r="B156" s="20"/>
      <c r="F156" s="194" t="s">
        <v>505</v>
      </c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20"/>
      <c r="T156" s="44"/>
      <c r="AA156" s="45"/>
      <c r="AT156" s="6" t="s">
        <v>221</v>
      </c>
      <c r="AU156" s="6" t="s">
        <v>77</v>
      </c>
    </row>
    <row r="157" spans="2:51" s="6" customFormat="1" ht="15.75" customHeight="1">
      <c r="B157" s="118"/>
      <c r="E157" s="119"/>
      <c r="F157" s="192" t="s">
        <v>448</v>
      </c>
      <c r="G157" s="193"/>
      <c r="H157" s="193"/>
      <c r="I157" s="193"/>
      <c r="K157" s="120">
        <v>65</v>
      </c>
      <c r="S157" s="118"/>
      <c r="T157" s="121"/>
      <c r="AA157" s="122"/>
      <c r="AT157" s="119" t="s">
        <v>159</v>
      </c>
      <c r="AU157" s="119" t="s">
        <v>77</v>
      </c>
      <c r="AV157" s="119" t="s">
        <v>77</v>
      </c>
      <c r="AW157" s="119" t="s">
        <v>129</v>
      </c>
      <c r="AX157" s="119" t="s">
        <v>18</v>
      </c>
      <c r="AY157" s="119" t="s">
        <v>149</v>
      </c>
    </row>
    <row r="158" spans="2:63" s="99" customFormat="1" ht="30.75" customHeight="1">
      <c r="B158" s="100"/>
      <c r="D158" s="107" t="s">
        <v>388</v>
      </c>
      <c r="N158" s="198">
        <f>$BK$158</f>
        <v>0</v>
      </c>
      <c r="O158" s="197"/>
      <c r="P158" s="197"/>
      <c r="Q158" s="197"/>
      <c r="S158" s="100"/>
      <c r="T158" s="103"/>
      <c r="W158" s="104">
        <f>SUM($W$159:$W$172)</f>
        <v>0</v>
      </c>
      <c r="Y158" s="104">
        <f>SUM($Y$159:$Y$172)</f>
        <v>7.467917000000001</v>
      </c>
      <c r="AA158" s="105">
        <f>SUM($AA$159:$AA$172)</f>
        <v>0</v>
      </c>
      <c r="AR158" s="102" t="s">
        <v>18</v>
      </c>
      <c r="AT158" s="102" t="s">
        <v>68</v>
      </c>
      <c r="AU158" s="102" t="s">
        <v>18</v>
      </c>
      <c r="AY158" s="102" t="s">
        <v>149</v>
      </c>
      <c r="BK158" s="106">
        <f>SUM($BK$159:$BK$172)</f>
        <v>0</v>
      </c>
    </row>
    <row r="159" spans="2:65" s="6" customFormat="1" ht="27" customHeight="1">
      <c r="B159" s="20"/>
      <c r="C159" s="108" t="s">
        <v>460</v>
      </c>
      <c r="D159" s="108" t="s">
        <v>150</v>
      </c>
      <c r="E159" s="109" t="s">
        <v>450</v>
      </c>
      <c r="F159" s="187" t="s">
        <v>451</v>
      </c>
      <c r="G159" s="188"/>
      <c r="H159" s="188"/>
      <c r="I159" s="188"/>
      <c r="J159" s="111" t="s">
        <v>452</v>
      </c>
      <c r="K159" s="112">
        <v>14.3</v>
      </c>
      <c r="L159" s="189"/>
      <c r="M159" s="188"/>
      <c r="N159" s="190">
        <f>ROUND($L$159*$K$159,2)</f>
        <v>0</v>
      </c>
      <c r="O159" s="188"/>
      <c r="P159" s="188"/>
      <c r="Q159" s="188"/>
      <c r="R159" s="110"/>
      <c r="S159" s="20"/>
      <c r="T159" s="113"/>
      <c r="U159" s="114" t="s">
        <v>39</v>
      </c>
      <c r="X159" s="115">
        <v>0.18319</v>
      </c>
      <c r="Y159" s="115">
        <f>$X$159*$K$159</f>
        <v>2.619617</v>
      </c>
      <c r="Z159" s="115">
        <v>0</v>
      </c>
      <c r="AA159" s="116">
        <f>$Z$159*$K$159</f>
        <v>0</v>
      </c>
      <c r="AR159" s="79" t="s">
        <v>155</v>
      </c>
      <c r="AT159" s="79" t="s">
        <v>150</v>
      </c>
      <c r="AU159" s="79" t="s">
        <v>77</v>
      </c>
      <c r="AY159" s="6" t="s">
        <v>149</v>
      </c>
      <c r="BE159" s="117">
        <f>IF($U$159="základní",$N$159,0)</f>
        <v>0</v>
      </c>
      <c r="BF159" s="117">
        <f>IF($U$159="snížená",$N$159,0)</f>
        <v>0</v>
      </c>
      <c r="BG159" s="117">
        <f>IF($U$159="zákl. přenesená",$N$159,0)</f>
        <v>0</v>
      </c>
      <c r="BH159" s="117">
        <f>IF($U$159="sníž. přenesená",$N$159,0)</f>
        <v>0</v>
      </c>
      <c r="BI159" s="117">
        <f>IF($U$159="nulová",$N$159,0)</f>
        <v>0</v>
      </c>
      <c r="BJ159" s="79" t="s">
        <v>18</v>
      </c>
      <c r="BK159" s="117">
        <f>ROUND($L$159*$K$159,2)</f>
        <v>0</v>
      </c>
      <c r="BL159" s="79" t="s">
        <v>155</v>
      </c>
      <c r="BM159" s="79" t="s">
        <v>506</v>
      </c>
    </row>
    <row r="160" spans="2:47" s="6" customFormat="1" ht="16.5" customHeight="1">
      <c r="B160" s="20"/>
      <c r="F160" s="191" t="s">
        <v>507</v>
      </c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20"/>
      <c r="T160" s="44"/>
      <c r="AA160" s="45"/>
      <c r="AT160" s="6" t="s">
        <v>157</v>
      </c>
      <c r="AU160" s="6" t="s">
        <v>77</v>
      </c>
    </row>
    <row r="161" spans="2:51" s="6" customFormat="1" ht="15.75" customHeight="1">
      <c r="B161" s="118"/>
      <c r="E161" s="119"/>
      <c r="F161" s="192" t="s">
        <v>508</v>
      </c>
      <c r="G161" s="193"/>
      <c r="H161" s="193"/>
      <c r="I161" s="193"/>
      <c r="K161" s="120">
        <v>14.3</v>
      </c>
      <c r="S161" s="118"/>
      <c r="T161" s="121"/>
      <c r="AA161" s="122"/>
      <c r="AT161" s="119" t="s">
        <v>159</v>
      </c>
      <c r="AU161" s="119" t="s">
        <v>77</v>
      </c>
      <c r="AV161" s="119" t="s">
        <v>77</v>
      </c>
      <c r="AW161" s="119" t="s">
        <v>129</v>
      </c>
      <c r="AX161" s="119" t="s">
        <v>18</v>
      </c>
      <c r="AY161" s="119" t="s">
        <v>149</v>
      </c>
    </row>
    <row r="162" spans="2:65" s="6" customFormat="1" ht="15.75" customHeight="1">
      <c r="B162" s="20"/>
      <c r="C162" s="108" t="s">
        <v>449</v>
      </c>
      <c r="D162" s="108" t="s">
        <v>150</v>
      </c>
      <c r="E162" s="109" t="s">
        <v>456</v>
      </c>
      <c r="F162" s="187" t="s">
        <v>457</v>
      </c>
      <c r="G162" s="188"/>
      <c r="H162" s="188"/>
      <c r="I162" s="188"/>
      <c r="J162" s="111" t="s">
        <v>452</v>
      </c>
      <c r="K162" s="112">
        <v>130</v>
      </c>
      <c r="L162" s="189"/>
      <c r="M162" s="188"/>
      <c r="N162" s="190">
        <f>ROUND($L$162*$K$162,2)</f>
        <v>0</v>
      </c>
      <c r="O162" s="188"/>
      <c r="P162" s="188"/>
      <c r="Q162" s="188"/>
      <c r="R162" s="110" t="s">
        <v>154</v>
      </c>
      <c r="S162" s="20"/>
      <c r="T162" s="113"/>
      <c r="U162" s="114" t="s">
        <v>39</v>
      </c>
      <c r="X162" s="115">
        <v>0.00047</v>
      </c>
      <c r="Y162" s="115">
        <f>$X$162*$K$162</f>
        <v>0.0611</v>
      </c>
      <c r="Z162" s="115">
        <v>0</v>
      </c>
      <c r="AA162" s="116">
        <f>$Z$162*$K$162</f>
        <v>0</v>
      </c>
      <c r="AR162" s="79" t="s">
        <v>155</v>
      </c>
      <c r="AT162" s="79" t="s">
        <v>150</v>
      </c>
      <c r="AU162" s="79" t="s">
        <v>77</v>
      </c>
      <c r="AY162" s="6" t="s">
        <v>149</v>
      </c>
      <c r="BE162" s="117">
        <f>IF($U$162="základní",$N$162,0)</f>
        <v>0</v>
      </c>
      <c r="BF162" s="117">
        <f>IF($U$162="snížená",$N$162,0)</f>
        <v>0</v>
      </c>
      <c r="BG162" s="117">
        <f>IF($U$162="zákl. přenesená",$N$162,0)</f>
        <v>0</v>
      </c>
      <c r="BH162" s="117">
        <f>IF($U$162="sníž. přenesená",$N$162,0)</f>
        <v>0</v>
      </c>
      <c r="BI162" s="117">
        <f>IF($U$162="nulová",$N$162,0)</f>
        <v>0</v>
      </c>
      <c r="BJ162" s="79" t="s">
        <v>18</v>
      </c>
      <c r="BK162" s="117">
        <f>ROUND($L$162*$K$162,2)</f>
        <v>0</v>
      </c>
      <c r="BL162" s="79" t="s">
        <v>155</v>
      </c>
      <c r="BM162" s="79" t="s">
        <v>509</v>
      </c>
    </row>
    <row r="163" spans="2:47" s="6" customFormat="1" ht="16.5" customHeight="1">
      <c r="B163" s="20"/>
      <c r="F163" s="191" t="s">
        <v>457</v>
      </c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20"/>
      <c r="T163" s="44"/>
      <c r="AA163" s="45"/>
      <c r="AT163" s="6" t="s">
        <v>157</v>
      </c>
      <c r="AU163" s="6" t="s">
        <v>77</v>
      </c>
    </row>
    <row r="164" spans="2:47" s="6" customFormat="1" ht="27" customHeight="1">
      <c r="B164" s="20"/>
      <c r="F164" s="194" t="s">
        <v>510</v>
      </c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20"/>
      <c r="T164" s="44"/>
      <c r="AA164" s="45"/>
      <c r="AT164" s="6" t="s">
        <v>221</v>
      </c>
      <c r="AU164" s="6" t="s">
        <v>77</v>
      </c>
    </row>
    <row r="165" spans="2:65" s="6" customFormat="1" ht="27" customHeight="1">
      <c r="B165" s="20"/>
      <c r="C165" s="131" t="s">
        <v>511</v>
      </c>
      <c r="D165" s="131" t="s">
        <v>441</v>
      </c>
      <c r="E165" s="132" t="s">
        <v>461</v>
      </c>
      <c r="F165" s="201" t="s">
        <v>462</v>
      </c>
      <c r="G165" s="202"/>
      <c r="H165" s="202"/>
      <c r="I165" s="202"/>
      <c r="J165" s="133" t="s">
        <v>452</v>
      </c>
      <c r="K165" s="134">
        <v>130</v>
      </c>
      <c r="L165" s="203"/>
      <c r="M165" s="202"/>
      <c r="N165" s="204">
        <f>ROUND($L$165*$K$165,2)</f>
        <v>0</v>
      </c>
      <c r="O165" s="188"/>
      <c r="P165" s="188"/>
      <c r="Q165" s="188"/>
      <c r="R165" s="110" t="s">
        <v>154</v>
      </c>
      <c r="S165" s="20"/>
      <c r="T165" s="113"/>
      <c r="U165" s="114" t="s">
        <v>39</v>
      </c>
      <c r="X165" s="115">
        <v>0.0367</v>
      </c>
      <c r="Y165" s="115">
        <f>$X$165*$K$165</f>
        <v>4.771000000000001</v>
      </c>
      <c r="Z165" s="115">
        <v>0</v>
      </c>
      <c r="AA165" s="116">
        <f>$Z$165*$K$165</f>
        <v>0</v>
      </c>
      <c r="AR165" s="79" t="s">
        <v>183</v>
      </c>
      <c r="AT165" s="79" t="s">
        <v>441</v>
      </c>
      <c r="AU165" s="79" t="s">
        <v>77</v>
      </c>
      <c r="AY165" s="6" t="s">
        <v>149</v>
      </c>
      <c r="BE165" s="117">
        <f>IF($U$165="základní",$N$165,0)</f>
        <v>0</v>
      </c>
      <c r="BF165" s="117">
        <f>IF($U$165="snížená",$N$165,0)</f>
        <v>0</v>
      </c>
      <c r="BG165" s="117">
        <f>IF($U$165="zákl. přenesená",$N$165,0)</f>
        <v>0</v>
      </c>
      <c r="BH165" s="117">
        <f>IF($U$165="sníž. přenesená",$N$165,0)</f>
        <v>0</v>
      </c>
      <c r="BI165" s="117">
        <f>IF($U$165="nulová",$N$165,0)</f>
        <v>0</v>
      </c>
      <c r="BJ165" s="79" t="s">
        <v>18</v>
      </c>
      <c r="BK165" s="117">
        <f>ROUND($L$165*$K$165,2)</f>
        <v>0</v>
      </c>
      <c r="BL165" s="79" t="s">
        <v>155</v>
      </c>
      <c r="BM165" s="79" t="s">
        <v>512</v>
      </c>
    </row>
    <row r="166" spans="2:47" s="6" customFormat="1" ht="16.5" customHeight="1">
      <c r="B166" s="20"/>
      <c r="F166" s="191" t="s">
        <v>462</v>
      </c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20"/>
      <c r="T166" s="44"/>
      <c r="AA166" s="45"/>
      <c r="AT166" s="6" t="s">
        <v>157</v>
      </c>
      <c r="AU166" s="6" t="s">
        <v>77</v>
      </c>
    </row>
    <row r="167" spans="2:47" s="6" customFormat="1" ht="27" customHeight="1">
      <c r="B167" s="20"/>
      <c r="F167" s="194" t="s">
        <v>465</v>
      </c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20"/>
      <c r="T167" s="44"/>
      <c r="AA167" s="45"/>
      <c r="AT167" s="6" t="s">
        <v>221</v>
      </c>
      <c r="AU167" s="6" t="s">
        <v>77</v>
      </c>
    </row>
    <row r="168" spans="2:65" s="6" customFormat="1" ht="15.75" customHeight="1">
      <c r="B168" s="20"/>
      <c r="C168" s="108" t="s">
        <v>8</v>
      </c>
      <c r="D168" s="108" t="s">
        <v>150</v>
      </c>
      <c r="E168" s="109" t="s">
        <v>513</v>
      </c>
      <c r="F168" s="187" t="s">
        <v>514</v>
      </c>
      <c r="G168" s="188"/>
      <c r="H168" s="188"/>
      <c r="I168" s="188"/>
      <c r="J168" s="111" t="s">
        <v>452</v>
      </c>
      <c r="K168" s="112">
        <v>20</v>
      </c>
      <c r="L168" s="189"/>
      <c r="M168" s="188"/>
      <c r="N168" s="190">
        <f>ROUND($L$168*$K$168,2)</f>
        <v>0</v>
      </c>
      <c r="O168" s="188"/>
      <c r="P168" s="188"/>
      <c r="Q168" s="188"/>
      <c r="R168" s="110"/>
      <c r="S168" s="20"/>
      <c r="T168" s="113"/>
      <c r="U168" s="114" t="s">
        <v>39</v>
      </c>
      <c r="X168" s="115">
        <v>0.00047</v>
      </c>
      <c r="Y168" s="115">
        <f>$X$168*$K$168</f>
        <v>0.0094</v>
      </c>
      <c r="Z168" s="115">
        <v>0</v>
      </c>
      <c r="AA168" s="116">
        <f>$Z$168*$K$168</f>
        <v>0</v>
      </c>
      <c r="AR168" s="79" t="s">
        <v>155</v>
      </c>
      <c r="AT168" s="79" t="s">
        <v>150</v>
      </c>
      <c r="AU168" s="79" t="s">
        <v>77</v>
      </c>
      <c r="AY168" s="6" t="s">
        <v>149</v>
      </c>
      <c r="BE168" s="117">
        <f>IF($U$168="základní",$N$168,0)</f>
        <v>0</v>
      </c>
      <c r="BF168" s="117">
        <f>IF($U$168="snížená",$N$168,0)</f>
        <v>0</v>
      </c>
      <c r="BG168" s="117">
        <f>IF($U$168="zákl. přenesená",$N$168,0)</f>
        <v>0</v>
      </c>
      <c r="BH168" s="117">
        <f>IF($U$168="sníž. přenesená",$N$168,0)</f>
        <v>0</v>
      </c>
      <c r="BI168" s="117">
        <f>IF($U$168="nulová",$N$168,0)</f>
        <v>0</v>
      </c>
      <c r="BJ168" s="79" t="s">
        <v>18</v>
      </c>
      <c r="BK168" s="117">
        <f>ROUND($L$168*$K$168,2)</f>
        <v>0</v>
      </c>
      <c r="BL168" s="79" t="s">
        <v>155</v>
      </c>
      <c r="BM168" s="79" t="s">
        <v>515</v>
      </c>
    </row>
    <row r="169" spans="2:47" s="6" customFormat="1" ht="16.5" customHeight="1">
      <c r="B169" s="20"/>
      <c r="F169" s="191" t="s">
        <v>516</v>
      </c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20"/>
      <c r="T169" s="44"/>
      <c r="AA169" s="45"/>
      <c r="AT169" s="6" t="s">
        <v>157</v>
      </c>
      <c r="AU169" s="6" t="s">
        <v>77</v>
      </c>
    </row>
    <row r="170" spans="2:51" s="6" customFormat="1" ht="15.75" customHeight="1">
      <c r="B170" s="118"/>
      <c r="E170" s="119"/>
      <c r="F170" s="192" t="s">
        <v>511</v>
      </c>
      <c r="G170" s="193"/>
      <c r="H170" s="193"/>
      <c r="I170" s="193"/>
      <c r="K170" s="120">
        <v>20</v>
      </c>
      <c r="S170" s="118"/>
      <c r="T170" s="121"/>
      <c r="AA170" s="122"/>
      <c r="AT170" s="119" t="s">
        <v>159</v>
      </c>
      <c r="AU170" s="119" t="s">
        <v>77</v>
      </c>
      <c r="AV170" s="119" t="s">
        <v>77</v>
      </c>
      <c r="AW170" s="119" t="s">
        <v>129</v>
      </c>
      <c r="AX170" s="119" t="s">
        <v>18</v>
      </c>
      <c r="AY170" s="119" t="s">
        <v>149</v>
      </c>
    </row>
    <row r="171" spans="2:65" s="6" customFormat="1" ht="15.75" customHeight="1">
      <c r="B171" s="20"/>
      <c r="C171" s="131" t="s">
        <v>517</v>
      </c>
      <c r="D171" s="131" t="s">
        <v>441</v>
      </c>
      <c r="E171" s="132" t="s">
        <v>518</v>
      </c>
      <c r="F171" s="201" t="s">
        <v>519</v>
      </c>
      <c r="G171" s="202"/>
      <c r="H171" s="202"/>
      <c r="I171" s="202"/>
      <c r="J171" s="133" t="s">
        <v>452</v>
      </c>
      <c r="K171" s="134">
        <v>20</v>
      </c>
      <c r="L171" s="203"/>
      <c r="M171" s="202"/>
      <c r="N171" s="204">
        <f>ROUND($L$171*$K$171,2)</f>
        <v>0</v>
      </c>
      <c r="O171" s="188"/>
      <c r="P171" s="188"/>
      <c r="Q171" s="188"/>
      <c r="R171" s="110" t="s">
        <v>154</v>
      </c>
      <c r="S171" s="20"/>
      <c r="T171" s="113"/>
      <c r="U171" s="114" t="s">
        <v>39</v>
      </c>
      <c r="X171" s="115">
        <v>0.00034</v>
      </c>
      <c r="Y171" s="115">
        <f>$X$171*$K$171</f>
        <v>0.0068000000000000005</v>
      </c>
      <c r="Z171" s="115">
        <v>0</v>
      </c>
      <c r="AA171" s="116">
        <f>$Z$171*$K$171</f>
        <v>0</v>
      </c>
      <c r="AR171" s="79" t="s">
        <v>183</v>
      </c>
      <c r="AT171" s="79" t="s">
        <v>441</v>
      </c>
      <c r="AU171" s="79" t="s">
        <v>77</v>
      </c>
      <c r="AY171" s="6" t="s">
        <v>149</v>
      </c>
      <c r="BE171" s="117">
        <f>IF($U$171="základní",$N$171,0)</f>
        <v>0</v>
      </c>
      <c r="BF171" s="117">
        <f>IF($U$171="snížená",$N$171,0)</f>
        <v>0</v>
      </c>
      <c r="BG171" s="117">
        <f>IF($U$171="zákl. přenesená",$N$171,0)</f>
        <v>0</v>
      </c>
      <c r="BH171" s="117">
        <f>IF($U$171="sníž. přenesená",$N$171,0)</f>
        <v>0</v>
      </c>
      <c r="BI171" s="117">
        <f>IF($U$171="nulová",$N$171,0)</f>
        <v>0</v>
      </c>
      <c r="BJ171" s="79" t="s">
        <v>18</v>
      </c>
      <c r="BK171" s="117">
        <f>ROUND($L$171*$K$171,2)</f>
        <v>0</v>
      </c>
      <c r="BL171" s="79" t="s">
        <v>155</v>
      </c>
      <c r="BM171" s="79" t="s">
        <v>520</v>
      </c>
    </row>
    <row r="172" spans="2:47" s="6" customFormat="1" ht="16.5" customHeight="1">
      <c r="B172" s="20"/>
      <c r="F172" s="191" t="s">
        <v>521</v>
      </c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20"/>
      <c r="T172" s="44"/>
      <c r="AA172" s="45"/>
      <c r="AT172" s="6" t="s">
        <v>157</v>
      </c>
      <c r="AU172" s="6" t="s">
        <v>77</v>
      </c>
    </row>
    <row r="173" spans="2:63" s="99" customFormat="1" ht="37.5" customHeight="1">
      <c r="B173" s="100"/>
      <c r="D173" s="101" t="s">
        <v>467</v>
      </c>
      <c r="N173" s="196">
        <f>$BK$173</f>
        <v>0</v>
      </c>
      <c r="O173" s="197"/>
      <c r="P173" s="197"/>
      <c r="Q173" s="197"/>
      <c r="S173" s="100"/>
      <c r="T173" s="103"/>
      <c r="W173" s="104">
        <f>$W$174+$W$177</f>
        <v>0</v>
      </c>
      <c r="Y173" s="104">
        <f>$Y$174+$Y$177</f>
        <v>0.10939000000000002</v>
      </c>
      <c r="AA173" s="105">
        <f>$AA$174+$AA$177</f>
        <v>0.871</v>
      </c>
      <c r="AR173" s="102" t="s">
        <v>77</v>
      </c>
      <c r="AT173" s="102" t="s">
        <v>68</v>
      </c>
      <c r="AU173" s="102" t="s">
        <v>69</v>
      </c>
      <c r="AY173" s="102" t="s">
        <v>149</v>
      </c>
      <c r="BK173" s="106">
        <f>$BK$174+$BK$177</f>
        <v>0</v>
      </c>
    </row>
    <row r="174" spans="2:63" s="99" customFormat="1" ht="21" customHeight="1">
      <c r="B174" s="100"/>
      <c r="D174" s="107" t="s">
        <v>468</v>
      </c>
      <c r="N174" s="198">
        <f>$BK$174</f>
        <v>0</v>
      </c>
      <c r="O174" s="197"/>
      <c r="P174" s="197"/>
      <c r="Q174" s="197"/>
      <c r="S174" s="100"/>
      <c r="T174" s="103"/>
      <c r="W174" s="104">
        <f>SUM($W$175:$W$176)</f>
        <v>0</v>
      </c>
      <c r="Y174" s="104">
        <f>SUM($Y$175:$Y$176)</f>
        <v>0</v>
      </c>
      <c r="AA174" s="105">
        <f>SUM($AA$175:$AA$176)</f>
        <v>0.871</v>
      </c>
      <c r="AR174" s="102" t="s">
        <v>77</v>
      </c>
      <c r="AT174" s="102" t="s">
        <v>68</v>
      </c>
      <c r="AU174" s="102" t="s">
        <v>18</v>
      </c>
      <c r="AY174" s="102" t="s">
        <v>149</v>
      </c>
      <c r="BK174" s="106">
        <f>SUM($BK$175:$BK$176)</f>
        <v>0</v>
      </c>
    </row>
    <row r="175" spans="2:65" s="6" customFormat="1" ht="15.75" customHeight="1">
      <c r="B175" s="20"/>
      <c r="C175" s="108" t="s">
        <v>522</v>
      </c>
      <c r="D175" s="108" t="s">
        <v>150</v>
      </c>
      <c r="E175" s="109" t="s">
        <v>523</v>
      </c>
      <c r="F175" s="187" t="s">
        <v>524</v>
      </c>
      <c r="G175" s="188"/>
      <c r="H175" s="188"/>
      <c r="I175" s="188"/>
      <c r="J175" s="111" t="s">
        <v>452</v>
      </c>
      <c r="K175" s="112">
        <v>130</v>
      </c>
      <c r="L175" s="189"/>
      <c r="M175" s="188"/>
      <c r="N175" s="190">
        <f>ROUND($L$175*$K$175,2)</f>
        <v>0</v>
      </c>
      <c r="O175" s="188"/>
      <c r="P175" s="188"/>
      <c r="Q175" s="188"/>
      <c r="R175" s="110"/>
      <c r="S175" s="20"/>
      <c r="T175" s="113"/>
      <c r="U175" s="114" t="s">
        <v>39</v>
      </c>
      <c r="X175" s="115">
        <v>0</v>
      </c>
      <c r="Y175" s="115">
        <f>$X$175*$K$175</f>
        <v>0</v>
      </c>
      <c r="Z175" s="115">
        <v>0.0067</v>
      </c>
      <c r="AA175" s="116">
        <f>$Z$175*$K$175</f>
        <v>0.871</v>
      </c>
      <c r="AR175" s="79" t="s">
        <v>228</v>
      </c>
      <c r="AT175" s="79" t="s">
        <v>150</v>
      </c>
      <c r="AU175" s="79" t="s">
        <v>77</v>
      </c>
      <c r="AY175" s="6" t="s">
        <v>149</v>
      </c>
      <c r="BE175" s="117">
        <f>IF($U$175="základní",$N$175,0)</f>
        <v>0</v>
      </c>
      <c r="BF175" s="117">
        <f>IF($U$175="snížená",$N$175,0)</f>
        <v>0</v>
      </c>
      <c r="BG175" s="117">
        <f>IF($U$175="zákl. přenesená",$N$175,0)</f>
        <v>0</v>
      </c>
      <c r="BH175" s="117">
        <f>IF($U$175="sníž. přenesená",$N$175,0)</f>
        <v>0</v>
      </c>
      <c r="BI175" s="117">
        <f>IF($U$175="nulová",$N$175,0)</f>
        <v>0</v>
      </c>
      <c r="BJ175" s="79" t="s">
        <v>18</v>
      </c>
      <c r="BK175" s="117">
        <f>ROUND($L$175*$K$175,2)</f>
        <v>0</v>
      </c>
      <c r="BL175" s="79" t="s">
        <v>228</v>
      </c>
      <c r="BM175" s="79" t="s">
        <v>525</v>
      </c>
    </row>
    <row r="176" spans="2:47" s="6" customFormat="1" ht="16.5" customHeight="1">
      <c r="B176" s="20"/>
      <c r="F176" s="191" t="s">
        <v>526</v>
      </c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20"/>
      <c r="T176" s="44"/>
      <c r="AA176" s="45"/>
      <c r="AT176" s="6" t="s">
        <v>157</v>
      </c>
      <c r="AU176" s="6" t="s">
        <v>77</v>
      </c>
    </row>
    <row r="177" spans="2:63" s="99" customFormat="1" ht="30.75" customHeight="1">
      <c r="B177" s="100"/>
      <c r="D177" s="107" t="s">
        <v>469</v>
      </c>
      <c r="N177" s="198">
        <f>$BK$177</f>
        <v>0</v>
      </c>
      <c r="O177" s="197"/>
      <c r="P177" s="197"/>
      <c r="Q177" s="197"/>
      <c r="S177" s="100"/>
      <c r="T177" s="103"/>
      <c r="W177" s="104">
        <f>SUM($W$178:$W$184)</f>
        <v>0</v>
      </c>
      <c r="Y177" s="104">
        <f>SUM($Y$178:$Y$184)</f>
        <v>0.10939000000000002</v>
      </c>
      <c r="AA177" s="105">
        <f>SUM($AA$178:$AA$184)</f>
        <v>0</v>
      </c>
      <c r="AR177" s="102" t="s">
        <v>77</v>
      </c>
      <c r="AT177" s="102" t="s">
        <v>68</v>
      </c>
      <c r="AU177" s="102" t="s">
        <v>18</v>
      </c>
      <c r="AY177" s="102" t="s">
        <v>149</v>
      </c>
      <c r="BK177" s="106">
        <f>SUM($BK$178:$BK$184)</f>
        <v>0</v>
      </c>
    </row>
    <row r="178" spans="2:65" s="6" customFormat="1" ht="27" customHeight="1">
      <c r="B178" s="20"/>
      <c r="C178" s="108" t="s">
        <v>527</v>
      </c>
      <c r="D178" s="108" t="s">
        <v>150</v>
      </c>
      <c r="E178" s="109" t="s">
        <v>528</v>
      </c>
      <c r="F178" s="187" t="s">
        <v>529</v>
      </c>
      <c r="G178" s="188"/>
      <c r="H178" s="188"/>
      <c r="I178" s="188"/>
      <c r="J178" s="111" t="s">
        <v>530</v>
      </c>
      <c r="K178" s="112">
        <v>10</v>
      </c>
      <c r="L178" s="189"/>
      <c r="M178" s="188"/>
      <c r="N178" s="190">
        <f>ROUND($L$178*$K$178,2)</f>
        <v>0</v>
      </c>
      <c r="O178" s="188"/>
      <c r="P178" s="188"/>
      <c r="Q178" s="188"/>
      <c r="R178" s="110" t="s">
        <v>154</v>
      </c>
      <c r="S178" s="20"/>
      <c r="T178" s="113"/>
      <c r="U178" s="114" t="s">
        <v>39</v>
      </c>
      <c r="X178" s="115">
        <v>0.00472</v>
      </c>
      <c r="Y178" s="115">
        <f>$X$178*$K$178</f>
        <v>0.047200000000000006</v>
      </c>
      <c r="Z178" s="115">
        <v>0</v>
      </c>
      <c r="AA178" s="116">
        <f>$Z$178*$K$178</f>
        <v>0</v>
      </c>
      <c r="AR178" s="79" t="s">
        <v>228</v>
      </c>
      <c r="AT178" s="79" t="s">
        <v>150</v>
      </c>
      <c r="AU178" s="79" t="s">
        <v>77</v>
      </c>
      <c r="AY178" s="6" t="s">
        <v>149</v>
      </c>
      <c r="BE178" s="117">
        <f>IF($U$178="základní",$N$178,0)</f>
        <v>0</v>
      </c>
      <c r="BF178" s="117">
        <f>IF($U$178="snížená",$N$178,0)</f>
        <v>0</v>
      </c>
      <c r="BG178" s="117">
        <f>IF($U$178="zákl. přenesená",$N$178,0)</f>
        <v>0</v>
      </c>
      <c r="BH178" s="117">
        <f>IF($U$178="sníž. přenesená",$N$178,0)</f>
        <v>0</v>
      </c>
      <c r="BI178" s="117">
        <f>IF($U$178="nulová",$N$178,0)</f>
        <v>0</v>
      </c>
      <c r="BJ178" s="79" t="s">
        <v>18</v>
      </c>
      <c r="BK178" s="117">
        <f>ROUND($L$178*$K$178,2)</f>
        <v>0</v>
      </c>
      <c r="BL178" s="79" t="s">
        <v>228</v>
      </c>
      <c r="BM178" s="79" t="s">
        <v>531</v>
      </c>
    </row>
    <row r="179" spans="2:47" s="6" customFormat="1" ht="16.5" customHeight="1">
      <c r="B179" s="20"/>
      <c r="F179" s="191" t="s">
        <v>532</v>
      </c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20"/>
      <c r="T179" s="44"/>
      <c r="AA179" s="45"/>
      <c r="AT179" s="6" t="s">
        <v>157</v>
      </c>
      <c r="AU179" s="6" t="s">
        <v>77</v>
      </c>
    </row>
    <row r="180" spans="2:51" s="6" customFormat="1" ht="15.75" customHeight="1">
      <c r="B180" s="118"/>
      <c r="E180" s="119"/>
      <c r="F180" s="192" t="s">
        <v>23</v>
      </c>
      <c r="G180" s="193"/>
      <c r="H180" s="193"/>
      <c r="I180" s="193"/>
      <c r="K180" s="120">
        <v>10</v>
      </c>
      <c r="S180" s="118"/>
      <c r="T180" s="121"/>
      <c r="AA180" s="122"/>
      <c r="AT180" s="119" t="s">
        <v>159</v>
      </c>
      <c r="AU180" s="119" t="s">
        <v>77</v>
      </c>
      <c r="AV180" s="119" t="s">
        <v>77</v>
      </c>
      <c r="AW180" s="119" t="s">
        <v>129</v>
      </c>
      <c r="AX180" s="119" t="s">
        <v>18</v>
      </c>
      <c r="AY180" s="119" t="s">
        <v>149</v>
      </c>
    </row>
    <row r="181" spans="2:65" s="6" customFormat="1" ht="15.75" customHeight="1">
      <c r="B181" s="20"/>
      <c r="C181" s="131" t="s">
        <v>533</v>
      </c>
      <c r="D181" s="131" t="s">
        <v>441</v>
      </c>
      <c r="E181" s="132" t="s">
        <v>534</v>
      </c>
      <c r="F181" s="201" t="s">
        <v>535</v>
      </c>
      <c r="G181" s="202"/>
      <c r="H181" s="202"/>
      <c r="I181" s="202"/>
      <c r="J181" s="133" t="s">
        <v>530</v>
      </c>
      <c r="K181" s="134">
        <v>10</v>
      </c>
      <c r="L181" s="203"/>
      <c r="M181" s="202"/>
      <c r="N181" s="204">
        <f>ROUND($L$181*$K$181,2)</f>
        <v>0</v>
      </c>
      <c r="O181" s="188"/>
      <c r="P181" s="188"/>
      <c r="Q181" s="188"/>
      <c r="R181" s="110"/>
      <c r="S181" s="20"/>
      <c r="T181" s="113"/>
      <c r="U181" s="114" t="s">
        <v>39</v>
      </c>
      <c r="X181" s="115">
        <v>0</v>
      </c>
      <c r="Y181" s="115">
        <f>$X$181*$K$181</f>
        <v>0</v>
      </c>
      <c r="Z181" s="115">
        <v>0</v>
      </c>
      <c r="AA181" s="116">
        <f>$Z$181*$K$181</f>
        <v>0</v>
      </c>
      <c r="AR181" s="79" t="s">
        <v>536</v>
      </c>
      <c r="AT181" s="79" t="s">
        <v>441</v>
      </c>
      <c r="AU181" s="79" t="s">
        <v>77</v>
      </c>
      <c r="AY181" s="6" t="s">
        <v>149</v>
      </c>
      <c r="BE181" s="117">
        <f>IF($U$181="základní",$N$181,0)</f>
        <v>0</v>
      </c>
      <c r="BF181" s="117">
        <f>IF($U$181="snížená",$N$181,0)</f>
        <v>0</v>
      </c>
      <c r="BG181" s="117">
        <f>IF($U$181="zákl. přenesená",$N$181,0)</f>
        <v>0</v>
      </c>
      <c r="BH181" s="117">
        <f>IF($U$181="sníž. přenesená",$N$181,0)</f>
        <v>0</v>
      </c>
      <c r="BI181" s="117">
        <f>IF($U$181="nulová",$N$181,0)</f>
        <v>0</v>
      </c>
      <c r="BJ181" s="79" t="s">
        <v>18</v>
      </c>
      <c r="BK181" s="117">
        <f>ROUND($L$181*$K$181,2)</f>
        <v>0</v>
      </c>
      <c r="BL181" s="79" t="s">
        <v>228</v>
      </c>
      <c r="BM181" s="79" t="s">
        <v>537</v>
      </c>
    </row>
    <row r="182" spans="2:65" s="6" customFormat="1" ht="27" customHeight="1">
      <c r="B182" s="20"/>
      <c r="C182" s="111" t="s">
        <v>538</v>
      </c>
      <c r="D182" s="111" t="s">
        <v>150</v>
      </c>
      <c r="E182" s="109" t="s">
        <v>539</v>
      </c>
      <c r="F182" s="187" t="s">
        <v>540</v>
      </c>
      <c r="G182" s="188"/>
      <c r="H182" s="188"/>
      <c r="I182" s="188"/>
      <c r="J182" s="111" t="s">
        <v>530</v>
      </c>
      <c r="K182" s="112">
        <v>9</v>
      </c>
      <c r="L182" s="189"/>
      <c r="M182" s="188"/>
      <c r="N182" s="190">
        <f>ROUND($L$182*$K$182,2)</f>
        <v>0</v>
      </c>
      <c r="O182" s="188"/>
      <c r="P182" s="188"/>
      <c r="Q182" s="188"/>
      <c r="R182" s="110" t="s">
        <v>154</v>
      </c>
      <c r="S182" s="20"/>
      <c r="T182" s="113"/>
      <c r="U182" s="114" t="s">
        <v>39</v>
      </c>
      <c r="X182" s="115">
        <v>0.00691</v>
      </c>
      <c r="Y182" s="115">
        <f>$X$182*$K$182</f>
        <v>0.06219</v>
      </c>
      <c r="Z182" s="115">
        <v>0</v>
      </c>
      <c r="AA182" s="116">
        <f>$Z$182*$K$182</f>
        <v>0</v>
      </c>
      <c r="AR182" s="79" t="s">
        <v>541</v>
      </c>
      <c r="AT182" s="79" t="s">
        <v>150</v>
      </c>
      <c r="AU182" s="79" t="s">
        <v>77</v>
      </c>
      <c r="AY182" s="79" t="s">
        <v>149</v>
      </c>
      <c r="BE182" s="117">
        <f>IF($U$182="základní",$N$182,0)</f>
        <v>0</v>
      </c>
      <c r="BF182" s="117">
        <f>IF($U$182="snížená",$N$182,0)</f>
        <v>0</v>
      </c>
      <c r="BG182" s="117">
        <f>IF($U$182="zákl. přenesená",$N$182,0)</f>
        <v>0</v>
      </c>
      <c r="BH182" s="117">
        <f>IF($U$182="sníž. přenesená",$N$182,0)</f>
        <v>0</v>
      </c>
      <c r="BI182" s="117">
        <f>IF($U$182="nulová",$N$182,0)</f>
        <v>0</v>
      </c>
      <c r="BJ182" s="79" t="s">
        <v>18</v>
      </c>
      <c r="BK182" s="117">
        <f>ROUND($L$182*$K$182,2)</f>
        <v>0</v>
      </c>
      <c r="BL182" s="79" t="s">
        <v>541</v>
      </c>
      <c r="BM182" s="79" t="s">
        <v>542</v>
      </c>
    </row>
    <row r="183" spans="2:47" s="6" customFormat="1" ht="16.5" customHeight="1">
      <c r="B183" s="20"/>
      <c r="F183" s="191" t="s">
        <v>543</v>
      </c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20"/>
      <c r="T183" s="44"/>
      <c r="AA183" s="45"/>
      <c r="AT183" s="6" t="s">
        <v>157</v>
      </c>
      <c r="AU183" s="6" t="s">
        <v>77</v>
      </c>
    </row>
    <row r="184" spans="2:65" s="6" customFormat="1" ht="15.75" customHeight="1">
      <c r="B184" s="20"/>
      <c r="C184" s="108" t="s">
        <v>544</v>
      </c>
      <c r="D184" s="108" t="s">
        <v>150</v>
      </c>
      <c r="E184" s="109" t="s">
        <v>545</v>
      </c>
      <c r="F184" s="187" t="s">
        <v>546</v>
      </c>
      <c r="G184" s="188"/>
      <c r="H184" s="188"/>
      <c r="I184" s="188"/>
      <c r="J184" s="111" t="s">
        <v>530</v>
      </c>
      <c r="K184" s="112">
        <v>9</v>
      </c>
      <c r="L184" s="189"/>
      <c r="M184" s="188"/>
      <c r="N184" s="190">
        <f>ROUND($L$184*$K$184,2)</f>
        <v>0</v>
      </c>
      <c r="O184" s="188"/>
      <c r="P184" s="188"/>
      <c r="Q184" s="188"/>
      <c r="R184" s="110"/>
      <c r="S184" s="20"/>
      <c r="T184" s="113"/>
      <c r="U184" s="114" t="s">
        <v>39</v>
      </c>
      <c r="X184" s="115">
        <v>0</v>
      </c>
      <c r="Y184" s="115">
        <f>$X$184*$K$184</f>
        <v>0</v>
      </c>
      <c r="Z184" s="115">
        <v>0</v>
      </c>
      <c r="AA184" s="116">
        <f>$Z$184*$K$184</f>
        <v>0</v>
      </c>
      <c r="AR184" s="79" t="s">
        <v>541</v>
      </c>
      <c r="AT184" s="79" t="s">
        <v>150</v>
      </c>
      <c r="AU184" s="79" t="s">
        <v>77</v>
      </c>
      <c r="AY184" s="6" t="s">
        <v>149</v>
      </c>
      <c r="BE184" s="117">
        <f>IF($U$184="základní",$N$184,0)</f>
        <v>0</v>
      </c>
      <c r="BF184" s="117">
        <f>IF($U$184="snížená",$N$184,0)</f>
        <v>0</v>
      </c>
      <c r="BG184" s="117">
        <f>IF($U$184="zákl. přenesená",$N$184,0)</f>
        <v>0</v>
      </c>
      <c r="BH184" s="117">
        <f>IF($U$184="sníž. přenesená",$N$184,0)</f>
        <v>0</v>
      </c>
      <c r="BI184" s="117">
        <f>IF($U$184="nulová",$N$184,0)</f>
        <v>0</v>
      </c>
      <c r="BJ184" s="79" t="s">
        <v>18</v>
      </c>
      <c r="BK184" s="117">
        <f>ROUND($L$184*$K$184,2)</f>
        <v>0</v>
      </c>
      <c r="BL184" s="79" t="s">
        <v>541</v>
      </c>
      <c r="BM184" s="79" t="s">
        <v>547</v>
      </c>
    </row>
    <row r="185" spans="2:63" s="99" customFormat="1" ht="37.5" customHeight="1">
      <c r="B185" s="100"/>
      <c r="D185" s="101" t="s">
        <v>470</v>
      </c>
      <c r="N185" s="196">
        <f>$BK$185</f>
        <v>0</v>
      </c>
      <c r="O185" s="197"/>
      <c r="P185" s="197"/>
      <c r="Q185" s="197"/>
      <c r="S185" s="100"/>
      <c r="T185" s="103"/>
      <c r="W185" s="104">
        <f>$W$186+SUM($W$187:$W$189)</f>
        <v>0</v>
      </c>
      <c r="Y185" s="104">
        <f>$Y$186+SUM($Y$187:$Y$189)</f>
        <v>0</v>
      </c>
      <c r="AA185" s="105">
        <f>$AA$186+SUM($AA$187:$AA$189)</f>
        <v>0</v>
      </c>
      <c r="AR185" s="102" t="s">
        <v>164</v>
      </c>
      <c r="AT185" s="102" t="s">
        <v>68</v>
      </c>
      <c r="AU185" s="102" t="s">
        <v>69</v>
      </c>
      <c r="AY185" s="102" t="s">
        <v>149</v>
      </c>
      <c r="BK185" s="106">
        <f>$BK$186+SUM($BK$187:$BK$189)</f>
        <v>0</v>
      </c>
    </row>
    <row r="186" spans="2:65" s="6" customFormat="1" ht="15.75" customHeight="1">
      <c r="B186" s="20"/>
      <c r="C186" s="111" t="s">
        <v>548</v>
      </c>
      <c r="D186" s="111" t="s">
        <v>150</v>
      </c>
      <c r="E186" s="109" t="s">
        <v>549</v>
      </c>
      <c r="F186" s="187" t="s">
        <v>550</v>
      </c>
      <c r="G186" s="188"/>
      <c r="H186" s="188"/>
      <c r="I186" s="188"/>
      <c r="J186" s="111" t="s">
        <v>452</v>
      </c>
      <c r="K186" s="112">
        <v>130</v>
      </c>
      <c r="L186" s="189"/>
      <c r="M186" s="188"/>
      <c r="N186" s="190">
        <f>ROUND($L$186*$K$186,2)</f>
        <v>0</v>
      </c>
      <c r="O186" s="188"/>
      <c r="P186" s="188"/>
      <c r="Q186" s="188"/>
      <c r="R186" s="110"/>
      <c r="S186" s="20"/>
      <c r="T186" s="113"/>
      <c r="U186" s="114" t="s">
        <v>39</v>
      </c>
      <c r="X186" s="115">
        <v>0</v>
      </c>
      <c r="Y186" s="115">
        <f>$X$186*$K$186</f>
        <v>0</v>
      </c>
      <c r="Z186" s="115">
        <v>0</v>
      </c>
      <c r="AA186" s="116">
        <f>$Z$186*$K$186</f>
        <v>0</v>
      </c>
      <c r="AR186" s="79" t="s">
        <v>541</v>
      </c>
      <c r="AT186" s="79" t="s">
        <v>150</v>
      </c>
      <c r="AU186" s="79" t="s">
        <v>18</v>
      </c>
      <c r="AY186" s="79" t="s">
        <v>149</v>
      </c>
      <c r="BE186" s="117">
        <f>IF($U$186="základní",$N$186,0)</f>
        <v>0</v>
      </c>
      <c r="BF186" s="117">
        <f>IF($U$186="snížená",$N$186,0)</f>
        <v>0</v>
      </c>
      <c r="BG186" s="117">
        <f>IF($U$186="zákl. přenesená",$N$186,0)</f>
        <v>0</v>
      </c>
      <c r="BH186" s="117">
        <f>IF($U$186="sníž. přenesená",$N$186,0)</f>
        <v>0</v>
      </c>
      <c r="BI186" s="117">
        <f>IF($U$186="nulová",$N$186,0)</f>
        <v>0</v>
      </c>
      <c r="BJ186" s="79" t="s">
        <v>18</v>
      </c>
      <c r="BK186" s="117">
        <f>ROUND($L$186*$K$186,2)</f>
        <v>0</v>
      </c>
      <c r="BL186" s="79" t="s">
        <v>541</v>
      </c>
      <c r="BM186" s="79" t="s">
        <v>551</v>
      </c>
    </row>
    <row r="187" spans="2:47" s="6" customFormat="1" ht="16.5" customHeight="1">
      <c r="B187" s="20"/>
      <c r="F187" s="191" t="s">
        <v>550</v>
      </c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20"/>
      <c r="T187" s="44"/>
      <c r="AA187" s="45"/>
      <c r="AT187" s="6" t="s">
        <v>157</v>
      </c>
      <c r="AU187" s="6" t="s">
        <v>18</v>
      </c>
    </row>
    <row r="188" spans="2:65" s="6" customFormat="1" ht="15.75" customHeight="1">
      <c r="B188" s="20"/>
      <c r="C188" s="108" t="s">
        <v>494</v>
      </c>
      <c r="D188" s="108" t="s">
        <v>150</v>
      </c>
      <c r="E188" s="109" t="s">
        <v>552</v>
      </c>
      <c r="F188" s="187" t="s">
        <v>553</v>
      </c>
      <c r="G188" s="188"/>
      <c r="H188" s="188"/>
      <c r="I188" s="188"/>
      <c r="J188" s="111" t="s">
        <v>452</v>
      </c>
      <c r="K188" s="112">
        <v>130</v>
      </c>
      <c r="L188" s="189"/>
      <c r="M188" s="188"/>
      <c r="N188" s="190">
        <f>ROUND($L$188*$K$188,2)</f>
        <v>0</v>
      </c>
      <c r="O188" s="188"/>
      <c r="P188" s="188"/>
      <c r="Q188" s="188"/>
      <c r="R188" s="110"/>
      <c r="S188" s="20"/>
      <c r="T188" s="113"/>
      <c r="U188" s="114" t="s">
        <v>39</v>
      </c>
      <c r="X188" s="115">
        <v>0</v>
      </c>
      <c r="Y188" s="115">
        <f>$X$188*$K$188</f>
        <v>0</v>
      </c>
      <c r="Z188" s="115">
        <v>0</v>
      </c>
      <c r="AA188" s="116">
        <f>$Z$188*$K$188</f>
        <v>0</v>
      </c>
      <c r="AR188" s="79" t="s">
        <v>541</v>
      </c>
      <c r="AT188" s="79" t="s">
        <v>150</v>
      </c>
      <c r="AU188" s="79" t="s">
        <v>18</v>
      </c>
      <c r="AY188" s="6" t="s">
        <v>149</v>
      </c>
      <c r="BE188" s="117">
        <f>IF($U$188="základní",$N$188,0)</f>
        <v>0</v>
      </c>
      <c r="BF188" s="117">
        <f>IF($U$188="snížená",$N$188,0)</f>
        <v>0</v>
      </c>
      <c r="BG188" s="117">
        <f>IF($U$188="zákl. přenesená",$N$188,0)</f>
        <v>0</v>
      </c>
      <c r="BH188" s="117">
        <f>IF($U$188="sníž. přenesená",$N$188,0)</f>
        <v>0</v>
      </c>
      <c r="BI188" s="117">
        <f>IF($U$188="nulová",$N$188,0)</f>
        <v>0</v>
      </c>
      <c r="BJ188" s="79" t="s">
        <v>18</v>
      </c>
      <c r="BK188" s="117">
        <f>ROUND($L$188*$K$188,2)</f>
        <v>0</v>
      </c>
      <c r="BL188" s="79" t="s">
        <v>541</v>
      </c>
      <c r="BM188" s="79" t="s">
        <v>554</v>
      </c>
    </row>
    <row r="189" spans="2:63" s="99" customFormat="1" ht="30.75" customHeight="1">
      <c r="B189" s="100"/>
      <c r="D189" s="107" t="s">
        <v>471</v>
      </c>
      <c r="N189" s="198">
        <f>$BK$189</f>
        <v>0</v>
      </c>
      <c r="O189" s="197"/>
      <c r="P189" s="197"/>
      <c r="Q189" s="197"/>
      <c r="S189" s="100"/>
      <c r="T189" s="103"/>
      <c r="W189" s="104">
        <f>SUM($W$190:$W$191)</f>
        <v>0</v>
      </c>
      <c r="Y189" s="104">
        <f>SUM($Y$190:$Y$191)</f>
        <v>0</v>
      </c>
      <c r="AA189" s="105">
        <f>SUM($AA$190:$AA$191)</f>
        <v>0</v>
      </c>
      <c r="AR189" s="102" t="s">
        <v>164</v>
      </c>
      <c r="AT189" s="102" t="s">
        <v>68</v>
      </c>
      <c r="AU189" s="102" t="s">
        <v>18</v>
      </c>
      <c r="AY189" s="102" t="s">
        <v>149</v>
      </c>
      <c r="BK189" s="106">
        <f>SUM($BK$190:$BK$191)</f>
        <v>0</v>
      </c>
    </row>
    <row r="190" spans="2:65" s="6" customFormat="1" ht="27" customHeight="1">
      <c r="B190" s="20"/>
      <c r="C190" s="111" t="s">
        <v>555</v>
      </c>
      <c r="D190" s="111" t="s">
        <v>150</v>
      </c>
      <c r="E190" s="109" t="s">
        <v>556</v>
      </c>
      <c r="F190" s="187" t="s">
        <v>557</v>
      </c>
      <c r="G190" s="188"/>
      <c r="H190" s="188"/>
      <c r="I190" s="188"/>
      <c r="J190" s="111" t="s">
        <v>558</v>
      </c>
      <c r="K190" s="112">
        <v>1</v>
      </c>
      <c r="L190" s="189"/>
      <c r="M190" s="188"/>
      <c r="N190" s="190">
        <f>ROUND($L$190*$K$190,2)</f>
        <v>0</v>
      </c>
      <c r="O190" s="188"/>
      <c r="P190" s="188"/>
      <c r="Q190" s="188"/>
      <c r="R190" s="110" t="s">
        <v>154</v>
      </c>
      <c r="S190" s="20"/>
      <c r="T190" s="113"/>
      <c r="U190" s="114" t="s">
        <v>39</v>
      </c>
      <c r="X190" s="115">
        <v>0</v>
      </c>
      <c r="Y190" s="115">
        <f>$X$190*$K$190</f>
        <v>0</v>
      </c>
      <c r="Z190" s="115">
        <v>0</v>
      </c>
      <c r="AA190" s="116">
        <f>$Z$190*$K$190</f>
        <v>0</v>
      </c>
      <c r="AR190" s="79" t="s">
        <v>541</v>
      </c>
      <c r="AT190" s="79" t="s">
        <v>150</v>
      </c>
      <c r="AU190" s="79" t="s">
        <v>77</v>
      </c>
      <c r="AY190" s="79" t="s">
        <v>149</v>
      </c>
      <c r="BE190" s="117">
        <f>IF($U$190="základní",$N$190,0)</f>
        <v>0</v>
      </c>
      <c r="BF190" s="117">
        <f>IF($U$190="snížená",$N$190,0)</f>
        <v>0</v>
      </c>
      <c r="BG190" s="117">
        <f>IF($U$190="zákl. přenesená",$N$190,0)</f>
        <v>0</v>
      </c>
      <c r="BH190" s="117">
        <f>IF($U$190="sníž. přenesená",$N$190,0)</f>
        <v>0</v>
      </c>
      <c r="BI190" s="117">
        <f>IF($U$190="nulová",$N$190,0)</f>
        <v>0</v>
      </c>
      <c r="BJ190" s="79" t="s">
        <v>18</v>
      </c>
      <c r="BK190" s="117">
        <f>ROUND($L$190*$K$190,2)</f>
        <v>0</v>
      </c>
      <c r="BL190" s="79" t="s">
        <v>541</v>
      </c>
      <c r="BM190" s="79" t="s">
        <v>559</v>
      </c>
    </row>
    <row r="191" spans="2:47" s="6" customFormat="1" ht="16.5" customHeight="1">
      <c r="B191" s="20"/>
      <c r="F191" s="191" t="s">
        <v>560</v>
      </c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20"/>
      <c r="T191" s="135"/>
      <c r="U191" s="136"/>
      <c r="V191" s="136"/>
      <c r="W191" s="136"/>
      <c r="X191" s="136"/>
      <c r="Y191" s="136"/>
      <c r="Z191" s="136"/>
      <c r="AA191" s="137"/>
      <c r="AT191" s="6" t="s">
        <v>157</v>
      </c>
      <c r="AU191" s="6" t="s">
        <v>77</v>
      </c>
    </row>
    <row r="192" spans="2:19" s="6" customFormat="1" ht="7.5" customHeight="1">
      <c r="B192" s="34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20"/>
    </row>
    <row r="193" s="2" customFormat="1" ht="14.25" customHeight="1"/>
  </sheetData>
  <sheetProtection/>
  <mergeCells count="225">
    <mergeCell ref="H1:K1"/>
    <mergeCell ref="S2:AC2"/>
    <mergeCell ref="F191:R191"/>
    <mergeCell ref="N78:Q78"/>
    <mergeCell ref="N79:Q79"/>
    <mergeCell ref="N80:Q80"/>
    <mergeCell ref="N153:Q153"/>
    <mergeCell ref="N158:Q158"/>
    <mergeCell ref="N173:Q173"/>
    <mergeCell ref="N174:Q174"/>
    <mergeCell ref="N177:Q177"/>
    <mergeCell ref="N185:Q185"/>
    <mergeCell ref="F187:R187"/>
    <mergeCell ref="F188:I188"/>
    <mergeCell ref="L188:M188"/>
    <mergeCell ref="N188:Q188"/>
    <mergeCell ref="F190:I190"/>
    <mergeCell ref="L190:M190"/>
    <mergeCell ref="N190:Q190"/>
    <mergeCell ref="N189:Q189"/>
    <mergeCell ref="F183:R183"/>
    <mergeCell ref="F184:I184"/>
    <mergeCell ref="L184:M184"/>
    <mergeCell ref="N184:Q184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76:R176"/>
    <mergeCell ref="F178:I178"/>
    <mergeCell ref="L178:M178"/>
    <mergeCell ref="N178:Q178"/>
    <mergeCell ref="F179:R179"/>
    <mergeCell ref="F180:I180"/>
    <mergeCell ref="F170:I170"/>
    <mergeCell ref="F171:I171"/>
    <mergeCell ref="L171:M171"/>
    <mergeCell ref="N171:Q171"/>
    <mergeCell ref="F172:R172"/>
    <mergeCell ref="F175:I175"/>
    <mergeCell ref="L175:M175"/>
    <mergeCell ref="N175:Q175"/>
    <mergeCell ref="F166:R166"/>
    <mergeCell ref="F167:R167"/>
    <mergeCell ref="F168:I168"/>
    <mergeCell ref="L168:M168"/>
    <mergeCell ref="N168:Q168"/>
    <mergeCell ref="F169:R169"/>
    <mergeCell ref="F162:I162"/>
    <mergeCell ref="L162:M162"/>
    <mergeCell ref="N162:Q162"/>
    <mergeCell ref="F163:R163"/>
    <mergeCell ref="F164:R164"/>
    <mergeCell ref="F165:I165"/>
    <mergeCell ref="L165:M165"/>
    <mergeCell ref="N165:Q165"/>
    <mergeCell ref="F157:I157"/>
    <mergeCell ref="F159:I159"/>
    <mergeCell ref="L159:M159"/>
    <mergeCell ref="N159:Q159"/>
    <mergeCell ref="F160:R160"/>
    <mergeCell ref="F161:I161"/>
    <mergeCell ref="F152:I152"/>
    <mergeCell ref="F154:I154"/>
    <mergeCell ref="L154:M154"/>
    <mergeCell ref="N154:Q154"/>
    <mergeCell ref="F155:R155"/>
    <mergeCell ref="F156:R156"/>
    <mergeCell ref="F148:R148"/>
    <mergeCell ref="F149:I149"/>
    <mergeCell ref="F150:I150"/>
    <mergeCell ref="L150:M150"/>
    <mergeCell ref="N150:Q150"/>
    <mergeCell ref="F151:R151"/>
    <mergeCell ref="F143:R143"/>
    <mergeCell ref="F144:I144"/>
    <mergeCell ref="F145:I145"/>
    <mergeCell ref="F146:I146"/>
    <mergeCell ref="F147:I147"/>
    <mergeCell ref="L147:M147"/>
    <mergeCell ref="N147:Q147"/>
    <mergeCell ref="F139:R139"/>
    <mergeCell ref="F140:I140"/>
    <mergeCell ref="F141:I141"/>
    <mergeCell ref="L141:M141"/>
    <mergeCell ref="N141:Q141"/>
    <mergeCell ref="F142:R142"/>
    <mergeCell ref="N135:Q135"/>
    <mergeCell ref="F136:R136"/>
    <mergeCell ref="F137:I137"/>
    <mergeCell ref="F138:I138"/>
    <mergeCell ref="L138:M138"/>
    <mergeCell ref="N138:Q138"/>
    <mergeCell ref="F131:I131"/>
    <mergeCell ref="F132:I132"/>
    <mergeCell ref="F133:I133"/>
    <mergeCell ref="F134:I134"/>
    <mergeCell ref="F135:I135"/>
    <mergeCell ref="L135:M135"/>
    <mergeCell ref="F127:R127"/>
    <mergeCell ref="F128:I128"/>
    <mergeCell ref="F129:I129"/>
    <mergeCell ref="L129:M129"/>
    <mergeCell ref="N129:Q129"/>
    <mergeCell ref="F130:R130"/>
    <mergeCell ref="F121:R121"/>
    <mergeCell ref="F122:I122"/>
    <mergeCell ref="F123:I123"/>
    <mergeCell ref="F124:I124"/>
    <mergeCell ref="F125:I125"/>
    <mergeCell ref="F126:I126"/>
    <mergeCell ref="L126:M126"/>
    <mergeCell ref="N126:Q126"/>
    <mergeCell ref="N117:Q117"/>
    <mergeCell ref="F118:R118"/>
    <mergeCell ref="F119:I119"/>
    <mergeCell ref="F120:I120"/>
    <mergeCell ref="L120:M120"/>
    <mergeCell ref="N120:Q120"/>
    <mergeCell ref="F113:I113"/>
    <mergeCell ref="F114:I114"/>
    <mergeCell ref="F115:I115"/>
    <mergeCell ref="F116:I116"/>
    <mergeCell ref="F117:I117"/>
    <mergeCell ref="L117:M117"/>
    <mergeCell ref="F109:R109"/>
    <mergeCell ref="F110:I110"/>
    <mergeCell ref="F111:I111"/>
    <mergeCell ref="L111:M111"/>
    <mergeCell ref="N111:Q111"/>
    <mergeCell ref="F112:R112"/>
    <mergeCell ref="F103:R103"/>
    <mergeCell ref="F104:I104"/>
    <mergeCell ref="F105:I105"/>
    <mergeCell ref="F106:I106"/>
    <mergeCell ref="F107:I107"/>
    <mergeCell ref="F108:I108"/>
    <mergeCell ref="L108:M108"/>
    <mergeCell ref="N108:Q108"/>
    <mergeCell ref="F99:I99"/>
    <mergeCell ref="L99:M99"/>
    <mergeCell ref="N99:Q99"/>
    <mergeCell ref="F100:R100"/>
    <mergeCell ref="F101:I101"/>
    <mergeCell ref="F102:I102"/>
    <mergeCell ref="L102:M102"/>
    <mergeCell ref="N102:Q102"/>
    <mergeCell ref="N93:Q93"/>
    <mergeCell ref="F94:R94"/>
    <mergeCell ref="F95:I95"/>
    <mergeCell ref="F96:I96"/>
    <mergeCell ref="F97:I97"/>
    <mergeCell ref="F98:I98"/>
    <mergeCell ref="F89:I89"/>
    <mergeCell ref="F90:I90"/>
    <mergeCell ref="F91:I91"/>
    <mergeCell ref="F92:I92"/>
    <mergeCell ref="F93:I93"/>
    <mergeCell ref="L93:M93"/>
    <mergeCell ref="F85:I85"/>
    <mergeCell ref="F86:I86"/>
    <mergeCell ref="F87:I87"/>
    <mergeCell ref="L87:M87"/>
    <mergeCell ref="N87:Q87"/>
    <mergeCell ref="F88:R88"/>
    <mergeCell ref="F81:I81"/>
    <mergeCell ref="L81:M81"/>
    <mergeCell ref="N81:Q81"/>
    <mergeCell ref="F82:R82"/>
    <mergeCell ref="F83:I83"/>
    <mergeCell ref="F84:I84"/>
    <mergeCell ref="F70:Q70"/>
    <mergeCell ref="M72:P72"/>
    <mergeCell ref="M74:Q74"/>
    <mergeCell ref="F77:I77"/>
    <mergeCell ref="L77:M77"/>
    <mergeCell ref="N77:Q77"/>
    <mergeCell ref="N57:Q57"/>
    <mergeCell ref="N58:Q58"/>
    <mergeCell ref="N59:Q59"/>
    <mergeCell ref="N60:Q60"/>
    <mergeCell ref="C67:R67"/>
    <mergeCell ref="F69:Q69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7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211"/>
      <c r="B1" s="208"/>
      <c r="C1" s="208"/>
      <c r="D1" s="209" t="s">
        <v>1</v>
      </c>
      <c r="E1" s="208"/>
      <c r="F1" s="210" t="s">
        <v>717</v>
      </c>
      <c r="G1" s="210"/>
      <c r="H1" s="212" t="s">
        <v>718</v>
      </c>
      <c r="I1" s="212"/>
      <c r="J1" s="212"/>
      <c r="K1" s="212"/>
      <c r="L1" s="210" t="s">
        <v>719</v>
      </c>
      <c r="M1" s="210"/>
      <c r="N1" s="208"/>
      <c r="O1" s="209" t="s">
        <v>118</v>
      </c>
      <c r="P1" s="208"/>
      <c r="Q1" s="208"/>
      <c r="R1" s="208"/>
      <c r="S1" s="210" t="s">
        <v>720</v>
      </c>
      <c r="T1" s="210"/>
      <c r="U1" s="211"/>
      <c r="V1" s="21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5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75" t="s">
        <v>6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105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2:46" s="2" customFormat="1" ht="37.5" customHeight="1">
      <c r="B4" s="10"/>
      <c r="C4" s="143" t="s">
        <v>119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176" t="str">
        <f>'Rekapitulace stavby'!$K$6</f>
        <v>08-2-027 - Švermov_sanace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1"/>
    </row>
    <row r="7" spans="2:18" s="6" customFormat="1" ht="18.75" customHeight="1">
      <c r="B7" s="20"/>
      <c r="D7" s="14" t="s">
        <v>120</v>
      </c>
      <c r="F7" s="148" t="s">
        <v>561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23"/>
    </row>
    <row r="8" spans="2:18" s="6" customFormat="1" ht="14.25" customHeight="1">
      <c r="B8" s="20"/>
      <c r="R8" s="23"/>
    </row>
    <row r="9" spans="2:18" s="6" customFormat="1" ht="15" customHeight="1">
      <c r="B9" s="20"/>
      <c r="D9" s="15" t="s">
        <v>124</v>
      </c>
      <c r="F9" s="16"/>
      <c r="R9" s="23"/>
    </row>
    <row r="10" spans="2:18" s="6" customFormat="1" ht="15" customHeight="1">
      <c r="B10" s="20"/>
      <c r="D10" s="15" t="s">
        <v>19</v>
      </c>
      <c r="F10" s="16" t="s">
        <v>20</v>
      </c>
      <c r="M10" s="15" t="s">
        <v>21</v>
      </c>
      <c r="O10" s="177" t="str">
        <f>'Rekapitulace stavby'!$AN$8</f>
        <v>21.08.2013</v>
      </c>
      <c r="P10" s="146"/>
      <c r="R10" s="23"/>
    </row>
    <row r="11" spans="2:18" s="6" customFormat="1" ht="7.5" customHeight="1">
      <c r="B11" s="20"/>
      <c r="R11" s="23"/>
    </row>
    <row r="12" spans="2:18" s="6" customFormat="1" ht="15" customHeight="1">
      <c r="B12" s="20"/>
      <c r="D12" s="15" t="s">
        <v>25</v>
      </c>
      <c r="M12" s="15" t="s">
        <v>26</v>
      </c>
      <c r="O12" s="159">
        <f>IF('Rekapitulace stavby'!$AN$10="","",'Rekapitulace stavby'!$AN$10)</f>
      </c>
      <c r="P12" s="146"/>
      <c r="R12" s="23"/>
    </row>
    <row r="13" spans="2:18" s="6" customFormat="1" ht="18.75" customHeight="1">
      <c r="B13" s="20"/>
      <c r="E13" s="16" t="str">
        <f>IF('Rekapitulace stavby'!$E$11="","",'Rekapitulace stavby'!$E$11)</f>
        <v>Středočeský kraj</v>
      </c>
      <c r="M13" s="15" t="s">
        <v>28</v>
      </c>
      <c r="O13" s="159">
        <f>IF('Rekapitulace stavby'!$AN$11="","",'Rekapitulace stavby'!$AN$11)</f>
      </c>
      <c r="P13" s="146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5" t="s">
        <v>29</v>
      </c>
      <c r="M15" s="15" t="s">
        <v>26</v>
      </c>
      <c r="O15" s="159" t="str">
        <f>IF('Rekapitulace stavby'!$AN$13="","",'Rekapitulace stavby'!$AN$13)</f>
        <v>Vyplň údaj</v>
      </c>
      <c r="P15" s="146"/>
      <c r="R15" s="23"/>
    </row>
    <row r="16" spans="2:18" s="6" customFormat="1" ht="18.75" customHeight="1">
      <c r="B16" s="20"/>
      <c r="E16" s="16" t="str">
        <f>IF('Rekapitulace stavby'!$E$14="","",'Rekapitulace stavby'!$E$14)</f>
        <v>Vyplň údaj</v>
      </c>
      <c r="M16" s="15" t="s">
        <v>28</v>
      </c>
      <c r="O16" s="159" t="str">
        <f>IF('Rekapitulace stavby'!$AN$14="","",'Rekapitulace stavby'!$AN$14)</f>
        <v>Vyplň údaj</v>
      </c>
      <c r="P16" s="146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5" t="s">
        <v>31</v>
      </c>
      <c r="M18" s="15" t="s">
        <v>26</v>
      </c>
      <c r="O18" s="159" t="s">
        <v>32</v>
      </c>
      <c r="P18" s="146"/>
      <c r="R18" s="23"/>
    </row>
    <row r="19" spans="2:18" s="6" customFormat="1" ht="18.75" customHeight="1">
      <c r="B19" s="20"/>
      <c r="E19" s="16" t="s">
        <v>33</v>
      </c>
      <c r="M19" s="15" t="s">
        <v>28</v>
      </c>
      <c r="O19" s="159" t="s">
        <v>34</v>
      </c>
      <c r="P19" s="146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5" t="s">
        <v>36</v>
      </c>
      <c r="R21" s="23"/>
    </row>
    <row r="22" spans="2:18" s="79" customFormat="1" ht="15.75" customHeight="1">
      <c r="B22" s="80"/>
      <c r="E22" s="150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R22" s="81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>
      <c r="B25" s="20"/>
      <c r="D25" s="82" t="s">
        <v>37</v>
      </c>
      <c r="M25" s="173">
        <f>ROUNDUP($N$71,2)</f>
        <v>0</v>
      </c>
      <c r="N25" s="146"/>
      <c r="O25" s="146"/>
      <c r="P25" s="146"/>
      <c r="R25" s="23"/>
    </row>
    <row r="26" spans="2:18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>
      <c r="B27" s="20"/>
      <c r="D27" s="25" t="s">
        <v>38</v>
      </c>
      <c r="E27" s="25" t="s">
        <v>39</v>
      </c>
      <c r="F27" s="26">
        <v>0.21</v>
      </c>
      <c r="G27" s="83" t="s">
        <v>40</v>
      </c>
      <c r="H27" s="179">
        <f>SUM($BE$71:$BE$80)</f>
        <v>0</v>
      </c>
      <c r="I27" s="146"/>
      <c r="J27" s="146"/>
      <c r="M27" s="179">
        <f>SUM($BE$71:$BE$80)*$F$27</f>
        <v>0</v>
      </c>
      <c r="N27" s="146"/>
      <c r="O27" s="146"/>
      <c r="P27" s="146"/>
      <c r="R27" s="23"/>
    </row>
    <row r="28" spans="2:18" s="6" customFormat="1" ht="15" customHeight="1">
      <c r="B28" s="20"/>
      <c r="E28" s="25" t="s">
        <v>41</v>
      </c>
      <c r="F28" s="26">
        <v>0.15</v>
      </c>
      <c r="G28" s="83" t="s">
        <v>40</v>
      </c>
      <c r="H28" s="179">
        <f>SUM($BF$71:$BF$80)</f>
        <v>0</v>
      </c>
      <c r="I28" s="146"/>
      <c r="J28" s="146"/>
      <c r="M28" s="179">
        <f>SUM($BF$71:$BF$80)*$F$28</f>
        <v>0</v>
      </c>
      <c r="N28" s="146"/>
      <c r="O28" s="146"/>
      <c r="P28" s="146"/>
      <c r="R28" s="23"/>
    </row>
    <row r="29" spans="2:18" s="6" customFormat="1" ht="15" customHeight="1" hidden="1">
      <c r="B29" s="20"/>
      <c r="E29" s="25" t="s">
        <v>42</v>
      </c>
      <c r="F29" s="26">
        <v>0.21</v>
      </c>
      <c r="G29" s="83" t="s">
        <v>40</v>
      </c>
      <c r="H29" s="179">
        <f>SUM($BG$71:$BG$80)</f>
        <v>0</v>
      </c>
      <c r="I29" s="146"/>
      <c r="J29" s="146"/>
      <c r="M29" s="179">
        <v>0</v>
      </c>
      <c r="N29" s="146"/>
      <c r="O29" s="146"/>
      <c r="P29" s="146"/>
      <c r="R29" s="23"/>
    </row>
    <row r="30" spans="2:18" s="6" customFormat="1" ht="15" customHeight="1" hidden="1">
      <c r="B30" s="20"/>
      <c r="E30" s="25" t="s">
        <v>43</v>
      </c>
      <c r="F30" s="26">
        <v>0.15</v>
      </c>
      <c r="G30" s="83" t="s">
        <v>40</v>
      </c>
      <c r="H30" s="179">
        <f>SUM($BH$71:$BH$80)</f>
        <v>0</v>
      </c>
      <c r="I30" s="146"/>
      <c r="J30" s="146"/>
      <c r="M30" s="179">
        <v>0</v>
      </c>
      <c r="N30" s="146"/>
      <c r="O30" s="146"/>
      <c r="P30" s="146"/>
      <c r="R30" s="23"/>
    </row>
    <row r="31" spans="2:18" s="6" customFormat="1" ht="15" customHeight="1" hidden="1">
      <c r="B31" s="20"/>
      <c r="E31" s="25" t="s">
        <v>44</v>
      </c>
      <c r="F31" s="26">
        <v>0</v>
      </c>
      <c r="G31" s="83" t="s">
        <v>40</v>
      </c>
      <c r="H31" s="179">
        <f>SUM($BI$71:$BI$80)</f>
        <v>0</v>
      </c>
      <c r="I31" s="146"/>
      <c r="J31" s="146"/>
      <c r="M31" s="179">
        <v>0</v>
      </c>
      <c r="N31" s="146"/>
      <c r="O31" s="146"/>
      <c r="P31" s="146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45</v>
      </c>
      <c r="E33" s="31"/>
      <c r="F33" s="31"/>
      <c r="G33" s="84" t="s">
        <v>46</v>
      </c>
      <c r="H33" s="32" t="s">
        <v>47</v>
      </c>
      <c r="I33" s="31"/>
      <c r="J33" s="31"/>
      <c r="K33" s="31"/>
      <c r="L33" s="157">
        <f>ROUNDUP(SUM($M$25:$M$31),2)</f>
        <v>0</v>
      </c>
      <c r="M33" s="156"/>
      <c r="N33" s="156"/>
      <c r="O33" s="156"/>
      <c r="P33" s="158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85"/>
    </row>
    <row r="39" spans="2:18" s="6" customFormat="1" ht="37.5" customHeight="1">
      <c r="B39" s="20"/>
      <c r="C39" s="143" t="s">
        <v>125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80"/>
    </row>
    <row r="40" spans="2:18" s="6" customFormat="1" ht="7.5" customHeight="1">
      <c r="B40" s="20"/>
      <c r="R40" s="23"/>
    </row>
    <row r="41" spans="2:18" s="6" customFormat="1" ht="15" customHeight="1">
      <c r="B41" s="20"/>
      <c r="C41" s="15" t="s">
        <v>15</v>
      </c>
      <c r="F41" s="176" t="str">
        <f>$F$6</f>
        <v>08-2-027 - Švermov_sanace</v>
      </c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23"/>
    </row>
    <row r="42" spans="2:18" s="6" customFormat="1" ht="15" customHeight="1">
      <c r="B42" s="20"/>
      <c r="C42" s="14" t="s">
        <v>120</v>
      </c>
      <c r="F42" s="148" t="str">
        <f>$F$7</f>
        <v>O3 - Ochrana el. vedení</v>
      </c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5" t="s">
        <v>19</v>
      </c>
      <c r="F44" s="16" t="str">
        <f>$F$10</f>
        <v>Švermov</v>
      </c>
      <c r="K44" s="15" t="s">
        <v>21</v>
      </c>
      <c r="M44" s="177" t="str">
        <f>IF($O$10="","",$O$10)</f>
        <v>21.08.2013</v>
      </c>
      <c r="N44" s="146"/>
      <c r="O44" s="146"/>
      <c r="P44" s="146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5" t="s">
        <v>25</v>
      </c>
      <c r="F46" s="16" t="str">
        <f>$E$13</f>
        <v>Středočeský kraj</v>
      </c>
      <c r="K46" s="15" t="s">
        <v>31</v>
      </c>
      <c r="M46" s="159" t="str">
        <f>$E$19</f>
        <v>AF-CITYPLAN s.r.o</v>
      </c>
      <c r="N46" s="146"/>
      <c r="O46" s="146"/>
      <c r="P46" s="146"/>
      <c r="Q46" s="146"/>
      <c r="R46" s="23"/>
    </row>
    <row r="47" spans="2:18" s="6" customFormat="1" ht="15" customHeight="1">
      <c r="B47" s="20"/>
      <c r="C47" s="15" t="s">
        <v>29</v>
      </c>
      <c r="F47" s="16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181" t="s">
        <v>126</v>
      </c>
      <c r="D49" s="182"/>
      <c r="E49" s="182"/>
      <c r="F49" s="182"/>
      <c r="G49" s="182"/>
      <c r="H49" s="29"/>
      <c r="I49" s="29"/>
      <c r="J49" s="29"/>
      <c r="K49" s="29"/>
      <c r="L49" s="29"/>
      <c r="M49" s="29"/>
      <c r="N49" s="181" t="s">
        <v>127</v>
      </c>
      <c r="O49" s="182"/>
      <c r="P49" s="182"/>
      <c r="Q49" s="182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2" t="s">
        <v>128</v>
      </c>
      <c r="N51" s="173">
        <f>ROUNDUP($N$71,2)</f>
        <v>0</v>
      </c>
      <c r="O51" s="146"/>
      <c r="P51" s="146"/>
      <c r="Q51" s="146"/>
      <c r="R51" s="23"/>
      <c r="AU51" s="6" t="s">
        <v>129</v>
      </c>
    </row>
    <row r="52" spans="2:18" s="58" customFormat="1" ht="25.5" customHeight="1">
      <c r="B52" s="86"/>
      <c r="D52" s="87" t="s">
        <v>130</v>
      </c>
      <c r="N52" s="183">
        <f>ROUNDUP($N$72,2)</f>
        <v>0</v>
      </c>
      <c r="O52" s="184"/>
      <c r="P52" s="184"/>
      <c r="Q52" s="184"/>
      <c r="R52" s="88"/>
    </row>
    <row r="53" spans="2:18" s="67" customFormat="1" ht="21" customHeight="1">
      <c r="B53" s="89"/>
      <c r="D53" s="69" t="s">
        <v>388</v>
      </c>
      <c r="N53" s="170">
        <f>ROUNDUP($N$73,2)</f>
        <v>0</v>
      </c>
      <c r="O53" s="184"/>
      <c r="P53" s="184"/>
      <c r="Q53" s="184"/>
      <c r="R53" s="90"/>
    </row>
    <row r="54" spans="2:18" s="6" customFormat="1" ht="22.5" customHeight="1">
      <c r="B54" s="20"/>
      <c r="R54" s="23"/>
    </row>
    <row r="55" spans="2:18" s="6" customFormat="1" ht="7.5" customHeight="1"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6"/>
    </row>
    <row r="59" spans="2:19" s="6" customFormat="1" ht="7.5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20"/>
    </row>
    <row r="60" spans="2:19" s="6" customFormat="1" ht="37.5" customHeight="1">
      <c r="B60" s="20"/>
      <c r="C60" s="143" t="s">
        <v>134</v>
      </c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20"/>
    </row>
    <row r="61" spans="2:19" s="6" customFormat="1" ht="7.5" customHeight="1">
      <c r="B61" s="20"/>
      <c r="S61" s="20"/>
    </row>
    <row r="62" spans="2:19" s="6" customFormat="1" ht="15" customHeight="1">
      <c r="B62" s="20"/>
      <c r="C62" s="15" t="s">
        <v>15</v>
      </c>
      <c r="F62" s="176" t="str">
        <f>$F$6</f>
        <v>08-2-027 - Švermov_sanace</v>
      </c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S62" s="20"/>
    </row>
    <row r="63" spans="2:19" s="6" customFormat="1" ht="15" customHeight="1">
      <c r="B63" s="20"/>
      <c r="C63" s="14" t="s">
        <v>120</v>
      </c>
      <c r="F63" s="148" t="str">
        <f>$F$7</f>
        <v>O3 - Ochrana el. vedení</v>
      </c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S63" s="20"/>
    </row>
    <row r="64" spans="2:19" s="6" customFormat="1" ht="7.5" customHeight="1">
      <c r="B64" s="20"/>
      <c r="S64" s="20"/>
    </row>
    <row r="65" spans="2:19" s="6" customFormat="1" ht="18.75" customHeight="1">
      <c r="B65" s="20"/>
      <c r="C65" s="15" t="s">
        <v>19</v>
      </c>
      <c r="F65" s="16" t="str">
        <f>$F$10</f>
        <v>Švermov</v>
      </c>
      <c r="K65" s="15" t="s">
        <v>21</v>
      </c>
      <c r="M65" s="177" t="str">
        <f>IF($O$10="","",$O$10)</f>
        <v>21.08.2013</v>
      </c>
      <c r="N65" s="146"/>
      <c r="O65" s="146"/>
      <c r="P65" s="146"/>
      <c r="S65" s="20"/>
    </row>
    <row r="66" spans="2:19" s="6" customFormat="1" ht="7.5" customHeight="1">
      <c r="B66" s="20"/>
      <c r="S66" s="20"/>
    </row>
    <row r="67" spans="2:19" s="6" customFormat="1" ht="15.75" customHeight="1">
      <c r="B67" s="20"/>
      <c r="C67" s="15" t="s">
        <v>25</v>
      </c>
      <c r="F67" s="16" t="str">
        <f>$E$13</f>
        <v>Středočeský kraj</v>
      </c>
      <c r="K67" s="15" t="s">
        <v>31</v>
      </c>
      <c r="M67" s="159" t="str">
        <f>$E$19</f>
        <v>AF-CITYPLAN s.r.o</v>
      </c>
      <c r="N67" s="146"/>
      <c r="O67" s="146"/>
      <c r="P67" s="146"/>
      <c r="Q67" s="146"/>
      <c r="S67" s="20"/>
    </row>
    <row r="68" spans="2:19" s="6" customFormat="1" ht="15" customHeight="1">
      <c r="B68" s="20"/>
      <c r="C68" s="15" t="s">
        <v>29</v>
      </c>
      <c r="F68" s="16" t="str">
        <f>IF($E$16="","",$E$16)</f>
        <v>Vyplň údaj</v>
      </c>
      <c r="S68" s="20"/>
    </row>
    <row r="69" spans="2:19" s="6" customFormat="1" ht="11.25" customHeight="1">
      <c r="B69" s="20"/>
      <c r="S69" s="20"/>
    </row>
    <row r="70" spans="2:27" s="91" customFormat="1" ht="30" customHeight="1">
      <c r="B70" s="92"/>
      <c r="C70" s="93" t="s">
        <v>135</v>
      </c>
      <c r="D70" s="94" t="s">
        <v>54</v>
      </c>
      <c r="E70" s="94" t="s">
        <v>50</v>
      </c>
      <c r="F70" s="185" t="s">
        <v>136</v>
      </c>
      <c r="G70" s="186"/>
      <c r="H70" s="186"/>
      <c r="I70" s="186"/>
      <c r="J70" s="94" t="s">
        <v>137</v>
      </c>
      <c r="K70" s="94" t="s">
        <v>138</v>
      </c>
      <c r="L70" s="185" t="s">
        <v>139</v>
      </c>
      <c r="M70" s="186"/>
      <c r="N70" s="185" t="s">
        <v>140</v>
      </c>
      <c r="O70" s="186"/>
      <c r="P70" s="186"/>
      <c r="Q70" s="186"/>
      <c r="R70" s="95" t="s">
        <v>141</v>
      </c>
      <c r="S70" s="92"/>
      <c r="T70" s="47" t="s">
        <v>142</v>
      </c>
      <c r="U70" s="48" t="s">
        <v>38</v>
      </c>
      <c r="V70" s="48" t="s">
        <v>143</v>
      </c>
      <c r="W70" s="48" t="s">
        <v>144</v>
      </c>
      <c r="X70" s="48" t="s">
        <v>145</v>
      </c>
      <c r="Y70" s="48" t="s">
        <v>146</v>
      </c>
      <c r="Z70" s="48" t="s">
        <v>147</v>
      </c>
      <c r="AA70" s="49" t="s">
        <v>148</v>
      </c>
    </row>
    <row r="71" spans="2:63" s="6" customFormat="1" ht="30" customHeight="1">
      <c r="B71" s="20"/>
      <c r="C71" s="52" t="s">
        <v>128</v>
      </c>
      <c r="N71" s="195">
        <f>$BK$71</f>
        <v>0</v>
      </c>
      <c r="O71" s="146"/>
      <c r="P71" s="146"/>
      <c r="Q71" s="146"/>
      <c r="S71" s="20"/>
      <c r="T71" s="51"/>
      <c r="U71" s="42"/>
      <c r="V71" s="42"/>
      <c r="W71" s="96">
        <f>$W$72</f>
        <v>0</v>
      </c>
      <c r="X71" s="42"/>
      <c r="Y71" s="96">
        <f>$Y$72</f>
        <v>0.239485</v>
      </c>
      <c r="Z71" s="42"/>
      <c r="AA71" s="97">
        <f>$AA$72</f>
        <v>0</v>
      </c>
      <c r="AT71" s="6" t="s">
        <v>68</v>
      </c>
      <c r="AU71" s="6" t="s">
        <v>129</v>
      </c>
      <c r="BK71" s="98">
        <f>$BK$72</f>
        <v>0</v>
      </c>
    </row>
    <row r="72" spans="2:63" s="99" customFormat="1" ht="37.5" customHeight="1">
      <c r="B72" s="100"/>
      <c r="D72" s="101" t="s">
        <v>130</v>
      </c>
      <c r="N72" s="196">
        <f>$BK$72</f>
        <v>0</v>
      </c>
      <c r="O72" s="197"/>
      <c r="P72" s="197"/>
      <c r="Q72" s="197"/>
      <c r="S72" s="100"/>
      <c r="T72" s="103"/>
      <c r="W72" s="104">
        <f>$W$73</f>
        <v>0</v>
      </c>
      <c r="Y72" s="104">
        <f>$Y$73</f>
        <v>0.239485</v>
      </c>
      <c r="AA72" s="105">
        <f>$AA$73</f>
        <v>0</v>
      </c>
      <c r="AR72" s="102" t="s">
        <v>18</v>
      </c>
      <c r="AT72" s="102" t="s">
        <v>68</v>
      </c>
      <c r="AU72" s="102" t="s">
        <v>69</v>
      </c>
      <c r="AY72" s="102" t="s">
        <v>149</v>
      </c>
      <c r="BK72" s="106">
        <f>$BK$73</f>
        <v>0</v>
      </c>
    </row>
    <row r="73" spans="2:63" s="99" customFormat="1" ht="21" customHeight="1">
      <c r="B73" s="100"/>
      <c r="D73" s="107" t="s">
        <v>388</v>
      </c>
      <c r="N73" s="198">
        <f>$BK$73</f>
        <v>0</v>
      </c>
      <c r="O73" s="197"/>
      <c r="P73" s="197"/>
      <c r="Q73" s="197"/>
      <c r="S73" s="100"/>
      <c r="T73" s="103"/>
      <c r="W73" s="104">
        <f>SUM($W$74:$W$80)</f>
        <v>0</v>
      </c>
      <c r="Y73" s="104">
        <f>SUM($Y$74:$Y$80)</f>
        <v>0.239485</v>
      </c>
      <c r="AA73" s="105">
        <f>SUM($AA$74:$AA$80)</f>
        <v>0</v>
      </c>
      <c r="AR73" s="102" t="s">
        <v>18</v>
      </c>
      <c r="AT73" s="102" t="s">
        <v>68</v>
      </c>
      <c r="AU73" s="102" t="s">
        <v>18</v>
      </c>
      <c r="AY73" s="102" t="s">
        <v>149</v>
      </c>
      <c r="BK73" s="106">
        <f>SUM($BK$74:$BK$80)</f>
        <v>0</v>
      </c>
    </row>
    <row r="74" spans="2:65" s="6" customFormat="1" ht="15.75" customHeight="1">
      <c r="B74" s="20"/>
      <c r="C74" s="108" t="s">
        <v>18</v>
      </c>
      <c r="D74" s="108" t="s">
        <v>150</v>
      </c>
      <c r="E74" s="109" t="s">
        <v>513</v>
      </c>
      <c r="F74" s="187" t="s">
        <v>562</v>
      </c>
      <c r="G74" s="188"/>
      <c r="H74" s="188"/>
      <c r="I74" s="188"/>
      <c r="J74" s="111" t="s">
        <v>452</v>
      </c>
      <c r="K74" s="112">
        <v>105.5</v>
      </c>
      <c r="L74" s="189"/>
      <c r="M74" s="188"/>
      <c r="N74" s="190">
        <f>ROUND($L$74*$K$74,2)</f>
        <v>0</v>
      </c>
      <c r="O74" s="188"/>
      <c r="P74" s="188"/>
      <c r="Q74" s="188"/>
      <c r="R74" s="110"/>
      <c r="S74" s="20"/>
      <c r="T74" s="113"/>
      <c r="U74" s="114" t="s">
        <v>39</v>
      </c>
      <c r="X74" s="115">
        <v>0.00047</v>
      </c>
      <c r="Y74" s="115">
        <f>$X$74*$K$74</f>
        <v>0.049585</v>
      </c>
      <c r="Z74" s="115">
        <v>0</v>
      </c>
      <c r="AA74" s="116">
        <f>$Z$74*$K$74</f>
        <v>0</v>
      </c>
      <c r="AR74" s="79" t="s">
        <v>155</v>
      </c>
      <c r="AT74" s="79" t="s">
        <v>150</v>
      </c>
      <c r="AU74" s="79" t="s">
        <v>77</v>
      </c>
      <c r="AY74" s="6" t="s">
        <v>149</v>
      </c>
      <c r="BE74" s="117">
        <f>IF($U$74="základní",$N$74,0)</f>
        <v>0</v>
      </c>
      <c r="BF74" s="117">
        <f>IF($U$74="snížená",$N$74,0)</f>
        <v>0</v>
      </c>
      <c r="BG74" s="117">
        <f>IF($U$74="zákl. přenesená",$N$74,0)</f>
        <v>0</v>
      </c>
      <c r="BH74" s="117">
        <f>IF($U$74="sníž. přenesená",$N$74,0)</f>
        <v>0</v>
      </c>
      <c r="BI74" s="117">
        <f>IF($U$74="nulová",$N$74,0)</f>
        <v>0</v>
      </c>
      <c r="BJ74" s="79" t="s">
        <v>18</v>
      </c>
      <c r="BK74" s="117">
        <f>ROUND($L$74*$K$74,2)</f>
        <v>0</v>
      </c>
      <c r="BL74" s="79" t="s">
        <v>155</v>
      </c>
      <c r="BM74" s="79" t="s">
        <v>563</v>
      </c>
    </row>
    <row r="75" spans="2:47" s="6" customFormat="1" ht="16.5" customHeight="1">
      <c r="B75" s="20"/>
      <c r="F75" s="191" t="s">
        <v>459</v>
      </c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20"/>
      <c r="T75" s="44"/>
      <c r="AA75" s="45"/>
      <c r="AT75" s="6" t="s">
        <v>157</v>
      </c>
      <c r="AU75" s="6" t="s">
        <v>77</v>
      </c>
    </row>
    <row r="76" spans="2:65" s="6" customFormat="1" ht="27" customHeight="1">
      <c r="B76" s="20"/>
      <c r="C76" s="131" t="s">
        <v>77</v>
      </c>
      <c r="D76" s="131" t="s">
        <v>441</v>
      </c>
      <c r="E76" s="132" t="s">
        <v>564</v>
      </c>
      <c r="F76" s="201" t="s">
        <v>565</v>
      </c>
      <c r="G76" s="202"/>
      <c r="H76" s="202"/>
      <c r="I76" s="202"/>
      <c r="J76" s="133" t="s">
        <v>530</v>
      </c>
      <c r="K76" s="134">
        <v>26.375</v>
      </c>
      <c r="L76" s="203"/>
      <c r="M76" s="202"/>
      <c r="N76" s="204">
        <f>ROUND($L$76*$K$76,2)</f>
        <v>0</v>
      </c>
      <c r="O76" s="188"/>
      <c r="P76" s="188"/>
      <c r="Q76" s="188"/>
      <c r="R76" s="110" t="s">
        <v>154</v>
      </c>
      <c r="S76" s="20"/>
      <c r="T76" s="113"/>
      <c r="U76" s="114" t="s">
        <v>39</v>
      </c>
      <c r="X76" s="115">
        <v>0.0036</v>
      </c>
      <c r="Y76" s="115">
        <f>$X$76*$K$76</f>
        <v>0.09494999999999999</v>
      </c>
      <c r="Z76" s="115">
        <v>0</v>
      </c>
      <c r="AA76" s="116">
        <f>$Z$76*$K$76</f>
        <v>0</v>
      </c>
      <c r="AR76" s="79" t="s">
        <v>183</v>
      </c>
      <c r="AT76" s="79" t="s">
        <v>441</v>
      </c>
      <c r="AU76" s="79" t="s">
        <v>77</v>
      </c>
      <c r="AY76" s="6" t="s">
        <v>149</v>
      </c>
      <c r="BE76" s="117">
        <f>IF($U$76="základní",$N$76,0)</f>
        <v>0</v>
      </c>
      <c r="BF76" s="117">
        <f>IF($U$76="snížená",$N$76,0)</f>
        <v>0</v>
      </c>
      <c r="BG76" s="117">
        <f>IF($U$76="zákl. přenesená",$N$76,0)</f>
        <v>0</v>
      </c>
      <c r="BH76" s="117">
        <f>IF($U$76="sníž. přenesená",$N$76,0)</f>
        <v>0</v>
      </c>
      <c r="BI76" s="117">
        <f>IF($U$76="nulová",$N$76,0)</f>
        <v>0</v>
      </c>
      <c r="BJ76" s="79" t="s">
        <v>18</v>
      </c>
      <c r="BK76" s="117">
        <f>ROUND($L$76*$K$76,2)</f>
        <v>0</v>
      </c>
      <c r="BL76" s="79" t="s">
        <v>155</v>
      </c>
      <c r="BM76" s="79" t="s">
        <v>566</v>
      </c>
    </row>
    <row r="77" spans="2:47" s="6" customFormat="1" ht="16.5" customHeight="1">
      <c r="B77" s="20"/>
      <c r="F77" s="191" t="s">
        <v>567</v>
      </c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20"/>
      <c r="T77" s="44"/>
      <c r="AA77" s="45"/>
      <c r="AT77" s="6" t="s">
        <v>157</v>
      </c>
      <c r="AU77" s="6" t="s">
        <v>77</v>
      </c>
    </row>
    <row r="78" spans="2:51" s="6" customFormat="1" ht="15.75" customHeight="1">
      <c r="B78" s="118"/>
      <c r="E78" s="119"/>
      <c r="F78" s="192" t="s">
        <v>568</v>
      </c>
      <c r="G78" s="193"/>
      <c r="H78" s="193"/>
      <c r="I78" s="193"/>
      <c r="K78" s="120">
        <v>26.375</v>
      </c>
      <c r="S78" s="118"/>
      <c r="T78" s="121"/>
      <c r="AA78" s="122"/>
      <c r="AT78" s="119" t="s">
        <v>159</v>
      </c>
      <c r="AU78" s="119" t="s">
        <v>77</v>
      </c>
      <c r="AV78" s="119" t="s">
        <v>77</v>
      </c>
      <c r="AW78" s="119" t="s">
        <v>129</v>
      </c>
      <c r="AX78" s="119" t="s">
        <v>18</v>
      </c>
      <c r="AY78" s="119" t="s">
        <v>149</v>
      </c>
    </row>
    <row r="79" spans="2:65" s="6" customFormat="1" ht="15.75" customHeight="1">
      <c r="B79" s="20"/>
      <c r="C79" s="131" t="s">
        <v>164</v>
      </c>
      <c r="D79" s="131" t="s">
        <v>441</v>
      </c>
      <c r="E79" s="132" t="s">
        <v>569</v>
      </c>
      <c r="F79" s="201" t="s">
        <v>570</v>
      </c>
      <c r="G79" s="202"/>
      <c r="H79" s="202"/>
      <c r="I79" s="202"/>
      <c r="J79" s="133" t="s">
        <v>530</v>
      </c>
      <c r="K79" s="134">
        <v>105.5</v>
      </c>
      <c r="L79" s="203"/>
      <c r="M79" s="202"/>
      <c r="N79" s="204">
        <f>ROUND($L$79*$K$79,2)</f>
        <v>0</v>
      </c>
      <c r="O79" s="188"/>
      <c r="P79" s="188"/>
      <c r="Q79" s="188"/>
      <c r="R79" s="110" t="s">
        <v>154</v>
      </c>
      <c r="S79" s="20"/>
      <c r="T79" s="113"/>
      <c r="U79" s="114" t="s">
        <v>39</v>
      </c>
      <c r="X79" s="115">
        <v>0.0009</v>
      </c>
      <c r="Y79" s="115">
        <f>$X$79*$K$79</f>
        <v>0.09494999999999999</v>
      </c>
      <c r="Z79" s="115">
        <v>0</v>
      </c>
      <c r="AA79" s="116">
        <f>$Z$79*$K$79</f>
        <v>0</v>
      </c>
      <c r="AR79" s="79" t="s">
        <v>183</v>
      </c>
      <c r="AT79" s="79" t="s">
        <v>441</v>
      </c>
      <c r="AU79" s="79" t="s">
        <v>77</v>
      </c>
      <c r="AY79" s="6" t="s">
        <v>149</v>
      </c>
      <c r="BE79" s="117">
        <f>IF($U$79="základní",$N$79,0)</f>
        <v>0</v>
      </c>
      <c r="BF79" s="117">
        <f>IF($U$79="snížená",$N$79,0)</f>
        <v>0</v>
      </c>
      <c r="BG79" s="117">
        <f>IF($U$79="zákl. přenesená",$N$79,0)</f>
        <v>0</v>
      </c>
      <c r="BH79" s="117">
        <f>IF($U$79="sníž. přenesená",$N$79,0)</f>
        <v>0</v>
      </c>
      <c r="BI79" s="117">
        <f>IF($U$79="nulová",$N$79,0)</f>
        <v>0</v>
      </c>
      <c r="BJ79" s="79" t="s">
        <v>18</v>
      </c>
      <c r="BK79" s="117">
        <f>ROUND($L$79*$K$79,2)</f>
        <v>0</v>
      </c>
      <c r="BL79" s="79" t="s">
        <v>155</v>
      </c>
      <c r="BM79" s="79" t="s">
        <v>571</v>
      </c>
    </row>
    <row r="80" spans="2:47" s="6" customFormat="1" ht="16.5" customHeight="1">
      <c r="B80" s="20"/>
      <c r="F80" s="191" t="s">
        <v>572</v>
      </c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20"/>
      <c r="T80" s="135"/>
      <c r="U80" s="136"/>
      <c r="V80" s="136"/>
      <c r="W80" s="136"/>
      <c r="X80" s="136"/>
      <c r="Y80" s="136"/>
      <c r="Z80" s="136"/>
      <c r="AA80" s="137"/>
      <c r="AT80" s="6" t="s">
        <v>157</v>
      </c>
      <c r="AU80" s="6" t="s">
        <v>77</v>
      </c>
    </row>
    <row r="81" spans="2:19" s="6" customFormat="1" ht="7.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20"/>
    </row>
    <row r="193" s="2" customFormat="1" ht="14.25" customHeight="1"/>
  </sheetData>
  <sheetProtection/>
  <mergeCells count="60">
    <mergeCell ref="H1:K1"/>
    <mergeCell ref="S2:AC2"/>
    <mergeCell ref="F79:I79"/>
    <mergeCell ref="L79:M79"/>
    <mergeCell ref="N79:Q79"/>
    <mergeCell ref="F80:R80"/>
    <mergeCell ref="N71:Q71"/>
    <mergeCell ref="N72:Q72"/>
    <mergeCell ref="N73:Q73"/>
    <mergeCell ref="F75:R75"/>
    <mergeCell ref="F76:I76"/>
    <mergeCell ref="L76:M76"/>
    <mergeCell ref="N76:Q76"/>
    <mergeCell ref="F77:R77"/>
    <mergeCell ref="F78:I78"/>
    <mergeCell ref="M65:P65"/>
    <mergeCell ref="M67:Q67"/>
    <mergeCell ref="F70:I70"/>
    <mergeCell ref="L70:M70"/>
    <mergeCell ref="N70:Q70"/>
    <mergeCell ref="F74:I74"/>
    <mergeCell ref="L74:M74"/>
    <mergeCell ref="N74:Q74"/>
    <mergeCell ref="N51:Q51"/>
    <mergeCell ref="N52:Q52"/>
    <mergeCell ref="N53:Q53"/>
    <mergeCell ref="C60:R60"/>
    <mergeCell ref="F62:Q62"/>
    <mergeCell ref="F63:Q63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0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211"/>
      <c r="B1" s="208"/>
      <c r="C1" s="208"/>
      <c r="D1" s="209" t="s">
        <v>1</v>
      </c>
      <c r="E1" s="208"/>
      <c r="F1" s="210" t="s">
        <v>717</v>
      </c>
      <c r="G1" s="210"/>
      <c r="H1" s="212" t="s">
        <v>718</v>
      </c>
      <c r="I1" s="212"/>
      <c r="J1" s="212"/>
      <c r="K1" s="212"/>
      <c r="L1" s="210" t="s">
        <v>719</v>
      </c>
      <c r="M1" s="210"/>
      <c r="N1" s="208"/>
      <c r="O1" s="209" t="s">
        <v>118</v>
      </c>
      <c r="P1" s="208"/>
      <c r="Q1" s="208"/>
      <c r="R1" s="208"/>
      <c r="S1" s="210" t="s">
        <v>720</v>
      </c>
      <c r="T1" s="210"/>
      <c r="U1" s="211"/>
      <c r="V1" s="21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5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75" t="s">
        <v>6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108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2:46" s="2" customFormat="1" ht="37.5" customHeight="1">
      <c r="B4" s="10"/>
      <c r="C4" s="143" t="s">
        <v>119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176" t="str">
        <f>'Rekapitulace stavby'!$K$6</f>
        <v>08-2-027 - Švermov_sanace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1"/>
    </row>
    <row r="7" spans="2:18" s="6" customFormat="1" ht="18.75" customHeight="1">
      <c r="B7" s="20"/>
      <c r="D7" s="14" t="s">
        <v>120</v>
      </c>
      <c r="F7" s="148" t="s">
        <v>573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23"/>
    </row>
    <row r="8" spans="2:18" s="6" customFormat="1" ht="14.25" customHeight="1">
      <c r="B8" s="20"/>
      <c r="R8" s="23"/>
    </row>
    <row r="9" spans="2:18" s="6" customFormat="1" ht="15" customHeight="1">
      <c r="B9" s="20"/>
      <c r="D9" s="15" t="s">
        <v>124</v>
      </c>
      <c r="F9" s="16"/>
      <c r="R9" s="23"/>
    </row>
    <row r="10" spans="2:18" s="6" customFormat="1" ht="15" customHeight="1">
      <c r="B10" s="20"/>
      <c r="D10" s="15" t="s">
        <v>19</v>
      </c>
      <c r="F10" s="16" t="s">
        <v>20</v>
      </c>
      <c r="M10" s="15" t="s">
        <v>21</v>
      </c>
      <c r="O10" s="177" t="str">
        <f>'Rekapitulace stavby'!$AN$8</f>
        <v>21.08.2013</v>
      </c>
      <c r="P10" s="146"/>
      <c r="R10" s="23"/>
    </row>
    <row r="11" spans="2:18" s="6" customFormat="1" ht="7.5" customHeight="1">
      <c r="B11" s="20"/>
      <c r="R11" s="23"/>
    </row>
    <row r="12" spans="2:18" s="6" customFormat="1" ht="15" customHeight="1">
      <c r="B12" s="20"/>
      <c r="D12" s="15" t="s">
        <v>25</v>
      </c>
      <c r="M12" s="15" t="s">
        <v>26</v>
      </c>
      <c r="O12" s="159">
        <f>IF('Rekapitulace stavby'!$AN$10="","",'Rekapitulace stavby'!$AN$10)</f>
      </c>
      <c r="P12" s="146"/>
      <c r="R12" s="23"/>
    </row>
    <row r="13" spans="2:18" s="6" customFormat="1" ht="18.75" customHeight="1">
      <c r="B13" s="20"/>
      <c r="E13" s="16" t="str">
        <f>IF('Rekapitulace stavby'!$E$11="","",'Rekapitulace stavby'!$E$11)</f>
        <v>Středočeský kraj</v>
      </c>
      <c r="M13" s="15" t="s">
        <v>28</v>
      </c>
      <c r="O13" s="159">
        <f>IF('Rekapitulace stavby'!$AN$11="","",'Rekapitulace stavby'!$AN$11)</f>
      </c>
      <c r="P13" s="146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5" t="s">
        <v>29</v>
      </c>
      <c r="M15" s="15" t="s">
        <v>26</v>
      </c>
      <c r="O15" s="159" t="str">
        <f>IF('Rekapitulace stavby'!$AN$13="","",'Rekapitulace stavby'!$AN$13)</f>
        <v>Vyplň údaj</v>
      </c>
      <c r="P15" s="146"/>
      <c r="R15" s="23"/>
    </row>
    <row r="16" spans="2:18" s="6" customFormat="1" ht="18.75" customHeight="1">
      <c r="B16" s="20"/>
      <c r="E16" s="16" t="str">
        <f>IF('Rekapitulace stavby'!$E$14="","",'Rekapitulace stavby'!$E$14)</f>
        <v>Vyplň údaj</v>
      </c>
      <c r="M16" s="15" t="s">
        <v>28</v>
      </c>
      <c r="O16" s="159" t="str">
        <f>IF('Rekapitulace stavby'!$AN$14="","",'Rekapitulace stavby'!$AN$14)</f>
        <v>Vyplň údaj</v>
      </c>
      <c r="P16" s="146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5" t="s">
        <v>31</v>
      </c>
      <c r="M18" s="15" t="s">
        <v>26</v>
      </c>
      <c r="O18" s="159" t="s">
        <v>32</v>
      </c>
      <c r="P18" s="146"/>
      <c r="R18" s="23"/>
    </row>
    <row r="19" spans="2:18" s="6" customFormat="1" ht="18.75" customHeight="1">
      <c r="B19" s="20"/>
      <c r="E19" s="16" t="s">
        <v>33</v>
      </c>
      <c r="M19" s="15" t="s">
        <v>28</v>
      </c>
      <c r="O19" s="159" t="s">
        <v>34</v>
      </c>
      <c r="P19" s="146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5" t="s">
        <v>36</v>
      </c>
      <c r="R21" s="23"/>
    </row>
    <row r="22" spans="2:18" s="79" customFormat="1" ht="15.75" customHeight="1">
      <c r="B22" s="80"/>
      <c r="E22" s="150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R22" s="81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>
      <c r="B25" s="20"/>
      <c r="D25" s="82" t="s">
        <v>37</v>
      </c>
      <c r="M25" s="173">
        <f>ROUNDUP($N$76,2)</f>
        <v>0</v>
      </c>
      <c r="N25" s="146"/>
      <c r="O25" s="146"/>
      <c r="P25" s="146"/>
      <c r="R25" s="23"/>
    </row>
    <row r="26" spans="2:18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>
      <c r="B27" s="20"/>
      <c r="D27" s="25" t="s">
        <v>38</v>
      </c>
      <c r="E27" s="25" t="s">
        <v>39</v>
      </c>
      <c r="F27" s="26">
        <v>0.21</v>
      </c>
      <c r="G27" s="83" t="s">
        <v>40</v>
      </c>
      <c r="H27" s="179">
        <f>SUM($BE$76:$BE$128)</f>
        <v>0</v>
      </c>
      <c r="I27" s="146"/>
      <c r="J27" s="146"/>
      <c r="M27" s="179">
        <f>SUM($BE$76:$BE$128)*$F$27</f>
        <v>0</v>
      </c>
      <c r="N27" s="146"/>
      <c r="O27" s="146"/>
      <c r="P27" s="146"/>
      <c r="R27" s="23"/>
    </row>
    <row r="28" spans="2:18" s="6" customFormat="1" ht="15" customHeight="1">
      <c r="B28" s="20"/>
      <c r="E28" s="25" t="s">
        <v>41</v>
      </c>
      <c r="F28" s="26">
        <v>0.15</v>
      </c>
      <c r="G28" s="83" t="s">
        <v>40</v>
      </c>
      <c r="H28" s="179">
        <f>SUM($BF$76:$BF$128)</f>
        <v>0</v>
      </c>
      <c r="I28" s="146"/>
      <c r="J28" s="146"/>
      <c r="M28" s="179">
        <f>SUM($BF$76:$BF$128)*$F$28</f>
        <v>0</v>
      </c>
      <c r="N28" s="146"/>
      <c r="O28" s="146"/>
      <c r="P28" s="146"/>
      <c r="R28" s="23"/>
    </row>
    <row r="29" spans="2:18" s="6" customFormat="1" ht="15" customHeight="1" hidden="1">
      <c r="B29" s="20"/>
      <c r="E29" s="25" t="s">
        <v>42</v>
      </c>
      <c r="F29" s="26">
        <v>0.21</v>
      </c>
      <c r="G29" s="83" t="s">
        <v>40</v>
      </c>
      <c r="H29" s="179">
        <f>SUM($BG$76:$BG$128)</f>
        <v>0</v>
      </c>
      <c r="I29" s="146"/>
      <c r="J29" s="146"/>
      <c r="M29" s="179">
        <v>0</v>
      </c>
      <c r="N29" s="146"/>
      <c r="O29" s="146"/>
      <c r="P29" s="146"/>
      <c r="R29" s="23"/>
    </row>
    <row r="30" spans="2:18" s="6" customFormat="1" ht="15" customHeight="1" hidden="1">
      <c r="B30" s="20"/>
      <c r="E30" s="25" t="s">
        <v>43</v>
      </c>
      <c r="F30" s="26">
        <v>0.15</v>
      </c>
      <c r="G30" s="83" t="s">
        <v>40</v>
      </c>
      <c r="H30" s="179">
        <f>SUM($BH$76:$BH$128)</f>
        <v>0</v>
      </c>
      <c r="I30" s="146"/>
      <c r="J30" s="146"/>
      <c r="M30" s="179">
        <v>0</v>
      </c>
      <c r="N30" s="146"/>
      <c r="O30" s="146"/>
      <c r="P30" s="146"/>
      <c r="R30" s="23"/>
    </row>
    <row r="31" spans="2:18" s="6" customFormat="1" ht="15" customHeight="1" hidden="1">
      <c r="B31" s="20"/>
      <c r="E31" s="25" t="s">
        <v>44</v>
      </c>
      <c r="F31" s="26">
        <v>0</v>
      </c>
      <c r="G31" s="83" t="s">
        <v>40</v>
      </c>
      <c r="H31" s="179">
        <f>SUM($BI$76:$BI$128)</f>
        <v>0</v>
      </c>
      <c r="I31" s="146"/>
      <c r="J31" s="146"/>
      <c r="M31" s="179">
        <v>0</v>
      </c>
      <c r="N31" s="146"/>
      <c r="O31" s="146"/>
      <c r="P31" s="146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45</v>
      </c>
      <c r="E33" s="31"/>
      <c r="F33" s="31"/>
      <c r="G33" s="84" t="s">
        <v>46</v>
      </c>
      <c r="H33" s="32" t="s">
        <v>47</v>
      </c>
      <c r="I33" s="31"/>
      <c r="J33" s="31"/>
      <c r="K33" s="31"/>
      <c r="L33" s="157">
        <f>ROUNDUP(SUM($M$25:$M$31),2)</f>
        <v>0</v>
      </c>
      <c r="M33" s="156"/>
      <c r="N33" s="156"/>
      <c r="O33" s="156"/>
      <c r="P33" s="158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85"/>
    </row>
    <row r="39" spans="2:18" s="6" customFormat="1" ht="37.5" customHeight="1">
      <c r="B39" s="20"/>
      <c r="C39" s="143" t="s">
        <v>125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80"/>
    </row>
    <row r="40" spans="2:18" s="6" customFormat="1" ht="7.5" customHeight="1">
      <c r="B40" s="20"/>
      <c r="R40" s="23"/>
    </row>
    <row r="41" spans="2:18" s="6" customFormat="1" ht="15" customHeight="1">
      <c r="B41" s="20"/>
      <c r="C41" s="15" t="s">
        <v>15</v>
      </c>
      <c r="F41" s="176" t="str">
        <f>$F$6</f>
        <v>08-2-027 - Švermov_sanace</v>
      </c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23"/>
    </row>
    <row r="42" spans="2:18" s="6" customFormat="1" ht="15" customHeight="1">
      <c r="B42" s="20"/>
      <c r="C42" s="14" t="s">
        <v>120</v>
      </c>
      <c r="F42" s="148" t="str">
        <f>$F$7</f>
        <v>O4 - Ochrana vodovdu</v>
      </c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5" t="s">
        <v>19</v>
      </c>
      <c r="F44" s="16" t="str">
        <f>$F$10</f>
        <v>Švermov</v>
      </c>
      <c r="K44" s="15" t="s">
        <v>21</v>
      </c>
      <c r="M44" s="177" t="str">
        <f>IF($O$10="","",$O$10)</f>
        <v>21.08.2013</v>
      </c>
      <c r="N44" s="146"/>
      <c r="O44" s="146"/>
      <c r="P44" s="146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5" t="s">
        <v>25</v>
      </c>
      <c r="F46" s="16" t="str">
        <f>$E$13</f>
        <v>Středočeský kraj</v>
      </c>
      <c r="K46" s="15" t="s">
        <v>31</v>
      </c>
      <c r="M46" s="159" t="str">
        <f>$E$19</f>
        <v>AF-CITYPLAN s.r.o</v>
      </c>
      <c r="N46" s="146"/>
      <c r="O46" s="146"/>
      <c r="P46" s="146"/>
      <c r="Q46" s="146"/>
      <c r="R46" s="23"/>
    </row>
    <row r="47" spans="2:18" s="6" customFormat="1" ht="15" customHeight="1">
      <c r="B47" s="20"/>
      <c r="C47" s="15" t="s">
        <v>29</v>
      </c>
      <c r="F47" s="16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181" t="s">
        <v>126</v>
      </c>
      <c r="D49" s="182"/>
      <c r="E49" s="182"/>
      <c r="F49" s="182"/>
      <c r="G49" s="182"/>
      <c r="H49" s="29"/>
      <c r="I49" s="29"/>
      <c r="J49" s="29"/>
      <c r="K49" s="29"/>
      <c r="L49" s="29"/>
      <c r="M49" s="29"/>
      <c r="N49" s="181" t="s">
        <v>127</v>
      </c>
      <c r="O49" s="182"/>
      <c r="P49" s="182"/>
      <c r="Q49" s="182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2" t="s">
        <v>128</v>
      </c>
      <c r="N51" s="173">
        <f>ROUNDUP($N$76,2)</f>
        <v>0</v>
      </c>
      <c r="O51" s="146"/>
      <c r="P51" s="146"/>
      <c r="Q51" s="146"/>
      <c r="R51" s="23"/>
      <c r="AU51" s="6" t="s">
        <v>129</v>
      </c>
    </row>
    <row r="52" spans="2:18" s="58" customFormat="1" ht="25.5" customHeight="1">
      <c r="B52" s="86"/>
      <c r="D52" s="87" t="s">
        <v>130</v>
      </c>
      <c r="N52" s="183">
        <f>ROUNDUP($N$77,2)</f>
        <v>0</v>
      </c>
      <c r="O52" s="184"/>
      <c r="P52" s="184"/>
      <c r="Q52" s="184"/>
      <c r="R52" s="88"/>
    </row>
    <row r="53" spans="2:18" s="67" customFormat="1" ht="21" customHeight="1">
      <c r="B53" s="89"/>
      <c r="D53" s="69" t="s">
        <v>131</v>
      </c>
      <c r="N53" s="170">
        <f>ROUNDUP($N$78,2)</f>
        <v>0</v>
      </c>
      <c r="O53" s="184"/>
      <c r="P53" s="184"/>
      <c r="Q53" s="184"/>
      <c r="R53" s="90"/>
    </row>
    <row r="54" spans="2:18" s="67" customFormat="1" ht="21" customHeight="1">
      <c r="B54" s="89"/>
      <c r="D54" s="69" t="s">
        <v>388</v>
      </c>
      <c r="N54" s="170">
        <f>ROUNDUP($N$104,2)</f>
        <v>0</v>
      </c>
      <c r="O54" s="184"/>
      <c r="P54" s="184"/>
      <c r="Q54" s="184"/>
      <c r="R54" s="90"/>
    </row>
    <row r="55" spans="2:18" s="58" customFormat="1" ht="25.5" customHeight="1">
      <c r="B55" s="86"/>
      <c r="D55" s="87" t="s">
        <v>467</v>
      </c>
      <c r="N55" s="183">
        <f>ROUNDUP($N$117,2)</f>
        <v>0</v>
      </c>
      <c r="O55" s="184"/>
      <c r="P55" s="184"/>
      <c r="Q55" s="184"/>
      <c r="R55" s="88"/>
    </row>
    <row r="56" spans="2:18" s="67" customFormat="1" ht="21" customHeight="1">
      <c r="B56" s="89"/>
      <c r="D56" s="69" t="s">
        <v>468</v>
      </c>
      <c r="N56" s="170">
        <f>ROUNDUP($N$118,2)</f>
        <v>0</v>
      </c>
      <c r="O56" s="184"/>
      <c r="P56" s="184"/>
      <c r="Q56" s="184"/>
      <c r="R56" s="90"/>
    </row>
    <row r="57" spans="2:18" s="58" customFormat="1" ht="25.5" customHeight="1">
      <c r="B57" s="86"/>
      <c r="D57" s="87" t="s">
        <v>470</v>
      </c>
      <c r="N57" s="183">
        <f>ROUNDUP($N$121,2)</f>
        <v>0</v>
      </c>
      <c r="O57" s="184"/>
      <c r="P57" s="184"/>
      <c r="Q57" s="184"/>
      <c r="R57" s="88"/>
    </row>
    <row r="58" spans="2:18" s="67" customFormat="1" ht="21" customHeight="1">
      <c r="B58" s="89"/>
      <c r="D58" s="69" t="s">
        <v>471</v>
      </c>
      <c r="N58" s="170">
        <f>ROUNDUP($N$125,2)</f>
        <v>0</v>
      </c>
      <c r="O58" s="184"/>
      <c r="P58" s="184"/>
      <c r="Q58" s="184"/>
      <c r="R58" s="90"/>
    </row>
    <row r="59" spans="2:18" s="6" customFormat="1" ht="22.5" customHeight="1">
      <c r="B59" s="20"/>
      <c r="R59" s="23"/>
    </row>
    <row r="60" spans="2:18" s="6" customFormat="1" ht="7.5" customHeight="1"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6"/>
    </row>
    <row r="64" spans="2:19" s="6" customFormat="1" ht="7.5" customHeight="1"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20"/>
    </row>
    <row r="65" spans="2:19" s="6" customFormat="1" ht="37.5" customHeight="1">
      <c r="B65" s="20"/>
      <c r="C65" s="143" t="s">
        <v>134</v>
      </c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20"/>
    </row>
    <row r="66" spans="2:19" s="6" customFormat="1" ht="7.5" customHeight="1">
      <c r="B66" s="20"/>
      <c r="S66" s="20"/>
    </row>
    <row r="67" spans="2:19" s="6" customFormat="1" ht="15" customHeight="1">
      <c r="B67" s="20"/>
      <c r="C67" s="15" t="s">
        <v>15</v>
      </c>
      <c r="F67" s="176" t="str">
        <f>$F$6</f>
        <v>08-2-027 - Švermov_sanace</v>
      </c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S67" s="20"/>
    </row>
    <row r="68" spans="2:19" s="6" customFormat="1" ht="15" customHeight="1">
      <c r="B68" s="20"/>
      <c r="C68" s="14" t="s">
        <v>120</v>
      </c>
      <c r="F68" s="148" t="str">
        <f>$F$7</f>
        <v>O4 - Ochrana vodovdu</v>
      </c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S68" s="20"/>
    </row>
    <row r="69" spans="2:19" s="6" customFormat="1" ht="7.5" customHeight="1">
      <c r="B69" s="20"/>
      <c r="S69" s="20"/>
    </row>
    <row r="70" spans="2:19" s="6" customFormat="1" ht="18.75" customHeight="1">
      <c r="B70" s="20"/>
      <c r="C70" s="15" t="s">
        <v>19</v>
      </c>
      <c r="F70" s="16" t="str">
        <f>$F$10</f>
        <v>Švermov</v>
      </c>
      <c r="K70" s="15" t="s">
        <v>21</v>
      </c>
      <c r="M70" s="177" t="str">
        <f>IF($O$10="","",$O$10)</f>
        <v>21.08.2013</v>
      </c>
      <c r="N70" s="146"/>
      <c r="O70" s="146"/>
      <c r="P70" s="146"/>
      <c r="S70" s="20"/>
    </row>
    <row r="71" spans="2:19" s="6" customFormat="1" ht="7.5" customHeight="1">
      <c r="B71" s="20"/>
      <c r="S71" s="20"/>
    </row>
    <row r="72" spans="2:19" s="6" customFormat="1" ht="15.75" customHeight="1">
      <c r="B72" s="20"/>
      <c r="C72" s="15" t="s">
        <v>25</v>
      </c>
      <c r="F72" s="16" t="str">
        <f>$E$13</f>
        <v>Středočeský kraj</v>
      </c>
      <c r="K72" s="15" t="s">
        <v>31</v>
      </c>
      <c r="M72" s="159" t="str">
        <f>$E$19</f>
        <v>AF-CITYPLAN s.r.o</v>
      </c>
      <c r="N72" s="146"/>
      <c r="O72" s="146"/>
      <c r="P72" s="146"/>
      <c r="Q72" s="146"/>
      <c r="S72" s="20"/>
    </row>
    <row r="73" spans="2:19" s="6" customFormat="1" ht="15" customHeight="1">
      <c r="B73" s="20"/>
      <c r="C73" s="15" t="s">
        <v>29</v>
      </c>
      <c r="F73" s="16" t="str">
        <f>IF($E$16="","",$E$16)</f>
        <v>Vyplň údaj</v>
      </c>
      <c r="S73" s="20"/>
    </row>
    <row r="74" spans="2:19" s="6" customFormat="1" ht="11.25" customHeight="1">
      <c r="B74" s="20"/>
      <c r="S74" s="20"/>
    </row>
    <row r="75" spans="2:27" s="91" customFormat="1" ht="30" customHeight="1">
      <c r="B75" s="92"/>
      <c r="C75" s="93" t="s">
        <v>135</v>
      </c>
      <c r="D75" s="94" t="s">
        <v>54</v>
      </c>
      <c r="E75" s="94" t="s">
        <v>50</v>
      </c>
      <c r="F75" s="185" t="s">
        <v>136</v>
      </c>
      <c r="G75" s="186"/>
      <c r="H75" s="186"/>
      <c r="I75" s="186"/>
      <c r="J75" s="94" t="s">
        <v>137</v>
      </c>
      <c r="K75" s="94" t="s">
        <v>138</v>
      </c>
      <c r="L75" s="185" t="s">
        <v>139</v>
      </c>
      <c r="M75" s="186"/>
      <c r="N75" s="185" t="s">
        <v>140</v>
      </c>
      <c r="O75" s="186"/>
      <c r="P75" s="186"/>
      <c r="Q75" s="186"/>
      <c r="R75" s="95" t="s">
        <v>141</v>
      </c>
      <c r="S75" s="92"/>
      <c r="T75" s="47" t="s">
        <v>142</v>
      </c>
      <c r="U75" s="48" t="s">
        <v>38</v>
      </c>
      <c r="V75" s="48" t="s">
        <v>143</v>
      </c>
      <c r="W75" s="48" t="s">
        <v>144</v>
      </c>
      <c r="X75" s="48" t="s">
        <v>145</v>
      </c>
      <c r="Y75" s="48" t="s">
        <v>146</v>
      </c>
      <c r="Z75" s="48" t="s">
        <v>147</v>
      </c>
      <c r="AA75" s="49" t="s">
        <v>148</v>
      </c>
    </row>
    <row r="76" spans="2:63" s="6" customFormat="1" ht="30" customHeight="1">
      <c r="B76" s="20"/>
      <c r="C76" s="52" t="s">
        <v>128</v>
      </c>
      <c r="N76" s="195">
        <f>$BK$76</f>
        <v>0</v>
      </c>
      <c r="O76" s="146"/>
      <c r="P76" s="146"/>
      <c r="Q76" s="146"/>
      <c r="S76" s="20"/>
      <c r="T76" s="51"/>
      <c r="U76" s="42"/>
      <c r="V76" s="42"/>
      <c r="W76" s="96">
        <f>$W$77+$W$117+$W$121</f>
        <v>0</v>
      </c>
      <c r="X76" s="42"/>
      <c r="Y76" s="96">
        <f>$Y$77+$Y$117+$Y$121</f>
        <v>13.273259999999999</v>
      </c>
      <c r="Z76" s="42"/>
      <c r="AA76" s="97">
        <f>$AA$77+$AA$117+$AA$121</f>
        <v>1.63422</v>
      </c>
      <c r="AT76" s="6" t="s">
        <v>68</v>
      </c>
      <c r="AU76" s="6" t="s">
        <v>129</v>
      </c>
      <c r="BK76" s="98">
        <f>$BK$77+$BK$117+$BK$121</f>
        <v>0</v>
      </c>
    </row>
    <row r="77" spans="2:63" s="99" customFormat="1" ht="37.5" customHeight="1">
      <c r="B77" s="100"/>
      <c r="D77" s="101" t="s">
        <v>130</v>
      </c>
      <c r="N77" s="196">
        <f>$BK$77</f>
        <v>0</v>
      </c>
      <c r="O77" s="197"/>
      <c r="P77" s="197"/>
      <c r="Q77" s="197"/>
      <c r="S77" s="100"/>
      <c r="T77" s="103"/>
      <c r="W77" s="104">
        <f>$W$78+$W$104</f>
        <v>0</v>
      </c>
      <c r="Y77" s="104">
        <f>$Y$78+$Y$104</f>
        <v>13.26696</v>
      </c>
      <c r="AA77" s="105">
        <f>$AA$78+$AA$104</f>
        <v>0</v>
      </c>
      <c r="AR77" s="102" t="s">
        <v>18</v>
      </c>
      <c r="AT77" s="102" t="s">
        <v>68</v>
      </c>
      <c r="AU77" s="102" t="s">
        <v>69</v>
      </c>
      <c r="AY77" s="102" t="s">
        <v>149</v>
      </c>
      <c r="BK77" s="106">
        <f>$BK$78+$BK$104</f>
        <v>0</v>
      </c>
    </row>
    <row r="78" spans="2:63" s="99" customFormat="1" ht="21" customHeight="1">
      <c r="B78" s="100"/>
      <c r="D78" s="107" t="s">
        <v>131</v>
      </c>
      <c r="N78" s="198">
        <f>$BK$78</f>
        <v>0</v>
      </c>
      <c r="O78" s="197"/>
      <c r="P78" s="197"/>
      <c r="Q78" s="197"/>
      <c r="S78" s="100"/>
      <c r="T78" s="103"/>
      <c r="W78" s="104">
        <f>SUM($W$79:$W$103)</f>
        <v>0</v>
      </c>
      <c r="Y78" s="104">
        <f>SUM($Y$79:$Y$103)</f>
        <v>12.6</v>
      </c>
      <c r="AA78" s="105">
        <f>SUM($AA$79:$AA$103)</f>
        <v>0</v>
      </c>
      <c r="AR78" s="102" t="s">
        <v>18</v>
      </c>
      <c r="AT78" s="102" t="s">
        <v>68</v>
      </c>
      <c r="AU78" s="102" t="s">
        <v>18</v>
      </c>
      <c r="AY78" s="102" t="s">
        <v>149</v>
      </c>
      <c r="BK78" s="106">
        <f>SUM($BK$79:$BK$103)</f>
        <v>0</v>
      </c>
    </row>
    <row r="79" spans="2:65" s="6" customFormat="1" ht="27" customHeight="1">
      <c r="B79" s="20"/>
      <c r="C79" s="108" t="s">
        <v>18</v>
      </c>
      <c r="D79" s="108" t="s">
        <v>150</v>
      </c>
      <c r="E79" s="109" t="s">
        <v>420</v>
      </c>
      <c r="F79" s="187" t="s">
        <v>421</v>
      </c>
      <c r="G79" s="188"/>
      <c r="H79" s="188"/>
      <c r="I79" s="188"/>
      <c r="J79" s="111" t="s">
        <v>153</v>
      </c>
      <c r="K79" s="112">
        <v>6.3</v>
      </c>
      <c r="L79" s="189"/>
      <c r="M79" s="188"/>
      <c r="N79" s="190">
        <f>ROUND($L$79*$K$79,2)</f>
        <v>0</v>
      </c>
      <c r="O79" s="188"/>
      <c r="P79" s="188"/>
      <c r="Q79" s="188"/>
      <c r="R79" s="110" t="s">
        <v>154</v>
      </c>
      <c r="S79" s="20"/>
      <c r="T79" s="113"/>
      <c r="U79" s="114" t="s">
        <v>39</v>
      </c>
      <c r="X79" s="115">
        <v>0</v>
      </c>
      <c r="Y79" s="115">
        <f>$X$79*$K$79</f>
        <v>0</v>
      </c>
      <c r="Z79" s="115">
        <v>0</v>
      </c>
      <c r="AA79" s="116">
        <f>$Z$79*$K$79</f>
        <v>0</v>
      </c>
      <c r="AR79" s="79" t="s">
        <v>155</v>
      </c>
      <c r="AT79" s="79" t="s">
        <v>150</v>
      </c>
      <c r="AU79" s="79" t="s">
        <v>77</v>
      </c>
      <c r="AY79" s="6" t="s">
        <v>149</v>
      </c>
      <c r="BE79" s="117">
        <f>IF($U$79="základní",$N$79,0)</f>
        <v>0</v>
      </c>
      <c r="BF79" s="117">
        <f>IF($U$79="snížená",$N$79,0)</f>
        <v>0</v>
      </c>
      <c r="BG79" s="117">
        <f>IF($U$79="zákl. přenesená",$N$79,0)</f>
        <v>0</v>
      </c>
      <c r="BH79" s="117">
        <f>IF($U$79="sníž. přenesená",$N$79,0)</f>
        <v>0</v>
      </c>
      <c r="BI79" s="117">
        <f>IF($U$79="nulová",$N$79,0)</f>
        <v>0</v>
      </c>
      <c r="BJ79" s="79" t="s">
        <v>18</v>
      </c>
      <c r="BK79" s="117">
        <f>ROUND($L$79*$K$79,2)</f>
        <v>0</v>
      </c>
      <c r="BL79" s="79" t="s">
        <v>155</v>
      </c>
      <c r="BM79" s="79" t="s">
        <v>574</v>
      </c>
    </row>
    <row r="80" spans="2:47" s="6" customFormat="1" ht="16.5" customHeight="1">
      <c r="B80" s="20"/>
      <c r="F80" s="191" t="s">
        <v>421</v>
      </c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20"/>
      <c r="T80" s="44"/>
      <c r="AA80" s="45"/>
      <c r="AT80" s="6" t="s">
        <v>157</v>
      </c>
      <c r="AU80" s="6" t="s">
        <v>77</v>
      </c>
    </row>
    <row r="81" spans="2:51" s="6" customFormat="1" ht="15.75" customHeight="1">
      <c r="B81" s="118"/>
      <c r="E81" s="119"/>
      <c r="F81" s="192" t="s">
        <v>575</v>
      </c>
      <c r="G81" s="193"/>
      <c r="H81" s="193"/>
      <c r="I81" s="193"/>
      <c r="K81" s="120">
        <v>6.3</v>
      </c>
      <c r="S81" s="118"/>
      <c r="T81" s="121"/>
      <c r="AA81" s="122"/>
      <c r="AT81" s="119" t="s">
        <v>159</v>
      </c>
      <c r="AU81" s="119" t="s">
        <v>77</v>
      </c>
      <c r="AV81" s="119" t="s">
        <v>77</v>
      </c>
      <c r="AW81" s="119" t="s">
        <v>129</v>
      </c>
      <c r="AX81" s="119" t="s">
        <v>18</v>
      </c>
      <c r="AY81" s="119" t="s">
        <v>149</v>
      </c>
    </row>
    <row r="82" spans="2:65" s="6" customFormat="1" ht="27" customHeight="1">
      <c r="B82" s="20"/>
      <c r="C82" s="108" t="s">
        <v>77</v>
      </c>
      <c r="D82" s="108" t="s">
        <v>150</v>
      </c>
      <c r="E82" s="109" t="s">
        <v>424</v>
      </c>
      <c r="F82" s="187" t="s">
        <v>425</v>
      </c>
      <c r="G82" s="188"/>
      <c r="H82" s="188"/>
      <c r="I82" s="188"/>
      <c r="J82" s="111" t="s">
        <v>153</v>
      </c>
      <c r="K82" s="112">
        <v>6.3</v>
      </c>
      <c r="L82" s="189"/>
      <c r="M82" s="188"/>
      <c r="N82" s="190">
        <f>ROUND($L$82*$K$82,2)</f>
        <v>0</v>
      </c>
      <c r="O82" s="188"/>
      <c r="P82" s="188"/>
      <c r="Q82" s="188"/>
      <c r="R82" s="110" t="s">
        <v>154</v>
      </c>
      <c r="S82" s="20"/>
      <c r="T82" s="113"/>
      <c r="U82" s="114" t="s">
        <v>39</v>
      </c>
      <c r="X82" s="115">
        <v>0</v>
      </c>
      <c r="Y82" s="115">
        <f>$X$82*$K$82</f>
        <v>0</v>
      </c>
      <c r="Z82" s="115">
        <v>0</v>
      </c>
      <c r="AA82" s="116">
        <f>$Z$82*$K$82</f>
        <v>0</v>
      </c>
      <c r="AR82" s="79" t="s">
        <v>155</v>
      </c>
      <c r="AT82" s="79" t="s">
        <v>150</v>
      </c>
      <c r="AU82" s="79" t="s">
        <v>77</v>
      </c>
      <c r="AY82" s="6" t="s">
        <v>149</v>
      </c>
      <c r="BE82" s="117">
        <f>IF($U$82="základní",$N$82,0)</f>
        <v>0</v>
      </c>
      <c r="BF82" s="117">
        <f>IF($U$82="snížená",$N$82,0)</f>
        <v>0</v>
      </c>
      <c r="BG82" s="117">
        <f>IF($U$82="zákl. přenesená",$N$82,0)</f>
        <v>0</v>
      </c>
      <c r="BH82" s="117">
        <f>IF($U$82="sníž. přenesená",$N$82,0)</f>
        <v>0</v>
      </c>
      <c r="BI82" s="117">
        <f>IF($U$82="nulová",$N$82,0)</f>
        <v>0</v>
      </c>
      <c r="BJ82" s="79" t="s">
        <v>18</v>
      </c>
      <c r="BK82" s="117">
        <f>ROUND($L$82*$K$82,2)</f>
        <v>0</v>
      </c>
      <c r="BL82" s="79" t="s">
        <v>155</v>
      </c>
      <c r="BM82" s="79" t="s">
        <v>576</v>
      </c>
    </row>
    <row r="83" spans="2:47" s="6" customFormat="1" ht="16.5" customHeight="1">
      <c r="B83" s="20"/>
      <c r="F83" s="191" t="s">
        <v>425</v>
      </c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20"/>
      <c r="T83" s="44"/>
      <c r="AA83" s="45"/>
      <c r="AT83" s="6" t="s">
        <v>157</v>
      </c>
      <c r="AU83" s="6" t="s">
        <v>77</v>
      </c>
    </row>
    <row r="84" spans="2:51" s="6" customFormat="1" ht="15.75" customHeight="1">
      <c r="B84" s="118"/>
      <c r="E84" s="119"/>
      <c r="F84" s="192" t="s">
        <v>577</v>
      </c>
      <c r="G84" s="193"/>
      <c r="H84" s="193"/>
      <c r="I84" s="193"/>
      <c r="K84" s="120">
        <v>6.3</v>
      </c>
      <c r="S84" s="118"/>
      <c r="T84" s="121"/>
      <c r="AA84" s="122"/>
      <c r="AT84" s="119" t="s">
        <v>159</v>
      </c>
      <c r="AU84" s="119" t="s">
        <v>77</v>
      </c>
      <c r="AV84" s="119" t="s">
        <v>77</v>
      </c>
      <c r="AW84" s="119" t="s">
        <v>129</v>
      </c>
      <c r="AX84" s="119" t="s">
        <v>18</v>
      </c>
      <c r="AY84" s="119" t="s">
        <v>149</v>
      </c>
    </row>
    <row r="85" spans="2:65" s="6" customFormat="1" ht="27" customHeight="1">
      <c r="B85" s="20"/>
      <c r="C85" s="108" t="s">
        <v>164</v>
      </c>
      <c r="D85" s="108" t="s">
        <v>150</v>
      </c>
      <c r="E85" s="109" t="s">
        <v>184</v>
      </c>
      <c r="F85" s="187" t="s">
        <v>185</v>
      </c>
      <c r="G85" s="188"/>
      <c r="H85" s="188"/>
      <c r="I85" s="188"/>
      <c r="J85" s="111" t="s">
        <v>153</v>
      </c>
      <c r="K85" s="112">
        <v>6.3</v>
      </c>
      <c r="L85" s="189"/>
      <c r="M85" s="188"/>
      <c r="N85" s="190">
        <f>ROUND($L$85*$K$85,2)</f>
        <v>0</v>
      </c>
      <c r="O85" s="188"/>
      <c r="P85" s="188"/>
      <c r="Q85" s="188"/>
      <c r="R85" s="110" t="s">
        <v>154</v>
      </c>
      <c r="S85" s="20"/>
      <c r="T85" s="113"/>
      <c r="U85" s="114" t="s">
        <v>39</v>
      </c>
      <c r="X85" s="115">
        <v>0</v>
      </c>
      <c r="Y85" s="115">
        <f>$X$85*$K$85</f>
        <v>0</v>
      </c>
      <c r="Z85" s="115">
        <v>0</v>
      </c>
      <c r="AA85" s="116">
        <f>$Z$85*$K$85</f>
        <v>0</v>
      </c>
      <c r="AR85" s="79" t="s">
        <v>155</v>
      </c>
      <c r="AT85" s="79" t="s">
        <v>150</v>
      </c>
      <c r="AU85" s="79" t="s">
        <v>77</v>
      </c>
      <c r="AY85" s="6" t="s">
        <v>149</v>
      </c>
      <c r="BE85" s="117">
        <f>IF($U$85="základní",$N$85,0)</f>
        <v>0</v>
      </c>
      <c r="BF85" s="117">
        <f>IF($U$85="snížená",$N$85,0)</f>
        <v>0</v>
      </c>
      <c r="BG85" s="117">
        <f>IF($U$85="zákl. přenesená",$N$85,0)</f>
        <v>0</v>
      </c>
      <c r="BH85" s="117">
        <f>IF($U$85="sníž. přenesená",$N$85,0)</f>
        <v>0</v>
      </c>
      <c r="BI85" s="117">
        <f>IF($U$85="nulová",$N$85,0)</f>
        <v>0</v>
      </c>
      <c r="BJ85" s="79" t="s">
        <v>18</v>
      </c>
      <c r="BK85" s="117">
        <f>ROUND($L$85*$K$85,2)</f>
        <v>0</v>
      </c>
      <c r="BL85" s="79" t="s">
        <v>155</v>
      </c>
      <c r="BM85" s="79" t="s">
        <v>578</v>
      </c>
    </row>
    <row r="86" spans="2:47" s="6" customFormat="1" ht="16.5" customHeight="1">
      <c r="B86" s="20"/>
      <c r="F86" s="191" t="s">
        <v>185</v>
      </c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20"/>
      <c r="T86" s="44"/>
      <c r="AA86" s="45"/>
      <c r="AT86" s="6" t="s">
        <v>157</v>
      </c>
      <c r="AU86" s="6" t="s">
        <v>77</v>
      </c>
    </row>
    <row r="87" spans="2:51" s="6" customFormat="1" ht="15.75" customHeight="1">
      <c r="B87" s="118"/>
      <c r="E87" s="119"/>
      <c r="F87" s="192" t="s">
        <v>577</v>
      </c>
      <c r="G87" s="193"/>
      <c r="H87" s="193"/>
      <c r="I87" s="193"/>
      <c r="K87" s="120">
        <v>6.3</v>
      </c>
      <c r="S87" s="118"/>
      <c r="T87" s="121"/>
      <c r="AA87" s="122"/>
      <c r="AT87" s="119" t="s">
        <v>159</v>
      </c>
      <c r="AU87" s="119" t="s">
        <v>77</v>
      </c>
      <c r="AV87" s="119" t="s">
        <v>77</v>
      </c>
      <c r="AW87" s="119" t="s">
        <v>129</v>
      </c>
      <c r="AX87" s="119" t="s">
        <v>18</v>
      </c>
      <c r="AY87" s="119" t="s">
        <v>149</v>
      </c>
    </row>
    <row r="88" spans="2:65" s="6" customFormat="1" ht="15.75" customHeight="1">
      <c r="B88" s="20"/>
      <c r="C88" s="108" t="s">
        <v>155</v>
      </c>
      <c r="D88" s="108" t="s">
        <v>150</v>
      </c>
      <c r="E88" s="109" t="s">
        <v>194</v>
      </c>
      <c r="F88" s="187" t="s">
        <v>195</v>
      </c>
      <c r="G88" s="188"/>
      <c r="H88" s="188"/>
      <c r="I88" s="188"/>
      <c r="J88" s="111" t="s">
        <v>153</v>
      </c>
      <c r="K88" s="112">
        <v>6.3</v>
      </c>
      <c r="L88" s="189"/>
      <c r="M88" s="188"/>
      <c r="N88" s="190">
        <f>ROUND($L$88*$K$88,2)</f>
        <v>0</v>
      </c>
      <c r="O88" s="188"/>
      <c r="P88" s="188"/>
      <c r="Q88" s="188"/>
      <c r="R88" s="110" t="s">
        <v>154</v>
      </c>
      <c r="S88" s="20"/>
      <c r="T88" s="113"/>
      <c r="U88" s="114" t="s">
        <v>39</v>
      </c>
      <c r="X88" s="115">
        <v>0</v>
      </c>
      <c r="Y88" s="115">
        <f>$X$88*$K$88</f>
        <v>0</v>
      </c>
      <c r="Z88" s="115">
        <v>0</v>
      </c>
      <c r="AA88" s="116">
        <f>$Z$88*$K$88</f>
        <v>0</v>
      </c>
      <c r="AR88" s="79" t="s">
        <v>155</v>
      </c>
      <c r="AT88" s="79" t="s">
        <v>150</v>
      </c>
      <c r="AU88" s="79" t="s">
        <v>77</v>
      </c>
      <c r="AY88" s="6" t="s">
        <v>149</v>
      </c>
      <c r="BE88" s="117">
        <f>IF($U$88="základní",$N$88,0)</f>
        <v>0</v>
      </c>
      <c r="BF88" s="117">
        <f>IF($U$88="snížená",$N$88,0)</f>
        <v>0</v>
      </c>
      <c r="BG88" s="117">
        <f>IF($U$88="zákl. přenesená",$N$88,0)</f>
        <v>0</v>
      </c>
      <c r="BH88" s="117">
        <f>IF($U$88="sníž. přenesená",$N$88,0)</f>
        <v>0</v>
      </c>
      <c r="BI88" s="117">
        <f>IF($U$88="nulová",$N$88,0)</f>
        <v>0</v>
      </c>
      <c r="BJ88" s="79" t="s">
        <v>18</v>
      </c>
      <c r="BK88" s="117">
        <f>ROUND($L$88*$K$88,2)</f>
        <v>0</v>
      </c>
      <c r="BL88" s="79" t="s">
        <v>155</v>
      </c>
      <c r="BM88" s="79" t="s">
        <v>579</v>
      </c>
    </row>
    <row r="89" spans="2:47" s="6" customFormat="1" ht="16.5" customHeight="1">
      <c r="B89" s="20"/>
      <c r="F89" s="191" t="s">
        <v>195</v>
      </c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20"/>
      <c r="T89" s="44"/>
      <c r="AA89" s="45"/>
      <c r="AT89" s="6" t="s">
        <v>157</v>
      </c>
      <c r="AU89" s="6" t="s">
        <v>77</v>
      </c>
    </row>
    <row r="90" spans="2:51" s="6" customFormat="1" ht="15.75" customHeight="1">
      <c r="B90" s="118"/>
      <c r="E90" s="119"/>
      <c r="F90" s="192" t="s">
        <v>577</v>
      </c>
      <c r="G90" s="193"/>
      <c r="H90" s="193"/>
      <c r="I90" s="193"/>
      <c r="K90" s="120">
        <v>6.3</v>
      </c>
      <c r="S90" s="118"/>
      <c r="T90" s="121"/>
      <c r="AA90" s="122"/>
      <c r="AT90" s="119" t="s">
        <v>159</v>
      </c>
      <c r="AU90" s="119" t="s">
        <v>77</v>
      </c>
      <c r="AV90" s="119" t="s">
        <v>77</v>
      </c>
      <c r="AW90" s="119" t="s">
        <v>129</v>
      </c>
      <c r="AX90" s="119" t="s">
        <v>18</v>
      </c>
      <c r="AY90" s="119" t="s">
        <v>149</v>
      </c>
    </row>
    <row r="91" spans="2:65" s="6" customFormat="1" ht="27" customHeight="1">
      <c r="B91" s="20"/>
      <c r="C91" s="108" t="s">
        <v>171</v>
      </c>
      <c r="D91" s="108" t="s">
        <v>150</v>
      </c>
      <c r="E91" s="109" t="s">
        <v>198</v>
      </c>
      <c r="F91" s="187" t="s">
        <v>199</v>
      </c>
      <c r="G91" s="188"/>
      <c r="H91" s="188"/>
      <c r="I91" s="188"/>
      <c r="J91" s="111" t="s">
        <v>200</v>
      </c>
      <c r="K91" s="112">
        <v>11.34</v>
      </c>
      <c r="L91" s="189"/>
      <c r="M91" s="188"/>
      <c r="N91" s="190">
        <f>ROUND($L$91*$K$91,2)</f>
        <v>0</v>
      </c>
      <c r="O91" s="188"/>
      <c r="P91" s="188"/>
      <c r="Q91" s="188"/>
      <c r="R91" s="110" t="s">
        <v>154</v>
      </c>
      <c r="S91" s="20"/>
      <c r="T91" s="113"/>
      <c r="U91" s="114" t="s">
        <v>39</v>
      </c>
      <c r="X91" s="115">
        <v>0</v>
      </c>
      <c r="Y91" s="115">
        <f>$X$91*$K$91</f>
        <v>0</v>
      </c>
      <c r="Z91" s="115">
        <v>0</v>
      </c>
      <c r="AA91" s="116">
        <f>$Z$91*$K$91</f>
        <v>0</v>
      </c>
      <c r="AR91" s="79" t="s">
        <v>155</v>
      </c>
      <c r="AT91" s="79" t="s">
        <v>150</v>
      </c>
      <c r="AU91" s="79" t="s">
        <v>77</v>
      </c>
      <c r="AY91" s="6" t="s">
        <v>149</v>
      </c>
      <c r="BE91" s="117">
        <f>IF($U$91="základní",$N$91,0)</f>
        <v>0</v>
      </c>
      <c r="BF91" s="117">
        <f>IF($U$91="snížená",$N$91,0)</f>
        <v>0</v>
      </c>
      <c r="BG91" s="117">
        <f>IF($U$91="zákl. přenesená",$N$91,0)</f>
        <v>0</v>
      </c>
      <c r="BH91" s="117">
        <f>IF($U$91="sníž. přenesená",$N$91,0)</f>
        <v>0</v>
      </c>
      <c r="BI91" s="117">
        <f>IF($U$91="nulová",$N$91,0)</f>
        <v>0</v>
      </c>
      <c r="BJ91" s="79" t="s">
        <v>18</v>
      </c>
      <c r="BK91" s="117">
        <f>ROUND($L$91*$K$91,2)</f>
        <v>0</v>
      </c>
      <c r="BL91" s="79" t="s">
        <v>155</v>
      </c>
      <c r="BM91" s="79" t="s">
        <v>580</v>
      </c>
    </row>
    <row r="92" spans="2:47" s="6" customFormat="1" ht="16.5" customHeight="1">
      <c r="B92" s="20"/>
      <c r="F92" s="191" t="s">
        <v>199</v>
      </c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20"/>
      <c r="T92" s="44"/>
      <c r="AA92" s="45"/>
      <c r="AT92" s="6" t="s">
        <v>157</v>
      </c>
      <c r="AU92" s="6" t="s">
        <v>77</v>
      </c>
    </row>
    <row r="93" spans="2:51" s="6" customFormat="1" ht="15.75" customHeight="1">
      <c r="B93" s="118"/>
      <c r="E93" s="119"/>
      <c r="F93" s="192" t="s">
        <v>581</v>
      </c>
      <c r="G93" s="193"/>
      <c r="H93" s="193"/>
      <c r="I93" s="193"/>
      <c r="K93" s="120">
        <v>11.34</v>
      </c>
      <c r="S93" s="118"/>
      <c r="T93" s="121"/>
      <c r="AA93" s="122"/>
      <c r="AT93" s="119" t="s">
        <v>159</v>
      </c>
      <c r="AU93" s="119" t="s">
        <v>77</v>
      </c>
      <c r="AV93" s="119" t="s">
        <v>77</v>
      </c>
      <c r="AW93" s="119" t="s">
        <v>129</v>
      </c>
      <c r="AX93" s="119" t="s">
        <v>18</v>
      </c>
      <c r="AY93" s="119" t="s">
        <v>149</v>
      </c>
    </row>
    <row r="94" spans="2:65" s="6" customFormat="1" ht="39" customHeight="1">
      <c r="B94" s="20"/>
      <c r="C94" s="108" t="s">
        <v>175</v>
      </c>
      <c r="D94" s="108" t="s">
        <v>150</v>
      </c>
      <c r="E94" s="109" t="s">
        <v>434</v>
      </c>
      <c r="F94" s="187" t="s">
        <v>435</v>
      </c>
      <c r="G94" s="188"/>
      <c r="H94" s="188"/>
      <c r="I94" s="188"/>
      <c r="J94" s="111" t="s">
        <v>153</v>
      </c>
      <c r="K94" s="112">
        <v>6.3</v>
      </c>
      <c r="L94" s="189"/>
      <c r="M94" s="188"/>
      <c r="N94" s="190">
        <f>ROUND($L$94*$K$94,2)</f>
        <v>0</v>
      </c>
      <c r="O94" s="188"/>
      <c r="P94" s="188"/>
      <c r="Q94" s="188"/>
      <c r="R94" s="110" t="s">
        <v>154</v>
      </c>
      <c r="S94" s="20"/>
      <c r="T94" s="113"/>
      <c r="U94" s="114" t="s">
        <v>39</v>
      </c>
      <c r="X94" s="115">
        <v>0</v>
      </c>
      <c r="Y94" s="115">
        <f>$X$94*$K$94</f>
        <v>0</v>
      </c>
      <c r="Z94" s="115">
        <v>0</v>
      </c>
      <c r="AA94" s="116">
        <f>$Z$94*$K$94</f>
        <v>0</v>
      </c>
      <c r="AR94" s="79" t="s">
        <v>155</v>
      </c>
      <c r="AT94" s="79" t="s">
        <v>150</v>
      </c>
      <c r="AU94" s="79" t="s">
        <v>77</v>
      </c>
      <c r="AY94" s="6" t="s">
        <v>149</v>
      </c>
      <c r="BE94" s="117">
        <f>IF($U$94="základní",$N$94,0)</f>
        <v>0</v>
      </c>
      <c r="BF94" s="117">
        <f>IF($U$94="snížená",$N$94,0)</f>
        <v>0</v>
      </c>
      <c r="BG94" s="117">
        <f>IF($U$94="zákl. přenesená",$N$94,0)</f>
        <v>0</v>
      </c>
      <c r="BH94" s="117">
        <f>IF($U$94="sníž. přenesená",$N$94,0)</f>
        <v>0</v>
      </c>
      <c r="BI94" s="117">
        <f>IF($U$94="nulová",$N$94,0)</f>
        <v>0</v>
      </c>
      <c r="BJ94" s="79" t="s">
        <v>18</v>
      </c>
      <c r="BK94" s="117">
        <f>ROUND($L$94*$K$94,2)</f>
        <v>0</v>
      </c>
      <c r="BL94" s="79" t="s">
        <v>155</v>
      </c>
      <c r="BM94" s="79" t="s">
        <v>582</v>
      </c>
    </row>
    <row r="95" spans="2:47" s="6" customFormat="1" ht="16.5" customHeight="1">
      <c r="B95" s="20"/>
      <c r="F95" s="191" t="s">
        <v>435</v>
      </c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20"/>
      <c r="T95" s="44"/>
      <c r="AA95" s="45"/>
      <c r="AT95" s="6" t="s">
        <v>157</v>
      </c>
      <c r="AU95" s="6" t="s">
        <v>77</v>
      </c>
    </row>
    <row r="96" spans="2:51" s="6" customFormat="1" ht="15.75" customHeight="1">
      <c r="B96" s="118"/>
      <c r="E96" s="119"/>
      <c r="F96" s="192" t="s">
        <v>575</v>
      </c>
      <c r="G96" s="193"/>
      <c r="H96" s="193"/>
      <c r="I96" s="193"/>
      <c r="K96" s="120">
        <v>6.3</v>
      </c>
      <c r="S96" s="118"/>
      <c r="T96" s="121"/>
      <c r="AA96" s="122"/>
      <c r="AT96" s="119" t="s">
        <v>159</v>
      </c>
      <c r="AU96" s="119" t="s">
        <v>77</v>
      </c>
      <c r="AV96" s="119" t="s">
        <v>77</v>
      </c>
      <c r="AW96" s="119" t="s">
        <v>129</v>
      </c>
      <c r="AX96" s="119" t="s">
        <v>18</v>
      </c>
      <c r="AY96" s="119" t="s">
        <v>149</v>
      </c>
    </row>
    <row r="97" spans="2:65" s="6" customFormat="1" ht="15.75" customHeight="1">
      <c r="B97" s="20"/>
      <c r="C97" s="131" t="s">
        <v>179</v>
      </c>
      <c r="D97" s="131" t="s">
        <v>441</v>
      </c>
      <c r="E97" s="132" t="s">
        <v>442</v>
      </c>
      <c r="F97" s="201" t="s">
        <v>443</v>
      </c>
      <c r="G97" s="202"/>
      <c r="H97" s="202"/>
      <c r="I97" s="202"/>
      <c r="J97" s="133" t="s">
        <v>200</v>
      </c>
      <c r="K97" s="134">
        <v>12.6</v>
      </c>
      <c r="L97" s="203"/>
      <c r="M97" s="202"/>
      <c r="N97" s="204">
        <f>ROUND($L$97*$K$97,2)</f>
        <v>0</v>
      </c>
      <c r="O97" s="188"/>
      <c r="P97" s="188"/>
      <c r="Q97" s="188"/>
      <c r="R97" s="110" t="s">
        <v>154</v>
      </c>
      <c r="S97" s="20"/>
      <c r="T97" s="113"/>
      <c r="U97" s="114" t="s">
        <v>39</v>
      </c>
      <c r="X97" s="115">
        <v>1</v>
      </c>
      <c r="Y97" s="115">
        <f>$X$97*$K$97</f>
        <v>12.6</v>
      </c>
      <c r="Z97" s="115">
        <v>0</v>
      </c>
      <c r="AA97" s="116">
        <f>$Z$97*$K$97</f>
        <v>0</v>
      </c>
      <c r="AR97" s="79" t="s">
        <v>183</v>
      </c>
      <c r="AT97" s="79" t="s">
        <v>441</v>
      </c>
      <c r="AU97" s="79" t="s">
        <v>77</v>
      </c>
      <c r="AY97" s="6" t="s">
        <v>149</v>
      </c>
      <c r="BE97" s="117">
        <f>IF($U$97="základní",$N$97,0)</f>
        <v>0</v>
      </c>
      <c r="BF97" s="117">
        <f>IF($U$97="snížená",$N$97,0)</f>
        <v>0</v>
      </c>
      <c r="BG97" s="117">
        <f>IF($U$97="zákl. přenesená",$N$97,0)</f>
        <v>0</v>
      </c>
      <c r="BH97" s="117">
        <f>IF($U$97="sníž. přenesená",$N$97,0)</f>
        <v>0</v>
      </c>
      <c r="BI97" s="117">
        <f>IF($U$97="nulová",$N$97,0)</f>
        <v>0</v>
      </c>
      <c r="BJ97" s="79" t="s">
        <v>18</v>
      </c>
      <c r="BK97" s="117">
        <f>ROUND($L$97*$K$97,2)</f>
        <v>0</v>
      </c>
      <c r="BL97" s="79" t="s">
        <v>155</v>
      </c>
      <c r="BM97" s="79" t="s">
        <v>583</v>
      </c>
    </row>
    <row r="98" spans="2:47" s="6" customFormat="1" ht="16.5" customHeight="1">
      <c r="B98" s="20"/>
      <c r="F98" s="191" t="s">
        <v>443</v>
      </c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20"/>
      <c r="T98" s="44"/>
      <c r="AA98" s="45"/>
      <c r="AT98" s="6" t="s">
        <v>157</v>
      </c>
      <c r="AU98" s="6" t="s">
        <v>77</v>
      </c>
    </row>
    <row r="99" spans="2:51" s="6" customFormat="1" ht="15.75" customHeight="1">
      <c r="B99" s="118"/>
      <c r="E99" s="119"/>
      <c r="F99" s="192" t="s">
        <v>577</v>
      </c>
      <c r="G99" s="193"/>
      <c r="H99" s="193"/>
      <c r="I99" s="193"/>
      <c r="K99" s="120">
        <v>6.3</v>
      </c>
      <c r="S99" s="118"/>
      <c r="T99" s="121"/>
      <c r="AA99" s="122"/>
      <c r="AT99" s="119" t="s">
        <v>159</v>
      </c>
      <c r="AU99" s="119" t="s">
        <v>77</v>
      </c>
      <c r="AV99" s="119" t="s">
        <v>77</v>
      </c>
      <c r="AW99" s="119" t="s">
        <v>129</v>
      </c>
      <c r="AX99" s="119" t="s">
        <v>18</v>
      </c>
      <c r="AY99" s="119" t="s">
        <v>149</v>
      </c>
    </row>
    <row r="100" spans="2:51" s="6" customFormat="1" ht="15.75" customHeight="1">
      <c r="B100" s="118"/>
      <c r="F100" s="192" t="s">
        <v>584</v>
      </c>
      <c r="G100" s="193"/>
      <c r="H100" s="193"/>
      <c r="I100" s="193"/>
      <c r="K100" s="120">
        <v>12.6</v>
      </c>
      <c r="S100" s="118"/>
      <c r="T100" s="121"/>
      <c r="AA100" s="122"/>
      <c r="AT100" s="119" t="s">
        <v>159</v>
      </c>
      <c r="AU100" s="119" t="s">
        <v>77</v>
      </c>
      <c r="AV100" s="119" t="s">
        <v>77</v>
      </c>
      <c r="AW100" s="119" t="s">
        <v>69</v>
      </c>
      <c r="AX100" s="119" t="s">
        <v>18</v>
      </c>
      <c r="AY100" s="119" t="s">
        <v>149</v>
      </c>
    </row>
    <row r="101" spans="2:65" s="6" customFormat="1" ht="15.75" customHeight="1">
      <c r="B101" s="20"/>
      <c r="C101" s="108" t="s">
        <v>183</v>
      </c>
      <c r="D101" s="108" t="s">
        <v>150</v>
      </c>
      <c r="E101" s="109" t="s">
        <v>204</v>
      </c>
      <c r="F101" s="187" t="s">
        <v>205</v>
      </c>
      <c r="G101" s="188"/>
      <c r="H101" s="188"/>
      <c r="I101" s="188"/>
      <c r="J101" s="111" t="s">
        <v>206</v>
      </c>
      <c r="K101" s="112">
        <v>63</v>
      </c>
      <c r="L101" s="189"/>
      <c r="M101" s="188"/>
      <c r="N101" s="190">
        <f>ROUND($L$101*$K$101,2)</f>
        <v>0</v>
      </c>
      <c r="O101" s="188"/>
      <c r="P101" s="188"/>
      <c r="Q101" s="188"/>
      <c r="R101" s="110" t="s">
        <v>154</v>
      </c>
      <c r="S101" s="20"/>
      <c r="T101" s="113"/>
      <c r="U101" s="114" t="s">
        <v>39</v>
      </c>
      <c r="X101" s="115">
        <v>0</v>
      </c>
      <c r="Y101" s="115">
        <f>$X$101*$K$101</f>
        <v>0</v>
      </c>
      <c r="Z101" s="115">
        <v>0</v>
      </c>
      <c r="AA101" s="116">
        <f>$Z$101*$K$101</f>
        <v>0</v>
      </c>
      <c r="AR101" s="79" t="s">
        <v>155</v>
      </c>
      <c r="AT101" s="79" t="s">
        <v>150</v>
      </c>
      <c r="AU101" s="79" t="s">
        <v>77</v>
      </c>
      <c r="AY101" s="6" t="s">
        <v>149</v>
      </c>
      <c r="BE101" s="117">
        <f>IF($U$101="základní",$N$101,0)</f>
        <v>0</v>
      </c>
      <c r="BF101" s="117">
        <f>IF($U$101="snížená",$N$101,0)</f>
        <v>0</v>
      </c>
      <c r="BG101" s="117">
        <f>IF($U$101="zákl. přenesená",$N$101,0)</f>
        <v>0</v>
      </c>
      <c r="BH101" s="117">
        <f>IF($U$101="sníž. přenesená",$N$101,0)</f>
        <v>0</v>
      </c>
      <c r="BI101" s="117">
        <f>IF($U$101="nulová",$N$101,0)</f>
        <v>0</v>
      </c>
      <c r="BJ101" s="79" t="s">
        <v>18</v>
      </c>
      <c r="BK101" s="117">
        <f>ROUND($L$101*$K$101,2)</f>
        <v>0</v>
      </c>
      <c r="BL101" s="79" t="s">
        <v>155</v>
      </c>
      <c r="BM101" s="79" t="s">
        <v>585</v>
      </c>
    </row>
    <row r="102" spans="2:47" s="6" customFormat="1" ht="16.5" customHeight="1">
      <c r="B102" s="20"/>
      <c r="F102" s="191" t="s">
        <v>205</v>
      </c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20"/>
      <c r="T102" s="44"/>
      <c r="AA102" s="45"/>
      <c r="AT102" s="6" t="s">
        <v>157</v>
      </c>
      <c r="AU102" s="6" t="s">
        <v>77</v>
      </c>
    </row>
    <row r="103" spans="2:51" s="6" customFormat="1" ht="15.75" customHeight="1">
      <c r="B103" s="118"/>
      <c r="E103" s="119"/>
      <c r="F103" s="192" t="s">
        <v>586</v>
      </c>
      <c r="G103" s="193"/>
      <c r="H103" s="193"/>
      <c r="I103" s="193"/>
      <c r="K103" s="120">
        <v>63</v>
      </c>
      <c r="S103" s="118"/>
      <c r="T103" s="121"/>
      <c r="AA103" s="122"/>
      <c r="AT103" s="119" t="s">
        <v>159</v>
      </c>
      <c r="AU103" s="119" t="s">
        <v>77</v>
      </c>
      <c r="AV103" s="119" t="s">
        <v>77</v>
      </c>
      <c r="AW103" s="119" t="s">
        <v>129</v>
      </c>
      <c r="AX103" s="119" t="s">
        <v>18</v>
      </c>
      <c r="AY103" s="119" t="s">
        <v>149</v>
      </c>
    </row>
    <row r="104" spans="2:63" s="99" customFormat="1" ht="30.75" customHeight="1">
      <c r="B104" s="100"/>
      <c r="D104" s="107" t="s">
        <v>388</v>
      </c>
      <c r="N104" s="198">
        <f>$BK$104</f>
        <v>0</v>
      </c>
      <c r="O104" s="197"/>
      <c r="P104" s="197"/>
      <c r="Q104" s="197"/>
      <c r="S104" s="100"/>
      <c r="T104" s="103"/>
      <c r="W104" s="104">
        <f>SUM($W$105:$W$116)</f>
        <v>0</v>
      </c>
      <c r="Y104" s="104">
        <f>SUM($Y$105:$Y$116)</f>
        <v>0.66696</v>
      </c>
      <c r="AA104" s="105">
        <f>SUM($AA$105:$AA$116)</f>
        <v>0</v>
      </c>
      <c r="AR104" s="102" t="s">
        <v>18</v>
      </c>
      <c r="AT104" s="102" t="s">
        <v>68</v>
      </c>
      <c r="AU104" s="102" t="s">
        <v>18</v>
      </c>
      <c r="AY104" s="102" t="s">
        <v>149</v>
      </c>
      <c r="BK104" s="106">
        <f>SUM($BK$105:$BK$116)</f>
        <v>0</v>
      </c>
    </row>
    <row r="105" spans="2:65" s="6" customFormat="1" ht="15.75" customHeight="1">
      <c r="B105" s="20"/>
      <c r="C105" s="108" t="s">
        <v>188</v>
      </c>
      <c r="D105" s="108" t="s">
        <v>150</v>
      </c>
      <c r="E105" s="109" t="s">
        <v>587</v>
      </c>
      <c r="F105" s="187" t="s">
        <v>588</v>
      </c>
      <c r="G105" s="188"/>
      <c r="H105" s="188"/>
      <c r="I105" s="188"/>
      <c r="J105" s="111" t="s">
        <v>530</v>
      </c>
      <c r="K105" s="112">
        <v>126</v>
      </c>
      <c r="L105" s="189"/>
      <c r="M105" s="188"/>
      <c r="N105" s="190">
        <f>ROUND($L$105*$K$105,2)</f>
        <v>0</v>
      </c>
      <c r="O105" s="188"/>
      <c r="P105" s="188"/>
      <c r="Q105" s="188"/>
      <c r="R105" s="110" t="s">
        <v>154</v>
      </c>
      <c r="S105" s="20"/>
      <c r="T105" s="113"/>
      <c r="U105" s="114" t="s">
        <v>39</v>
      </c>
      <c r="X105" s="115">
        <v>0.00089</v>
      </c>
      <c r="Y105" s="115">
        <f>$X$105*$K$105</f>
        <v>0.11213999999999999</v>
      </c>
      <c r="Z105" s="115">
        <v>0</v>
      </c>
      <c r="AA105" s="116">
        <f>$Z$105*$K$105</f>
        <v>0</v>
      </c>
      <c r="AR105" s="79" t="s">
        <v>155</v>
      </c>
      <c r="AT105" s="79" t="s">
        <v>150</v>
      </c>
      <c r="AU105" s="79" t="s">
        <v>77</v>
      </c>
      <c r="AY105" s="6" t="s">
        <v>149</v>
      </c>
      <c r="BE105" s="117">
        <f>IF($U$105="základní",$N$105,0)</f>
        <v>0</v>
      </c>
      <c r="BF105" s="117">
        <f>IF($U$105="snížená",$N$105,0)</f>
        <v>0</v>
      </c>
      <c r="BG105" s="117">
        <f>IF($U$105="zákl. přenesená",$N$105,0)</f>
        <v>0</v>
      </c>
      <c r="BH105" s="117">
        <f>IF($U$105="sníž. přenesená",$N$105,0)</f>
        <v>0</v>
      </c>
      <c r="BI105" s="117">
        <f>IF($U$105="nulová",$N$105,0)</f>
        <v>0</v>
      </c>
      <c r="BJ105" s="79" t="s">
        <v>18</v>
      </c>
      <c r="BK105" s="117">
        <f>ROUND($L$105*$K$105,2)</f>
        <v>0</v>
      </c>
      <c r="BL105" s="79" t="s">
        <v>155</v>
      </c>
      <c r="BM105" s="79" t="s">
        <v>589</v>
      </c>
    </row>
    <row r="106" spans="2:47" s="6" customFormat="1" ht="16.5" customHeight="1">
      <c r="B106" s="20"/>
      <c r="F106" s="191" t="s">
        <v>590</v>
      </c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20"/>
      <c r="T106" s="44"/>
      <c r="AA106" s="45"/>
      <c r="AT106" s="6" t="s">
        <v>157</v>
      </c>
      <c r="AU106" s="6" t="s">
        <v>77</v>
      </c>
    </row>
    <row r="107" spans="2:47" s="6" customFormat="1" ht="27" customHeight="1">
      <c r="B107" s="20"/>
      <c r="F107" s="194" t="s">
        <v>591</v>
      </c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20"/>
      <c r="T107" s="44"/>
      <c r="AA107" s="45"/>
      <c r="AT107" s="6" t="s">
        <v>221</v>
      </c>
      <c r="AU107" s="6" t="s">
        <v>77</v>
      </c>
    </row>
    <row r="108" spans="2:65" s="6" customFormat="1" ht="27" customHeight="1">
      <c r="B108" s="20"/>
      <c r="C108" s="108" t="s">
        <v>23</v>
      </c>
      <c r="D108" s="108" t="s">
        <v>150</v>
      </c>
      <c r="E108" s="109" t="s">
        <v>592</v>
      </c>
      <c r="F108" s="187" t="s">
        <v>593</v>
      </c>
      <c r="G108" s="188"/>
      <c r="H108" s="188"/>
      <c r="I108" s="188"/>
      <c r="J108" s="111" t="s">
        <v>530</v>
      </c>
      <c r="K108" s="112">
        <v>14</v>
      </c>
      <c r="L108" s="189"/>
      <c r="M108" s="188"/>
      <c r="N108" s="190">
        <f>ROUND($L$108*$K$108,2)</f>
        <v>0</v>
      </c>
      <c r="O108" s="188"/>
      <c r="P108" s="188"/>
      <c r="Q108" s="188"/>
      <c r="R108" s="110" t="s">
        <v>154</v>
      </c>
      <c r="S108" s="20"/>
      <c r="T108" s="113"/>
      <c r="U108" s="114" t="s">
        <v>39</v>
      </c>
      <c r="X108" s="115">
        <v>0</v>
      </c>
      <c r="Y108" s="115">
        <f>$X$108*$K$108</f>
        <v>0</v>
      </c>
      <c r="Z108" s="115">
        <v>0</v>
      </c>
      <c r="AA108" s="116">
        <f>$Z$108*$K$108</f>
        <v>0</v>
      </c>
      <c r="AR108" s="79" t="s">
        <v>155</v>
      </c>
      <c r="AT108" s="79" t="s">
        <v>150</v>
      </c>
      <c r="AU108" s="79" t="s">
        <v>77</v>
      </c>
      <c r="AY108" s="6" t="s">
        <v>149</v>
      </c>
      <c r="BE108" s="117">
        <f>IF($U$108="základní",$N$108,0)</f>
        <v>0</v>
      </c>
      <c r="BF108" s="117">
        <f>IF($U$108="snížená",$N$108,0)</f>
        <v>0</v>
      </c>
      <c r="BG108" s="117">
        <f>IF($U$108="zákl. přenesená",$N$108,0)</f>
        <v>0</v>
      </c>
      <c r="BH108" s="117">
        <f>IF($U$108="sníž. přenesená",$N$108,0)</f>
        <v>0</v>
      </c>
      <c r="BI108" s="117">
        <f>IF($U$108="nulová",$N$108,0)</f>
        <v>0</v>
      </c>
      <c r="BJ108" s="79" t="s">
        <v>18</v>
      </c>
      <c r="BK108" s="117">
        <f>ROUND($L$108*$K$108,2)</f>
        <v>0</v>
      </c>
      <c r="BL108" s="79" t="s">
        <v>155</v>
      </c>
      <c r="BM108" s="79" t="s">
        <v>594</v>
      </c>
    </row>
    <row r="109" spans="2:47" s="6" customFormat="1" ht="27" customHeight="1">
      <c r="B109" s="20"/>
      <c r="F109" s="191" t="s">
        <v>595</v>
      </c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20"/>
      <c r="T109" s="44"/>
      <c r="AA109" s="45"/>
      <c r="AT109" s="6" t="s">
        <v>157</v>
      </c>
      <c r="AU109" s="6" t="s">
        <v>77</v>
      </c>
    </row>
    <row r="110" spans="2:65" s="6" customFormat="1" ht="39" customHeight="1">
      <c r="B110" s="20"/>
      <c r="C110" s="131" t="s">
        <v>197</v>
      </c>
      <c r="D110" s="131" t="s">
        <v>441</v>
      </c>
      <c r="E110" s="132" t="s">
        <v>596</v>
      </c>
      <c r="F110" s="201" t="s">
        <v>597</v>
      </c>
      <c r="G110" s="202"/>
      <c r="H110" s="202"/>
      <c r="I110" s="202"/>
      <c r="J110" s="133" t="s">
        <v>530</v>
      </c>
      <c r="K110" s="134">
        <v>14</v>
      </c>
      <c r="L110" s="203"/>
      <c r="M110" s="202"/>
      <c r="N110" s="204">
        <f>ROUND($L$110*$K$110,2)</f>
        <v>0</v>
      </c>
      <c r="O110" s="188"/>
      <c r="P110" s="188"/>
      <c r="Q110" s="188"/>
      <c r="R110" s="110" t="s">
        <v>154</v>
      </c>
      <c r="S110" s="20"/>
      <c r="T110" s="113"/>
      <c r="U110" s="114" t="s">
        <v>39</v>
      </c>
      <c r="X110" s="115">
        <v>0.0021</v>
      </c>
      <c r="Y110" s="115">
        <f>$X$110*$K$110</f>
        <v>0.0294</v>
      </c>
      <c r="Z110" s="115">
        <v>0</v>
      </c>
      <c r="AA110" s="116">
        <f>$Z$110*$K$110</f>
        <v>0</v>
      </c>
      <c r="AR110" s="79" t="s">
        <v>183</v>
      </c>
      <c r="AT110" s="79" t="s">
        <v>441</v>
      </c>
      <c r="AU110" s="79" t="s">
        <v>77</v>
      </c>
      <c r="AY110" s="6" t="s">
        <v>149</v>
      </c>
      <c r="BE110" s="117">
        <f>IF($U$110="základní",$N$110,0)</f>
        <v>0</v>
      </c>
      <c r="BF110" s="117">
        <f>IF($U$110="snížená",$N$110,0)</f>
        <v>0</v>
      </c>
      <c r="BG110" s="117">
        <f>IF($U$110="zákl. přenesená",$N$110,0)</f>
        <v>0</v>
      </c>
      <c r="BH110" s="117">
        <f>IF($U$110="sníž. přenesená",$N$110,0)</f>
        <v>0</v>
      </c>
      <c r="BI110" s="117">
        <f>IF($U$110="nulová",$N$110,0)</f>
        <v>0</v>
      </c>
      <c r="BJ110" s="79" t="s">
        <v>18</v>
      </c>
      <c r="BK110" s="117">
        <f>ROUND($L$110*$K$110,2)</f>
        <v>0</v>
      </c>
      <c r="BL110" s="79" t="s">
        <v>155</v>
      </c>
      <c r="BM110" s="79" t="s">
        <v>598</v>
      </c>
    </row>
    <row r="111" spans="2:47" s="6" customFormat="1" ht="16.5" customHeight="1">
      <c r="B111" s="20"/>
      <c r="F111" s="191" t="s">
        <v>599</v>
      </c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20"/>
      <c r="T111" s="44"/>
      <c r="AA111" s="45"/>
      <c r="AT111" s="6" t="s">
        <v>157</v>
      </c>
      <c r="AU111" s="6" t="s">
        <v>77</v>
      </c>
    </row>
    <row r="112" spans="2:65" s="6" customFormat="1" ht="15.75" customHeight="1">
      <c r="B112" s="20"/>
      <c r="C112" s="108" t="s">
        <v>203</v>
      </c>
      <c r="D112" s="108" t="s">
        <v>150</v>
      </c>
      <c r="E112" s="109" t="s">
        <v>600</v>
      </c>
      <c r="F112" s="187" t="s">
        <v>601</v>
      </c>
      <c r="G112" s="188"/>
      <c r="H112" s="188"/>
      <c r="I112" s="188"/>
      <c r="J112" s="111" t="s">
        <v>452</v>
      </c>
      <c r="K112" s="112">
        <v>126</v>
      </c>
      <c r="L112" s="189"/>
      <c r="M112" s="188"/>
      <c r="N112" s="190">
        <f>ROUND($L$112*$K$112,2)</f>
        <v>0</v>
      </c>
      <c r="O112" s="188"/>
      <c r="P112" s="188"/>
      <c r="Q112" s="188"/>
      <c r="R112" s="110"/>
      <c r="S112" s="20"/>
      <c r="T112" s="113"/>
      <c r="U112" s="114" t="s">
        <v>39</v>
      </c>
      <c r="X112" s="115">
        <v>0.00047</v>
      </c>
      <c r="Y112" s="115">
        <f>$X$112*$K$112</f>
        <v>0.059219999999999995</v>
      </c>
      <c r="Z112" s="115">
        <v>0</v>
      </c>
      <c r="AA112" s="116">
        <f>$Z$112*$K$112</f>
        <v>0</v>
      </c>
      <c r="AR112" s="79" t="s">
        <v>155</v>
      </c>
      <c r="AT112" s="79" t="s">
        <v>150</v>
      </c>
      <c r="AU112" s="79" t="s">
        <v>77</v>
      </c>
      <c r="AY112" s="6" t="s">
        <v>149</v>
      </c>
      <c r="BE112" s="117">
        <f>IF($U$112="základní",$N$112,0)</f>
        <v>0</v>
      </c>
      <c r="BF112" s="117">
        <f>IF($U$112="snížená",$N$112,0)</f>
        <v>0</v>
      </c>
      <c r="BG112" s="117">
        <f>IF($U$112="zákl. přenesená",$N$112,0)</f>
        <v>0</v>
      </c>
      <c r="BH112" s="117">
        <f>IF($U$112="sníž. přenesená",$N$112,0)</f>
        <v>0</v>
      </c>
      <c r="BI112" s="117">
        <f>IF($U$112="nulová",$N$112,0)</f>
        <v>0</v>
      </c>
      <c r="BJ112" s="79" t="s">
        <v>18</v>
      </c>
      <c r="BK112" s="117">
        <f>ROUND($L$112*$K$112,2)</f>
        <v>0</v>
      </c>
      <c r="BL112" s="79" t="s">
        <v>155</v>
      </c>
      <c r="BM112" s="79" t="s">
        <v>602</v>
      </c>
    </row>
    <row r="113" spans="2:47" s="6" customFormat="1" ht="16.5" customHeight="1">
      <c r="B113" s="20"/>
      <c r="F113" s="191" t="s">
        <v>562</v>
      </c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20"/>
      <c r="T113" s="44"/>
      <c r="AA113" s="45"/>
      <c r="AT113" s="6" t="s">
        <v>157</v>
      </c>
      <c r="AU113" s="6" t="s">
        <v>77</v>
      </c>
    </row>
    <row r="114" spans="2:51" s="6" customFormat="1" ht="15.75" customHeight="1">
      <c r="B114" s="118"/>
      <c r="E114" s="119"/>
      <c r="F114" s="192" t="s">
        <v>603</v>
      </c>
      <c r="G114" s="193"/>
      <c r="H114" s="193"/>
      <c r="I114" s="193"/>
      <c r="K114" s="120">
        <v>126</v>
      </c>
      <c r="S114" s="118"/>
      <c r="T114" s="121"/>
      <c r="AA114" s="122"/>
      <c r="AT114" s="119" t="s">
        <v>159</v>
      </c>
      <c r="AU114" s="119" t="s">
        <v>77</v>
      </c>
      <c r="AV114" s="119" t="s">
        <v>77</v>
      </c>
      <c r="AW114" s="119" t="s">
        <v>129</v>
      </c>
      <c r="AX114" s="119" t="s">
        <v>18</v>
      </c>
      <c r="AY114" s="119" t="s">
        <v>149</v>
      </c>
    </row>
    <row r="115" spans="2:65" s="6" customFormat="1" ht="27" customHeight="1">
      <c r="B115" s="20"/>
      <c r="C115" s="131" t="s">
        <v>209</v>
      </c>
      <c r="D115" s="131" t="s">
        <v>441</v>
      </c>
      <c r="E115" s="132" t="s">
        <v>604</v>
      </c>
      <c r="F115" s="201" t="s">
        <v>605</v>
      </c>
      <c r="G115" s="202"/>
      <c r="H115" s="202"/>
      <c r="I115" s="202"/>
      <c r="J115" s="133" t="s">
        <v>452</v>
      </c>
      <c r="K115" s="134">
        <v>126</v>
      </c>
      <c r="L115" s="203"/>
      <c r="M115" s="202"/>
      <c r="N115" s="204">
        <f>ROUND($L$115*$K$115,2)</f>
        <v>0</v>
      </c>
      <c r="O115" s="188"/>
      <c r="P115" s="188"/>
      <c r="Q115" s="188"/>
      <c r="R115" s="110" t="s">
        <v>154</v>
      </c>
      <c r="S115" s="20"/>
      <c r="T115" s="113"/>
      <c r="U115" s="114" t="s">
        <v>39</v>
      </c>
      <c r="X115" s="115">
        <v>0.0037</v>
      </c>
      <c r="Y115" s="115">
        <f>$X$115*$K$115</f>
        <v>0.4662</v>
      </c>
      <c r="Z115" s="115">
        <v>0</v>
      </c>
      <c r="AA115" s="116">
        <f>$Z$115*$K$115</f>
        <v>0</v>
      </c>
      <c r="AR115" s="79" t="s">
        <v>183</v>
      </c>
      <c r="AT115" s="79" t="s">
        <v>441</v>
      </c>
      <c r="AU115" s="79" t="s">
        <v>77</v>
      </c>
      <c r="AY115" s="6" t="s">
        <v>149</v>
      </c>
      <c r="BE115" s="117">
        <f>IF($U$115="základní",$N$115,0)</f>
        <v>0</v>
      </c>
      <c r="BF115" s="117">
        <f>IF($U$115="snížená",$N$115,0)</f>
        <v>0</v>
      </c>
      <c r="BG115" s="117">
        <f>IF($U$115="zákl. přenesená",$N$115,0)</f>
        <v>0</v>
      </c>
      <c r="BH115" s="117">
        <f>IF($U$115="sníž. přenesená",$N$115,0)</f>
        <v>0</v>
      </c>
      <c r="BI115" s="117">
        <f>IF($U$115="nulová",$N$115,0)</f>
        <v>0</v>
      </c>
      <c r="BJ115" s="79" t="s">
        <v>18</v>
      </c>
      <c r="BK115" s="117">
        <f>ROUND($L$115*$K$115,2)</f>
        <v>0</v>
      </c>
      <c r="BL115" s="79" t="s">
        <v>155</v>
      </c>
      <c r="BM115" s="79" t="s">
        <v>606</v>
      </c>
    </row>
    <row r="116" spans="2:47" s="6" customFormat="1" ht="16.5" customHeight="1">
      <c r="B116" s="20"/>
      <c r="F116" s="191" t="s">
        <v>607</v>
      </c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20"/>
      <c r="T116" s="44"/>
      <c r="AA116" s="45"/>
      <c r="AT116" s="6" t="s">
        <v>157</v>
      </c>
      <c r="AU116" s="6" t="s">
        <v>77</v>
      </c>
    </row>
    <row r="117" spans="2:63" s="99" customFormat="1" ht="37.5" customHeight="1">
      <c r="B117" s="100"/>
      <c r="D117" s="101" t="s">
        <v>467</v>
      </c>
      <c r="N117" s="196">
        <f>$BK$117</f>
        <v>0</v>
      </c>
      <c r="O117" s="197"/>
      <c r="P117" s="197"/>
      <c r="Q117" s="197"/>
      <c r="S117" s="100"/>
      <c r="T117" s="103"/>
      <c r="W117" s="104">
        <f>$W$118</f>
        <v>0</v>
      </c>
      <c r="Y117" s="104">
        <f>$Y$118</f>
        <v>0.0063</v>
      </c>
      <c r="AA117" s="105">
        <f>$AA$118</f>
        <v>1.63422</v>
      </c>
      <c r="AR117" s="102" t="s">
        <v>77</v>
      </c>
      <c r="AT117" s="102" t="s">
        <v>68</v>
      </c>
      <c r="AU117" s="102" t="s">
        <v>69</v>
      </c>
      <c r="AY117" s="102" t="s">
        <v>149</v>
      </c>
      <c r="BK117" s="106">
        <f>$BK$118</f>
        <v>0</v>
      </c>
    </row>
    <row r="118" spans="2:63" s="99" customFormat="1" ht="21" customHeight="1">
      <c r="B118" s="100"/>
      <c r="D118" s="107" t="s">
        <v>468</v>
      </c>
      <c r="N118" s="198">
        <f>$BK$118</f>
        <v>0</v>
      </c>
      <c r="O118" s="197"/>
      <c r="P118" s="197"/>
      <c r="Q118" s="197"/>
      <c r="S118" s="100"/>
      <c r="T118" s="103"/>
      <c r="W118" s="104">
        <f>SUM($W$119:$W$120)</f>
        <v>0</v>
      </c>
      <c r="Y118" s="104">
        <f>SUM($Y$119:$Y$120)</f>
        <v>0.0063</v>
      </c>
      <c r="AA118" s="105">
        <f>SUM($AA$119:$AA$120)</f>
        <v>1.63422</v>
      </c>
      <c r="AR118" s="102" t="s">
        <v>77</v>
      </c>
      <c r="AT118" s="102" t="s">
        <v>68</v>
      </c>
      <c r="AU118" s="102" t="s">
        <v>18</v>
      </c>
      <c r="AY118" s="102" t="s">
        <v>149</v>
      </c>
      <c r="BK118" s="106">
        <f>SUM($BK$119:$BK$120)</f>
        <v>0</v>
      </c>
    </row>
    <row r="119" spans="2:65" s="6" customFormat="1" ht="15.75" customHeight="1">
      <c r="B119" s="20"/>
      <c r="C119" s="108" t="s">
        <v>215</v>
      </c>
      <c r="D119" s="108" t="s">
        <v>150</v>
      </c>
      <c r="E119" s="109" t="s">
        <v>608</v>
      </c>
      <c r="F119" s="187" t="s">
        <v>609</v>
      </c>
      <c r="G119" s="188"/>
      <c r="H119" s="188"/>
      <c r="I119" s="188"/>
      <c r="J119" s="111" t="s">
        <v>452</v>
      </c>
      <c r="K119" s="112">
        <v>126</v>
      </c>
      <c r="L119" s="189"/>
      <c r="M119" s="188"/>
      <c r="N119" s="190">
        <f>ROUND($L$119*$K$119,2)</f>
        <v>0</v>
      </c>
      <c r="O119" s="188"/>
      <c r="P119" s="188"/>
      <c r="Q119" s="188"/>
      <c r="R119" s="110"/>
      <c r="S119" s="20"/>
      <c r="T119" s="113"/>
      <c r="U119" s="114" t="s">
        <v>39</v>
      </c>
      <c r="X119" s="115">
        <v>5E-05</v>
      </c>
      <c r="Y119" s="115">
        <f>$X$119*$K$119</f>
        <v>0.0063</v>
      </c>
      <c r="Z119" s="115">
        <v>0.01297</v>
      </c>
      <c r="AA119" s="116">
        <f>$Z$119*$K$119</f>
        <v>1.63422</v>
      </c>
      <c r="AR119" s="79" t="s">
        <v>228</v>
      </c>
      <c r="AT119" s="79" t="s">
        <v>150</v>
      </c>
      <c r="AU119" s="79" t="s">
        <v>77</v>
      </c>
      <c r="AY119" s="6" t="s">
        <v>149</v>
      </c>
      <c r="BE119" s="117">
        <f>IF($U$119="základní",$N$119,0)</f>
        <v>0</v>
      </c>
      <c r="BF119" s="117">
        <f>IF($U$119="snížená",$N$119,0)</f>
        <v>0</v>
      </c>
      <c r="BG119" s="117">
        <f>IF($U$119="zákl. přenesená",$N$119,0)</f>
        <v>0</v>
      </c>
      <c r="BH119" s="117">
        <f>IF($U$119="sníž. přenesená",$N$119,0)</f>
        <v>0</v>
      </c>
      <c r="BI119" s="117">
        <f>IF($U$119="nulová",$N$119,0)</f>
        <v>0</v>
      </c>
      <c r="BJ119" s="79" t="s">
        <v>18</v>
      </c>
      <c r="BK119" s="117">
        <f>ROUND($L$119*$K$119,2)</f>
        <v>0</v>
      </c>
      <c r="BL119" s="79" t="s">
        <v>228</v>
      </c>
      <c r="BM119" s="79" t="s">
        <v>610</v>
      </c>
    </row>
    <row r="120" spans="2:47" s="6" customFormat="1" ht="16.5" customHeight="1">
      <c r="B120" s="20"/>
      <c r="F120" s="191" t="s">
        <v>611</v>
      </c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20"/>
      <c r="T120" s="44"/>
      <c r="AA120" s="45"/>
      <c r="AT120" s="6" t="s">
        <v>157</v>
      </c>
      <c r="AU120" s="6" t="s">
        <v>77</v>
      </c>
    </row>
    <row r="121" spans="2:63" s="99" customFormat="1" ht="37.5" customHeight="1">
      <c r="B121" s="100"/>
      <c r="D121" s="101" t="s">
        <v>470</v>
      </c>
      <c r="N121" s="196">
        <f>$BK$121</f>
        <v>0</v>
      </c>
      <c r="O121" s="197"/>
      <c r="P121" s="197"/>
      <c r="Q121" s="197"/>
      <c r="S121" s="100"/>
      <c r="T121" s="103"/>
      <c r="W121" s="104">
        <f>$W$122+SUM($W$123:$W$125)</f>
        <v>0</v>
      </c>
      <c r="Y121" s="104">
        <f>$Y$122+SUM($Y$123:$Y$125)</f>
        <v>0</v>
      </c>
      <c r="AA121" s="105">
        <f>$AA$122+SUM($AA$123:$AA$125)</f>
        <v>0</v>
      </c>
      <c r="AR121" s="102" t="s">
        <v>164</v>
      </c>
      <c r="AT121" s="102" t="s">
        <v>68</v>
      </c>
      <c r="AU121" s="102" t="s">
        <v>69</v>
      </c>
      <c r="AY121" s="102" t="s">
        <v>149</v>
      </c>
      <c r="BK121" s="106">
        <f>$BK$122+SUM($BK$123:$BK$125)</f>
        <v>0</v>
      </c>
    </row>
    <row r="122" spans="2:65" s="6" customFormat="1" ht="15.75" customHeight="1">
      <c r="B122" s="20"/>
      <c r="C122" s="108" t="s">
        <v>9</v>
      </c>
      <c r="D122" s="108" t="s">
        <v>150</v>
      </c>
      <c r="E122" s="109" t="s">
        <v>549</v>
      </c>
      <c r="F122" s="187" t="s">
        <v>550</v>
      </c>
      <c r="G122" s="188"/>
      <c r="H122" s="188"/>
      <c r="I122" s="188"/>
      <c r="J122" s="111" t="s">
        <v>452</v>
      </c>
      <c r="K122" s="112">
        <v>126</v>
      </c>
      <c r="L122" s="189"/>
      <c r="M122" s="188"/>
      <c r="N122" s="190">
        <f>ROUND($L$122*$K$122,2)</f>
        <v>0</v>
      </c>
      <c r="O122" s="188"/>
      <c r="P122" s="188"/>
      <c r="Q122" s="188"/>
      <c r="R122" s="110"/>
      <c r="S122" s="20"/>
      <c r="T122" s="113"/>
      <c r="U122" s="114" t="s">
        <v>39</v>
      </c>
      <c r="X122" s="115">
        <v>0</v>
      </c>
      <c r="Y122" s="115">
        <f>$X$122*$K$122</f>
        <v>0</v>
      </c>
      <c r="Z122" s="115">
        <v>0</v>
      </c>
      <c r="AA122" s="116">
        <f>$Z$122*$K$122</f>
        <v>0</v>
      </c>
      <c r="AR122" s="79" t="s">
        <v>541</v>
      </c>
      <c r="AT122" s="79" t="s">
        <v>150</v>
      </c>
      <c r="AU122" s="79" t="s">
        <v>18</v>
      </c>
      <c r="AY122" s="6" t="s">
        <v>149</v>
      </c>
      <c r="BE122" s="117">
        <f>IF($U$122="základní",$N$122,0)</f>
        <v>0</v>
      </c>
      <c r="BF122" s="117">
        <f>IF($U$122="snížená",$N$122,0)</f>
        <v>0</v>
      </c>
      <c r="BG122" s="117">
        <f>IF($U$122="zákl. přenesená",$N$122,0)</f>
        <v>0</v>
      </c>
      <c r="BH122" s="117">
        <f>IF($U$122="sníž. přenesená",$N$122,0)</f>
        <v>0</v>
      </c>
      <c r="BI122" s="117">
        <f>IF($U$122="nulová",$N$122,0)</f>
        <v>0</v>
      </c>
      <c r="BJ122" s="79" t="s">
        <v>18</v>
      </c>
      <c r="BK122" s="117">
        <f>ROUND($L$122*$K$122,2)</f>
        <v>0</v>
      </c>
      <c r="BL122" s="79" t="s">
        <v>541</v>
      </c>
      <c r="BM122" s="79" t="s">
        <v>612</v>
      </c>
    </row>
    <row r="123" spans="2:47" s="6" customFormat="1" ht="16.5" customHeight="1">
      <c r="B123" s="20"/>
      <c r="F123" s="191" t="s">
        <v>550</v>
      </c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20"/>
      <c r="T123" s="44"/>
      <c r="AA123" s="45"/>
      <c r="AT123" s="6" t="s">
        <v>157</v>
      </c>
      <c r="AU123" s="6" t="s">
        <v>18</v>
      </c>
    </row>
    <row r="124" spans="2:51" s="6" customFormat="1" ht="15.75" customHeight="1">
      <c r="B124" s="118"/>
      <c r="E124" s="119"/>
      <c r="F124" s="192" t="s">
        <v>603</v>
      </c>
      <c r="G124" s="193"/>
      <c r="H124" s="193"/>
      <c r="I124" s="193"/>
      <c r="K124" s="120">
        <v>126</v>
      </c>
      <c r="S124" s="118"/>
      <c r="T124" s="121"/>
      <c r="AA124" s="122"/>
      <c r="AT124" s="119" t="s">
        <v>159</v>
      </c>
      <c r="AU124" s="119" t="s">
        <v>18</v>
      </c>
      <c r="AV124" s="119" t="s">
        <v>77</v>
      </c>
      <c r="AW124" s="119" t="s">
        <v>129</v>
      </c>
      <c r="AX124" s="119" t="s">
        <v>18</v>
      </c>
      <c r="AY124" s="119" t="s">
        <v>149</v>
      </c>
    </row>
    <row r="125" spans="2:63" s="99" customFormat="1" ht="30.75" customHeight="1">
      <c r="B125" s="100"/>
      <c r="D125" s="107" t="s">
        <v>471</v>
      </c>
      <c r="N125" s="198">
        <f>$BK$125</f>
        <v>0</v>
      </c>
      <c r="O125" s="197"/>
      <c r="P125" s="197"/>
      <c r="Q125" s="197"/>
      <c r="S125" s="100"/>
      <c r="T125" s="103"/>
      <c r="W125" s="104">
        <f>SUM($W$126:$W$128)</f>
        <v>0</v>
      </c>
      <c r="Y125" s="104">
        <f>SUM($Y$126:$Y$128)</f>
        <v>0</v>
      </c>
      <c r="AA125" s="105">
        <f>SUM($AA$126:$AA$128)</f>
        <v>0</v>
      </c>
      <c r="AR125" s="102" t="s">
        <v>164</v>
      </c>
      <c r="AT125" s="102" t="s">
        <v>68</v>
      </c>
      <c r="AU125" s="102" t="s">
        <v>18</v>
      </c>
      <c r="AY125" s="102" t="s">
        <v>149</v>
      </c>
      <c r="BK125" s="106">
        <f>SUM($BK$126:$BK$128)</f>
        <v>0</v>
      </c>
    </row>
    <row r="126" spans="2:65" s="6" customFormat="1" ht="27" customHeight="1">
      <c r="B126" s="20"/>
      <c r="C126" s="108" t="s">
        <v>228</v>
      </c>
      <c r="D126" s="108" t="s">
        <v>150</v>
      </c>
      <c r="E126" s="109" t="s">
        <v>556</v>
      </c>
      <c r="F126" s="187" t="s">
        <v>557</v>
      </c>
      <c r="G126" s="188"/>
      <c r="H126" s="188"/>
      <c r="I126" s="188"/>
      <c r="J126" s="111" t="s">
        <v>558</v>
      </c>
      <c r="K126" s="112">
        <v>1</v>
      </c>
      <c r="L126" s="189"/>
      <c r="M126" s="188"/>
      <c r="N126" s="190">
        <f>ROUND($L$126*$K$126,2)</f>
        <v>0</v>
      </c>
      <c r="O126" s="188"/>
      <c r="P126" s="188"/>
      <c r="Q126" s="188"/>
      <c r="R126" s="110" t="s">
        <v>154</v>
      </c>
      <c r="S126" s="20"/>
      <c r="T126" s="113"/>
      <c r="U126" s="114" t="s">
        <v>39</v>
      </c>
      <c r="X126" s="115">
        <v>0</v>
      </c>
      <c r="Y126" s="115">
        <f>$X$126*$K$126</f>
        <v>0</v>
      </c>
      <c r="Z126" s="115">
        <v>0</v>
      </c>
      <c r="AA126" s="116">
        <f>$Z$126*$K$126</f>
        <v>0</v>
      </c>
      <c r="AR126" s="79" t="s">
        <v>541</v>
      </c>
      <c r="AT126" s="79" t="s">
        <v>150</v>
      </c>
      <c r="AU126" s="79" t="s">
        <v>77</v>
      </c>
      <c r="AY126" s="6" t="s">
        <v>149</v>
      </c>
      <c r="BE126" s="117">
        <f>IF($U$126="základní",$N$126,0)</f>
        <v>0</v>
      </c>
      <c r="BF126" s="117">
        <f>IF($U$126="snížená",$N$126,0)</f>
        <v>0</v>
      </c>
      <c r="BG126" s="117">
        <f>IF($U$126="zákl. přenesená",$N$126,0)</f>
        <v>0</v>
      </c>
      <c r="BH126" s="117">
        <f>IF($U$126="sníž. přenesená",$N$126,0)</f>
        <v>0</v>
      </c>
      <c r="BI126" s="117">
        <f>IF($U$126="nulová",$N$126,0)</f>
        <v>0</v>
      </c>
      <c r="BJ126" s="79" t="s">
        <v>18</v>
      </c>
      <c r="BK126" s="117">
        <f>ROUND($L$126*$K$126,2)</f>
        <v>0</v>
      </c>
      <c r="BL126" s="79" t="s">
        <v>541</v>
      </c>
      <c r="BM126" s="79" t="s">
        <v>613</v>
      </c>
    </row>
    <row r="127" spans="2:47" s="6" customFormat="1" ht="16.5" customHeight="1">
      <c r="B127" s="20"/>
      <c r="F127" s="191" t="s">
        <v>557</v>
      </c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20"/>
      <c r="T127" s="44"/>
      <c r="AA127" s="45"/>
      <c r="AT127" s="6" t="s">
        <v>157</v>
      </c>
      <c r="AU127" s="6" t="s">
        <v>77</v>
      </c>
    </row>
    <row r="128" spans="2:51" s="6" customFormat="1" ht="15.75" customHeight="1">
      <c r="B128" s="118"/>
      <c r="E128" s="119"/>
      <c r="F128" s="192" t="s">
        <v>614</v>
      </c>
      <c r="G128" s="193"/>
      <c r="H128" s="193"/>
      <c r="I128" s="193"/>
      <c r="K128" s="120">
        <v>1</v>
      </c>
      <c r="S128" s="118"/>
      <c r="T128" s="123"/>
      <c r="U128" s="124"/>
      <c r="V128" s="124"/>
      <c r="W128" s="124"/>
      <c r="X128" s="124"/>
      <c r="Y128" s="124"/>
      <c r="Z128" s="124"/>
      <c r="AA128" s="125"/>
      <c r="AT128" s="119" t="s">
        <v>159</v>
      </c>
      <c r="AU128" s="119" t="s">
        <v>77</v>
      </c>
      <c r="AV128" s="119" t="s">
        <v>77</v>
      </c>
      <c r="AW128" s="119" t="s">
        <v>129</v>
      </c>
      <c r="AX128" s="119" t="s">
        <v>18</v>
      </c>
      <c r="AY128" s="119" t="s">
        <v>149</v>
      </c>
    </row>
    <row r="129" spans="2:19" s="6" customFormat="1" ht="7.5" customHeight="1"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20"/>
    </row>
    <row r="193" s="2" customFormat="1" ht="14.25" customHeight="1"/>
  </sheetData>
  <sheetProtection/>
  <mergeCells count="134">
    <mergeCell ref="H1:K1"/>
    <mergeCell ref="S2:AC2"/>
    <mergeCell ref="F128:I128"/>
    <mergeCell ref="N76:Q76"/>
    <mergeCell ref="N77:Q77"/>
    <mergeCell ref="N78:Q78"/>
    <mergeCell ref="N104:Q104"/>
    <mergeCell ref="N117:Q117"/>
    <mergeCell ref="N118:Q118"/>
    <mergeCell ref="N121:Q121"/>
    <mergeCell ref="N125:Q125"/>
    <mergeCell ref="F123:R123"/>
    <mergeCell ref="F124:I124"/>
    <mergeCell ref="F126:I126"/>
    <mergeCell ref="L126:M126"/>
    <mergeCell ref="N126:Q126"/>
    <mergeCell ref="F127:R127"/>
    <mergeCell ref="F119:I119"/>
    <mergeCell ref="L119:M119"/>
    <mergeCell ref="N119:Q119"/>
    <mergeCell ref="F120:R120"/>
    <mergeCell ref="F122:I122"/>
    <mergeCell ref="L122:M122"/>
    <mergeCell ref="N122:Q122"/>
    <mergeCell ref="F113:R113"/>
    <mergeCell ref="F114:I114"/>
    <mergeCell ref="F115:I115"/>
    <mergeCell ref="L115:M115"/>
    <mergeCell ref="N115:Q115"/>
    <mergeCell ref="F116:R116"/>
    <mergeCell ref="F109:R109"/>
    <mergeCell ref="F110:I110"/>
    <mergeCell ref="L110:M110"/>
    <mergeCell ref="N110:Q110"/>
    <mergeCell ref="F111:R111"/>
    <mergeCell ref="F112:I112"/>
    <mergeCell ref="L112:M112"/>
    <mergeCell ref="N112:Q112"/>
    <mergeCell ref="F105:I105"/>
    <mergeCell ref="L105:M105"/>
    <mergeCell ref="N105:Q105"/>
    <mergeCell ref="F106:R106"/>
    <mergeCell ref="F107:R107"/>
    <mergeCell ref="F108:I108"/>
    <mergeCell ref="L108:M108"/>
    <mergeCell ref="N108:Q108"/>
    <mergeCell ref="F100:I100"/>
    <mergeCell ref="F101:I101"/>
    <mergeCell ref="L101:M101"/>
    <mergeCell ref="N101:Q101"/>
    <mergeCell ref="F102:R102"/>
    <mergeCell ref="F103:I103"/>
    <mergeCell ref="F96:I96"/>
    <mergeCell ref="F97:I97"/>
    <mergeCell ref="L97:M97"/>
    <mergeCell ref="N97:Q97"/>
    <mergeCell ref="F98:R98"/>
    <mergeCell ref="F99:I99"/>
    <mergeCell ref="F92:R92"/>
    <mergeCell ref="F93:I93"/>
    <mergeCell ref="F94:I94"/>
    <mergeCell ref="L94:M94"/>
    <mergeCell ref="N94:Q94"/>
    <mergeCell ref="F95:R95"/>
    <mergeCell ref="F88:I88"/>
    <mergeCell ref="L88:M88"/>
    <mergeCell ref="N88:Q88"/>
    <mergeCell ref="F89:R89"/>
    <mergeCell ref="F90:I90"/>
    <mergeCell ref="F91:I91"/>
    <mergeCell ref="L91:M91"/>
    <mergeCell ref="N91:Q91"/>
    <mergeCell ref="F84:I84"/>
    <mergeCell ref="F85:I85"/>
    <mergeCell ref="L85:M85"/>
    <mergeCell ref="N85:Q85"/>
    <mergeCell ref="F86:R86"/>
    <mergeCell ref="F87:I87"/>
    <mergeCell ref="F80:R80"/>
    <mergeCell ref="F81:I81"/>
    <mergeCell ref="F82:I82"/>
    <mergeCell ref="L82:M82"/>
    <mergeCell ref="N82:Q82"/>
    <mergeCell ref="F83:R83"/>
    <mergeCell ref="M72:Q72"/>
    <mergeCell ref="F75:I75"/>
    <mergeCell ref="L75:M75"/>
    <mergeCell ref="N75:Q75"/>
    <mergeCell ref="F79:I79"/>
    <mergeCell ref="L79:M79"/>
    <mergeCell ref="N79:Q79"/>
    <mergeCell ref="N57:Q57"/>
    <mergeCell ref="N58:Q58"/>
    <mergeCell ref="C65:R65"/>
    <mergeCell ref="F67:Q67"/>
    <mergeCell ref="F68:Q68"/>
    <mergeCell ref="M70:P70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211"/>
      <c r="B1" s="208"/>
      <c r="C1" s="208"/>
      <c r="D1" s="209" t="s">
        <v>1</v>
      </c>
      <c r="E1" s="208"/>
      <c r="F1" s="210" t="s">
        <v>717</v>
      </c>
      <c r="G1" s="210"/>
      <c r="H1" s="212" t="s">
        <v>718</v>
      </c>
      <c r="I1" s="212"/>
      <c r="J1" s="212"/>
      <c r="K1" s="212"/>
      <c r="L1" s="210" t="s">
        <v>719</v>
      </c>
      <c r="M1" s="210"/>
      <c r="N1" s="208"/>
      <c r="O1" s="209" t="s">
        <v>118</v>
      </c>
      <c r="P1" s="208"/>
      <c r="Q1" s="208"/>
      <c r="R1" s="208"/>
      <c r="S1" s="210" t="s">
        <v>720</v>
      </c>
      <c r="T1" s="210"/>
      <c r="U1" s="211"/>
      <c r="V1" s="21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5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75" t="s">
        <v>6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111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2:46" s="2" customFormat="1" ht="37.5" customHeight="1">
      <c r="B4" s="10"/>
      <c r="C4" s="143" t="s">
        <v>119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176" t="str">
        <f>'Rekapitulace stavby'!$K$6</f>
        <v>08-2-027 - Švermov_sanace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1"/>
    </row>
    <row r="7" spans="2:18" s="6" customFormat="1" ht="18.75" customHeight="1">
      <c r="B7" s="20"/>
      <c r="D7" s="14" t="s">
        <v>120</v>
      </c>
      <c r="F7" s="148" t="s">
        <v>615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23"/>
    </row>
    <row r="8" spans="2:18" s="6" customFormat="1" ht="14.25" customHeight="1">
      <c r="B8" s="20"/>
      <c r="R8" s="23"/>
    </row>
    <row r="9" spans="2:18" s="6" customFormat="1" ht="15" customHeight="1">
      <c r="B9" s="20"/>
      <c r="D9" s="15" t="s">
        <v>124</v>
      </c>
      <c r="F9" s="16"/>
      <c r="R9" s="23"/>
    </row>
    <row r="10" spans="2:18" s="6" customFormat="1" ht="15" customHeight="1">
      <c r="B10" s="20"/>
      <c r="D10" s="15" t="s">
        <v>19</v>
      </c>
      <c r="F10" s="16" t="s">
        <v>20</v>
      </c>
      <c r="M10" s="15" t="s">
        <v>21</v>
      </c>
      <c r="O10" s="177" t="str">
        <f>'Rekapitulace stavby'!$AN$8</f>
        <v>21.08.2013</v>
      </c>
      <c r="P10" s="146"/>
      <c r="R10" s="23"/>
    </row>
    <row r="11" spans="2:18" s="6" customFormat="1" ht="7.5" customHeight="1">
      <c r="B11" s="20"/>
      <c r="R11" s="23"/>
    </row>
    <row r="12" spans="2:18" s="6" customFormat="1" ht="15" customHeight="1">
      <c r="B12" s="20"/>
      <c r="D12" s="15" t="s">
        <v>25</v>
      </c>
      <c r="M12" s="15" t="s">
        <v>26</v>
      </c>
      <c r="O12" s="159">
        <f>IF('Rekapitulace stavby'!$AN$10="","",'Rekapitulace stavby'!$AN$10)</f>
      </c>
      <c r="P12" s="146"/>
      <c r="R12" s="23"/>
    </row>
    <row r="13" spans="2:18" s="6" customFormat="1" ht="18.75" customHeight="1">
      <c r="B13" s="20"/>
      <c r="E13" s="16" t="str">
        <f>IF('Rekapitulace stavby'!$E$11="","",'Rekapitulace stavby'!$E$11)</f>
        <v>Středočeský kraj</v>
      </c>
      <c r="M13" s="15" t="s">
        <v>28</v>
      </c>
      <c r="O13" s="159">
        <f>IF('Rekapitulace stavby'!$AN$11="","",'Rekapitulace stavby'!$AN$11)</f>
      </c>
      <c r="P13" s="146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5" t="s">
        <v>29</v>
      </c>
      <c r="M15" s="15" t="s">
        <v>26</v>
      </c>
      <c r="O15" s="159" t="str">
        <f>IF('Rekapitulace stavby'!$AN$13="","",'Rekapitulace stavby'!$AN$13)</f>
        <v>Vyplň údaj</v>
      </c>
      <c r="P15" s="146"/>
      <c r="R15" s="23"/>
    </row>
    <row r="16" spans="2:18" s="6" customFormat="1" ht="18.75" customHeight="1">
      <c r="B16" s="20"/>
      <c r="E16" s="16" t="str">
        <f>IF('Rekapitulace stavby'!$E$14="","",'Rekapitulace stavby'!$E$14)</f>
        <v>Vyplň údaj</v>
      </c>
      <c r="M16" s="15" t="s">
        <v>28</v>
      </c>
      <c r="O16" s="159" t="str">
        <f>IF('Rekapitulace stavby'!$AN$14="","",'Rekapitulace stavby'!$AN$14)</f>
        <v>Vyplň údaj</v>
      </c>
      <c r="P16" s="146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5" t="s">
        <v>31</v>
      </c>
      <c r="M18" s="15" t="s">
        <v>26</v>
      </c>
      <c r="O18" s="159" t="s">
        <v>32</v>
      </c>
      <c r="P18" s="146"/>
      <c r="R18" s="23"/>
    </row>
    <row r="19" spans="2:18" s="6" customFormat="1" ht="18.75" customHeight="1">
      <c r="B19" s="20"/>
      <c r="E19" s="16" t="s">
        <v>33</v>
      </c>
      <c r="M19" s="15" t="s">
        <v>28</v>
      </c>
      <c r="O19" s="159" t="s">
        <v>34</v>
      </c>
      <c r="P19" s="146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5" t="s">
        <v>36</v>
      </c>
      <c r="R21" s="23"/>
    </row>
    <row r="22" spans="2:18" s="79" customFormat="1" ht="15.75" customHeight="1">
      <c r="B22" s="80"/>
      <c r="E22" s="150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R22" s="81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>
      <c r="B25" s="20"/>
      <c r="D25" s="82" t="s">
        <v>37</v>
      </c>
      <c r="M25" s="173">
        <f>ROUNDUP($N$78,2)</f>
        <v>0</v>
      </c>
      <c r="N25" s="146"/>
      <c r="O25" s="146"/>
      <c r="P25" s="146"/>
      <c r="R25" s="23"/>
    </row>
    <row r="26" spans="2:18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>
      <c r="B27" s="20"/>
      <c r="D27" s="25" t="s">
        <v>38</v>
      </c>
      <c r="E27" s="25" t="s">
        <v>39</v>
      </c>
      <c r="F27" s="26">
        <v>0.21</v>
      </c>
      <c r="G27" s="83" t="s">
        <v>40</v>
      </c>
      <c r="H27" s="179">
        <f>SUM($BE$78:$BE$122)</f>
        <v>0</v>
      </c>
      <c r="I27" s="146"/>
      <c r="J27" s="146"/>
      <c r="M27" s="179">
        <f>SUM($BE$78:$BE$122)*$F$27</f>
        <v>0</v>
      </c>
      <c r="N27" s="146"/>
      <c r="O27" s="146"/>
      <c r="P27" s="146"/>
      <c r="R27" s="23"/>
    </row>
    <row r="28" spans="2:18" s="6" customFormat="1" ht="15" customHeight="1">
      <c r="B28" s="20"/>
      <c r="E28" s="25" t="s">
        <v>41</v>
      </c>
      <c r="F28" s="26">
        <v>0.15</v>
      </c>
      <c r="G28" s="83" t="s">
        <v>40</v>
      </c>
      <c r="H28" s="179">
        <f>SUM($BF$78:$BF$122)</f>
        <v>0</v>
      </c>
      <c r="I28" s="146"/>
      <c r="J28" s="146"/>
      <c r="M28" s="179">
        <f>SUM($BF$78:$BF$122)*$F$28</f>
        <v>0</v>
      </c>
      <c r="N28" s="146"/>
      <c r="O28" s="146"/>
      <c r="P28" s="146"/>
      <c r="R28" s="23"/>
    </row>
    <row r="29" spans="2:18" s="6" customFormat="1" ht="15" customHeight="1" hidden="1">
      <c r="B29" s="20"/>
      <c r="E29" s="25" t="s">
        <v>42</v>
      </c>
      <c r="F29" s="26">
        <v>0.21</v>
      </c>
      <c r="G29" s="83" t="s">
        <v>40</v>
      </c>
      <c r="H29" s="179">
        <f>SUM($BG$78:$BG$122)</f>
        <v>0</v>
      </c>
      <c r="I29" s="146"/>
      <c r="J29" s="146"/>
      <c r="M29" s="179">
        <v>0</v>
      </c>
      <c r="N29" s="146"/>
      <c r="O29" s="146"/>
      <c r="P29" s="146"/>
      <c r="R29" s="23"/>
    </row>
    <row r="30" spans="2:18" s="6" customFormat="1" ht="15" customHeight="1" hidden="1">
      <c r="B30" s="20"/>
      <c r="E30" s="25" t="s">
        <v>43</v>
      </c>
      <c r="F30" s="26">
        <v>0.15</v>
      </c>
      <c r="G30" s="83" t="s">
        <v>40</v>
      </c>
      <c r="H30" s="179">
        <f>SUM($BH$78:$BH$122)</f>
        <v>0</v>
      </c>
      <c r="I30" s="146"/>
      <c r="J30" s="146"/>
      <c r="M30" s="179">
        <v>0</v>
      </c>
      <c r="N30" s="146"/>
      <c r="O30" s="146"/>
      <c r="P30" s="146"/>
      <c r="R30" s="23"/>
    </row>
    <row r="31" spans="2:18" s="6" customFormat="1" ht="15" customHeight="1" hidden="1">
      <c r="B31" s="20"/>
      <c r="E31" s="25" t="s">
        <v>44</v>
      </c>
      <c r="F31" s="26">
        <v>0</v>
      </c>
      <c r="G31" s="83" t="s">
        <v>40</v>
      </c>
      <c r="H31" s="179">
        <f>SUM($BI$78:$BI$122)</f>
        <v>0</v>
      </c>
      <c r="I31" s="146"/>
      <c r="J31" s="146"/>
      <c r="M31" s="179">
        <v>0</v>
      </c>
      <c r="N31" s="146"/>
      <c r="O31" s="146"/>
      <c r="P31" s="146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45</v>
      </c>
      <c r="E33" s="31"/>
      <c r="F33" s="31"/>
      <c r="G33" s="84" t="s">
        <v>46</v>
      </c>
      <c r="H33" s="32" t="s">
        <v>47</v>
      </c>
      <c r="I33" s="31"/>
      <c r="J33" s="31"/>
      <c r="K33" s="31"/>
      <c r="L33" s="157">
        <f>ROUNDUP(SUM($M$25:$M$31),2)</f>
        <v>0</v>
      </c>
      <c r="M33" s="156"/>
      <c r="N33" s="156"/>
      <c r="O33" s="156"/>
      <c r="P33" s="158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85"/>
    </row>
    <row r="39" spans="2:18" s="6" customFormat="1" ht="37.5" customHeight="1">
      <c r="B39" s="20"/>
      <c r="C39" s="143" t="s">
        <v>125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80"/>
    </row>
    <row r="40" spans="2:18" s="6" customFormat="1" ht="7.5" customHeight="1">
      <c r="B40" s="20"/>
      <c r="R40" s="23"/>
    </row>
    <row r="41" spans="2:18" s="6" customFormat="1" ht="15" customHeight="1">
      <c r="B41" s="20"/>
      <c r="C41" s="15" t="s">
        <v>15</v>
      </c>
      <c r="F41" s="176" t="str">
        <f>$F$6</f>
        <v>08-2-027 - Švermov_sanace</v>
      </c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23"/>
    </row>
    <row r="42" spans="2:18" s="6" customFormat="1" ht="15" customHeight="1">
      <c r="B42" s="20"/>
      <c r="C42" s="14" t="s">
        <v>120</v>
      </c>
      <c r="F42" s="148" t="str">
        <f>$F$7</f>
        <v>O5 - Přeložka optických kabelů</v>
      </c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5" t="s">
        <v>19</v>
      </c>
      <c r="F44" s="16" t="str">
        <f>$F$10</f>
        <v>Švermov</v>
      </c>
      <c r="K44" s="15" t="s">
        <v>21</v>
      </c>
      <c r="M44" s="177" t="str">
        <f>IF($O$10="","",$O$10)</f>
        <v>21.08.2013</v>
      </c>
      <c r="N44" s="146"/>
      <c r="O44" s="146"/>
      <c r="P44" s="146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5" t="s">
        <v>25</v>
      </c>
      <c r="F46" s="16" t="str">
        <f>$E$13</f>
        <v>Středočeský kraj</v>
      </c>
      <c r="K46" s="15" t="s">
        <v>31</v>
      </c>
      <c r="M46" s="159" t="str">
        <f>$E$19</f>
        <v>AF-CITYPLAN s.r.o</v>
      </c>
      <c r="N46" s="146"/>
      <c r="O46" s="146"/>
      <c r="P46" s="146"/>
      <c r="Q46" s="146"/>
      <c r="R46" s="23"/>
    </row>
    <row r="47" spans="2:18" s="6" customFormat="1" ht="15" customHeight="1">
      <c r="B47" s="20"/>
      <c r="C47" s="15" t="s">
        <v>29</v>
      </c>
      <c r="F47" s="16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181" t="s">
        <v>126</v>
      </c>
      <c r="D49" s="182"/>
      <c r="E49" s="182"/>
      <c r="F49" s="182"/>
      <c r="G49" s="182"/>
      <c r="H49" s="29"/>
      <c r="I49" s="29"/>
      <c r="J49" s="29"/>
      <c r="K49" s="29"/>
      <c r="L49" s="29"/>
      <c r="M49" s="29"/>
      <c r="N49" s="181" t="s">
        <v>127</v>
      </c>
      <c r="O49" s="182"/>
      <c r="P49" s="182"/>
      <c r="Q49" s="182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2" t="s">
        <v>128</v>
      </c>
      <c r="N51" s="173">
        <f>ROUNDUP($N$78,2)</f>
        <v>0</v>
      </c>
      <c r="O51" s="146"/>
      <c r="P51" s="146"/>
      <c r="Q51" s="146"/>
      <c r="R51" s="23"/>
      <c r="AU51" s="6" t="s">
        <v>129</v>
      </c>
    </row>
    <row r="52" spans="2:18" s="58" customFormat="1" ht="25.5" customHeight="1">
      <c r="B52" s="86"/>
      <c r="D52" s="87" t="s">
        <v>130</v>
      </c>
      <c r="N52" s="183">
        <f>ROUNDUP($N$79,2)</f>
        <v>0</v>
      </c>
      <c r="O52" s="184"/>
      <c r="P52" s="184"/>
      <c r="Q52" s="184"/>
      <c r="R52" s="88"/>
    </row>
    <row r="53" spans="2:18" s="67" customFormat="1" ht="21" customHeight="1">
      <c r="B53" s="89"/>
      <c r="D53" s="69" t="s">
        <v>131</v>
      </c>
      <c r="N53" s="170">
        <f>ROUNDUP($N$80,2)</f>
        <v>0</v>
      </c>
      <c r="O53" s="184"/>
      <c r="P53" s="184"/>
      <c r="Q53" s="184"/>
      <c r="R53" s="90"/>
    </row>
    <row r="54" spans="2:18" s="67" customFormat="1" ht="21" customHeight="1">
      <c r="B54" s="89"/>
      <c r="D54" s="69" t="s">
        <v>132</v>
      </c>
      <c r="N54" s="170">
        <f>ROUNDUP($N$96,2)</f>
        <v>0</v>
      </c>
      <c r="O54" s="184"/>
      <c r="P54" s="184"/>
      <c r="Q54" s="184"/>
      <c r="R54" s="90"/>
    </row>
    <row r="55" spans="2:18" s="67" customFormat="1" ht="21" customHeight="1">
      <c r="B55" s="89"/>
      <c r="D55" s="69" t="s">
        <v>388</v>
      </c>
      <c r="N55" s="170">
        <f>ROUNDUP($N$100,2)</f>
        <v>0</v>
      </c>
      <c r="O55" s="184"/>
      <c r="P55" s="184"/>
      <c r="Q55" s="184"/>
      <c r="R55" s="90"/>
    </row>
    <row r="56" spans="2:18" s="58" customFormat="1" ht="25.5" customHeight="1">
      <c r="B56" s="86"/>
      <c r="D56" s="87" t="s">
        <v>467</v>
      </c>
      <c r="N56" s="183">
        <f>ROUNDUP($N$109,2)</f>
        <v>0</v>
      </c>
      <c r="O56" s="184"/>
      <c r="P56" s="184"/>
      <c r="Q56" s="184"/>
      <c r="R56" s="88"/>
    </row>
    <row r="57" spans="2:18" s="67" customFormat="1" ht="21" customHeight="1">
      <c r="B57" s="89"/>
      <c r="D57" s="69" t="s">
        <v>616</v>
      </c>
      <c r="N57" s="170">
        <f>ROUNDUP($N$110,2)</f>
        <v>0</v>
      </c>
      <c r="O57" s="184"/>
      <c r="P57" s="184"/>
      <c r="Q57" s="184"/>
      <c r="R57" s="90"/>
    </row>
    <row r="58" spans="2:18" s="67" customFormat="1" ht="21" customHeight="1">
      <c r="B58" s="89"/>
      <c r="D58" s="69" t="s">
        <v>617</v>
      </c>
      <c r="N58" s="170">
        <f>ROUNDUP($N$113,2)</f>
        <v>0</v>
      </c>
      <c r="O58" s="184"/>
      <c r="P58" s="184"/>
      <c r="Q58" s="184"/>
      <c r="R58" s="90"/>
    </row>
    <row r="59" spans="2:18" s="58" customFormat="1" ht="25.5" customHeight="1">
      <c r="B59" s="86"/>
      <c r="D59" s="87" t="s">
        <v>470</v>
      </c>
      <c r="N59" s="183">
        <f>ROUNDUP($N$120,2)</f>
        <v>0</v>
      </c>
      <c r="O59" s="184"/>
      <c r="P59" s="184"/>
      <c r="Q59" s="184"/>
      <c r="R59" s="88"/>
    </row>
    <row r="60" spans="2:18" s="67" customFormat="1" ht="21" customHeight="1">
      <c r="B60" s="89"/>
      <c r="D60" s="69" t="s">
        <v>471</v>
      </c>
      <c r="N60" s="170">
        <f>ROUNDUP($N$121,2)</f>
        <v>0</v>
      </c>
      <c r="O60" s="184"/>
      <c r="P60" s="184"/>
      <c r="Q60" s="184"/>
      <c r="R60" s="90"/>
    </row>
    <row r="61" spans="2:18" s="6" customFormat="1" ht="22.5" customHeight="1">
      <c r="B61" s="20"/>
      <c r="R61" s="23"/>
    </row>
    <row r="62" spans="2:18" s="6" customFormat="1" ht="7.5" customHeight="1"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6"/>
    </row>
    <row r="66" spans="2:19" s="6" customFormat="1" ht="7.5" customHeight="1"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20"/>
    </row>
    <row r="67" spans="2:19" s="6" customFormat="1" ht="37.5" customHeight="1">
      <c r="B67" s="20"/>
      <c r="C67" s="143" t="s">
        <v>134</v>
      </c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20"/>
    </row>
    <row r="68" spans="2:19" s="6" customFormat="1" ht="7.5" customHeight="1">
      <c r="B68" s="20"/>
      <c r="S68" s="20"/>
    </row>
    <row r="69" spans="2:19" s="6" customFormat="1" ht="15" customHeight="1">
      <c r="B69" s="20"/>
      <c r="C69" s="15" t="s">
        <v>15</v>
      </c>
      <c r="F69" s="176" t="str">
        <f>$F$6</f>
        <v>08-2-027 - Švermov_sanace</v>
      </c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S69" s="20"/>
    </row>
    <row r="70" spans="2:19" s="6" customFormat="1" ht="15" customHeight="1">
      <c r="B70" s="20"/>
      <c r="C70" s="14" t="s">
        <v>120</v>
      </c>
      <c r="F70" s="148" t="str">
        <f>$F$7</f>
        <v>O5 - Přeložka optických kabelů</v>
      </c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S70" s="20"/>
    </row>
    <row r="71" spans="2:19" s="6" customFormat="1" ht="7.5" customHeight="1">
      <c r="B71" s="20"/>
      <c r="S71" s="20"/>
    </row>
    <row r="72" spans="2:19" s="6" customFormat="1" ht="18.75" customHeight="1">
      <c r="B72" s="20"/>
      <c r="C72" s="15" t="s">
        <v>19</v>
      </c>
      <c r="F72" s="16" t="str">
        <f>$F$10</f>
        <v>Švermov</v>
      </c>
      <c r="K72" s="15" t="s">
        <v>21</v>
      </c>
      <c r="M72" s="177" t="str">
        <f>IF($O$10="","",$O$10)</f>
        <v>21.08.2013</v>
      </c>
      <c r="N72" s="146"/>
      <c r="O72" s="146"/>
      <c r="P72" s="146"/>
      <c r="S72" s="20"/>
    </row>
    <row r="73" spans="2:19" s="6" customFormat="1" ht="7.5" customHeight="1">
      <c r="B73" s="20"/>
      <c r="S73" s="20"/>
    </row>
    <row r="74" spans="2:19" s="6" customFormat="1" ht="15.75" customHeight="1">
      <c r="B74" s="20"/>
      <c r="C74" s="15" t="s">
        <v>25</v>
      </c>
      <c r="F74" s="16" t="str">
        <f>$E$13</f>
        <v>Středočeský kraj</v>
      </c>
      <c r="K74" s="15" t="s">
        <v>31</v>
      </c>
      <c r="M74" s="159" t="str">
        <f>$E$19</f>
        <v>AF-CITYPLAN s.r.o</v>
      </c>
      <c r="N74" s="146"/>
      <c r="O74" s="146"/>
      <c r="P74" s="146"/>
      <c r="Q74" s="146"/>
      <c r="S74" s="20"/>
    </row>
    <row r="75" spans="2:19" s="6" customFormat="1" ht="15" customHeight="1">
      <c r="B75" s="20"/>
      <c r="C75" s="15" t="s">
        <v>29</v>
      </c>
      <c r="F75" s="16" t="str">
        <f>IF($E$16="","",$E$16)</f>
        <v>Vyplň údaj</v>
      </c>
      <c r="S75" s="20"/>
    </row>
    <row r="76" spans="2:19" s="6" customFormat="1" ht="11.25" customHeight="1">
      <c r="B76" s="20"/>
      <c r="S76" s="20"/>
    </row>
    <row r="77" spans="2:27" s="91" customFormat="1" ht="30" customHeight="1">
      <c r="B77" s="92"/>
      <c r="C77" s="93" t="s">
        <v>135</v>
      </c>
      <c r="D77" s="94" t="s">
        <v>54</v>
      </c>
      <c r="E77" s="94" t="s">
        <v>50</v>
      </c>
      <c r="F77" s="185" t="s">
        <v>136</v>
      </c>
      <c r="G77" s="186"/>
      <c r="H77" s="186"/>
      <c r="I77" s="186"/>
      <c r="J77" s="94" t="s">
        <v>137</v>
      </c>
      <c r="K77" s="94" t="s">
        <v>138</v>
      </c>
      <c r="L77" s="185" t="s">
        <v>139</v>
      </c>
      <c r="M77" s="186"/>
      <c r="N77" s="185" t="s">
        <v>140</v>
      </c>
      <c r="O77" s="186"/>
      <c r="P77" s="186"/>
      <c r="Q77" s="186"/>
      <c r="R77" s="95" t="s">
        <v>141</v>
      </c>
      <c r="S77" s="92"/>
      <c r="T77" s="47" t="s">
        <v>142</v>
      </c>
      <c r="U77" s="48" t="s">
        <v>38</v>
      </c>
      <c r="V77" s="48" t="s">
        <v>143</v>
      </c>
      <c r="W77" s="48" t="s">
        <v>144</v>
      </c>
      <c r="X77" s="48" t="s">
        <v>145</v>
      </c>
      <c r="Y77" s="48" t="s">
        <v>146</v>
      </c>
      <c r="Z77" s="48" t="s">
        <v>147</v>
      </c>
      <c r="AA77" s="49" t="s">
        <v>148</v>
      </c>
    </row>
    <row r="78" spans="2:63" s="6" customFormat="1" ht="30" customHeight="1">
      <c r="B78" s="20"/>
      <c r="C78" s="52" t="s">
        <v>128</v>
      </c>
      <c r="N78" s="195">
        <f>$BK$78</f>
        <v>0</v>
      </c>
      <c r="O78" s="146"/>
      <c r="P78" s="146"/>
      <c r="Q78" s="146"/>
      <c r="S78" s="20"/>
      <c r="T78" s="51"/>
      <c r="U78" s="42"/>
      <c r="V78" s="42"/>
      <c r="W78" s="96">
        <f>$W$79+$W$109+$W$120</f>
        <v>0</v>
      </c>
      <c r="X78" s="42"/>
      <c r="Y78" s="96">
        <f>$Y$79+$Y$109+$Y$120</f>
        <v>1.5254999999999999</v>
      </c>
      <c r="Z78" s="42"/>
      <c r="AA78" s="97">
        <f>$AA$79+$AA$109+$AA$120</f>
        <v>0</v>
      </c>
      <c r="AT78" s="6" t="s">
        <v>68</v>
      </c>
      <c r="AU78" s="6" t="s">
        <v>129</v>
      </c>
      <c r="BK78" s="98">
        <f>$BK$79+$BK$109+$BK$120</f>
        <v>0</v>
      </c>
    </row>
    <row r="79" spans="2:63" s="99" customFormat="1" ht="37.5" customHeight="1">
      <c r="B79" s="100"/>
      <c r="D79" s="101" t="s">
        <v>130</v>
      </c>
      <c r="N79" s="196">
        <f>$BK$79</f>
        <v>0</v>
      </c>
      <c r="O79" s="197"/>
      <c r="P79" s="197"/>
      <c r="Q79" s="197"/>
      <c r="S79" s="100"/>
      <c r="T79" s="103"/>
      <c r="W79" s="104">
        <f>$W$80+$W$96+$W$100</f>
        <v>0</v>
      </c>
      <c r="Y79" s="104">
        <f>$Y$80+$Y$96+$Y$100</f>
        <v>1.2825499999999999</v>
      </c>
      <c r="AA79" s="105">
        <f>$AA$80+$AA$96+$AA$100</f>
        <v>0</v>
      </c>
      <c r="AR79" s="102" t="s">
        <v>18</v>
      </c>
      <c r="AT79" s="102" t="s">
        <v>68</v>
      </c>
      <c r="AU79" s="102" t="s">
        <v>69</v>
      </c>
      <c r="AY79" s="102" t="s">
        <v>149</v>
      </c>
      <c r="BK79" s="106">
        <f>$BK$80+$BK$96+$BK$100</f>
        <v>0</v>
      </c>
    </row>
    <row r="80" spans="2:63" s="99" customFormat="1" ht="21" customHeight="1">
      <c r="B80" s="100"/>
      <c r="D80" s="107" t="s">
        <v>131</v>
      </c>
      <c r="N80" s="198">
        <f>$BK$80</f>
        <v>0</v>
      </c>
      <c r="O80" s="197"/>
      <c r="P80" s="197"/>
      <c r="Q80" s="197"/>
      <c r="S80" s="100"/>
      <c r="T80" s="103"/>
      <c r="W80" s="104">
        <f>SUM($W$81:$W$95)</f>
        <v>0</v>
      </c>
      <c r="Y80" s="104">
        <f>SUM($Y$81:$Y$95)</f>
        <v>0</v>
      </c>
      <c r="AA80" s="105">
        <f>SUM($AA$81:$AA$95)</f>
        <v>0</v>
      </c>
      <c r="AR80" s="102" t="s">
        <v>18</v>
      </c>
      <c r="AT80" s="102" t="s">
        <v>68</v>
      </c>
      <c r="AU80" s="102" t="s">
        <v>18</v>
      </c>
      <c r="AY80" s="102" t="s">
        <v>149</v>
      </c>
      <c r="BK80" s="106">
        <f>SUM($BK$81:$BK$95)</f>
        <v>0</v>
      </c>
    </row>
    <row r="81" spans="2:65" s="6" customFormat="1" ht="27" customHeight="1">
      <c r="B81" s="20"/>
      <c r="C81" s="108" t="s">
        <v>179</v>
      </c>
      <c r="D81" s="108" t="s">
        <v>150</v>
      </c>
      <c r="E81" s="109" t="s">
        <v>618</v>
      </c>
      <c r="F81" s="187" t="s">
        <v>619</v>
      </c>
      <c r="G81" s="188"/>
      <c r="H81" s="188"/>
      <c r="I81" s="188"/>
      <c r="J81" s="111" t="s">
        <v>153</v>
      </c>
      <c r="K81" s="112">
        <v>67.8</v>
      </c>
      <c r="L81" s="189"/>
      <c r="M81" s="188"/>
      <c r="N81" s="190">
        <f>ROUND($L$81*$K$81,2)</f>
        <v>0</v>
      </c>
      <c r="O81" s="188"/>
      <c r="P81" s="188"/>
      <c r="Q81" s="188"/>
      <c r="R81" s="110" t="s">
        <v>154</v>
      </c>
      <c r="S81" s="20"/>
      <c r="T81" s="113"/>
      <c r="U81" s="114" t="s">
        <v>39</v>
      </c>
      <c r="X81" s="115">
        <v>0</v>
      </c>
      <c r="Y81" s="115">
        <f>$X$81*$K$81</f>
        <v>0</v>
      </c>
      <c r="Z81" s="115">
        <v>0</v>
      </c>
      <c r="AA81" s="116">
        <f>$Z$81*$K$81</f>
        <v>0</v>
      </c>
      <c r="AR81" s="79" t="s">
        <v>155</v>
      </c>
      <c r="AT81" s="79" t="s">
        <v>150</v>
      </c>
      <c r="AU81" s="79" t="s">
        <v>77</v>
      </c>
      <c r="AY81" s="6" t="s">
        <v>149</v>
      </c>
      <c r="BE81" s="117">
        <f>IF($U$81="základní",$N$81,0)</f>
        <v>0</v>
      </c>
      <c r="BF81" s="117">
        <f>IF($U$81="snížená",$N$81,0)</f>
        <v>0</v>
      </c>
      <c r="BG81" s="117">
        <f>IF($U$81="zákl. přenesená",$N$81,0)</f>
        <v>0</v>
      </c>
      <c r="BH81" s="117">
        <f>IF($U$81="sníž. přenesená",$N$81,0)</f>
        <v>0</v>
      </c>
      <c r="BI81" s="117">
        <f>IF($U$81="nulová",$N$81,0)</f>
        <v>0</v>
      </c>
      <c r="BJ81" s="79" t="s">
        <v>18</v>
      </c>
      <c r="BK81" s="117">
        <f>ROUND($L$81*$K$81,2)</f>
        <v>0</v>
      </c>
      <c r="BL81" s="79" t="s">
        <v>155</v>
      </c>
      <c r="BM81" s="79" t="s">
        <v>620</v>
      </c>
    </row>
    <row r="82" spans="2:47" s="6" customFormat="1" ht="27" customHeight="1">
      <c r="B82" s="20"/>
      <c r="F82" s="191" t="s">
        <v>621</v>
      </c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20"/>
      <c r="T82" s="44"/>
      <c r="AA82" s="45"/>
      <c r="AT82" s="6" t="s">
        <v>157</v>
      </c>
      <c r="AU82" s="6" t="s">
        <v>77</v>
      </c>
    </row>
    <row r="83" spans="2:51" s="6" customFormat="1" ht="15.75" customHeight="1">
      <c r="B83" s="118"/>
      <c r="E83" s="119"/>
      <c r="F83" s="192" t="s">
        <v>622</v>
      </c>
      <c r="G83" s="193"/>
      <c r="H83" s="193"/>
      <c r="I83" s="193"/>
      <c r="K83" s="120">
        <v>67.8</v>
      </c>
      <c r="S83" s="118"/>
      <c r="T83" s="121"/>
      <c r="AA83" s="122"/>
      <c r="AT83" s="119" t="s">
        <v>159</v>
      </c>
      <c r="AU83" s="119" t="s">
        <v>77</v>
      </c>
      <c r="AV83" s="119" t="s">
        <v>77</v>
      </c>
      <c r="AW83" s="119" t="s">
        <v>129</v>
      </c>
      <c r="AX83" s="119" t="s">
        <v>18</v>
      </c>
      <c r="AY83" s="119" t="s">
        <v>149</v>
      </c>
    </row>
    <row r="84" spans="2:65" s="6" customFormat="1" ht="27" customHeight="1">
      <c r="B84" s="20"/>
      <c r="C84" s="108" t="s">
        <v>183</v>
      </c>
      <c r="D84" s="108" t="s">
        <v>150</v>
      </c>
      <c r="E84" s="109" t="s">
        <v>623</v>
      </c>
      <c r="F84" s="187" t="s">
        <v>624</v>
      </c>
      <c r="G84" s="188"/>
      <c r="H84" s="188"/>
      <c r="I84" s="188"/>
      <c r="J84" s="111" t="s">
        <v>153</v>
      </c>
      <c r="K84" s="112">
        <v>271.2</v>
      </c>
      <c r="L84" s="189"/>
      <c r="M84" s="188"/>
      <c r="N84" s="190">
        <f>ROUND($L$84*$K$84,2)</f>
        <v>0</v>
      </c>
      <c r="O84" s="188"/>
      <c r="P84" s="188"/>
      <c r="Q84" s="188"/>
      <c r="R84" s="110" t="s">
        <v>154</v>
      </c>
      <c r="S84" s="20"/>
      <c r="T84" s="113"/>
      <c r="U84" s="114" t="s">
        <v>39</v>
      </c>
      <c r="X84" s="115">
        <v>0</v>
      </c>
      <c r="Y84" s="115">
        <f>$X$84*$K$84</f>
        <v>0</v>
      </c>
      <c r="Z84" s="115">
        <v>0</v>
      </c>
      <c r="AA84" s="116">
        <f>$Z$84*$K$84</f>
        <v>0</v>
      </c>
      <c r="AR84" s="79" t="s">
        <v>155</v>
      </c>
      <c r="AT84" s="79" t="s">
        <v>150</v>
      </c>
      <c r="AU84" s="79" t="s">
        <v>77</v>
      </c>
      <c r="AY84" s="6" t="s">
        <v>149</v>
      </c>
      <c r="BE84" s="117">
        <f>IF($U$84="základní",$N$84,0)</f>
        <v>0</v>
      </c>
      <c r="BF84" s="117">
        <f>IF($U$84="snížená",$N$84,0)</f>
        <v>0</v>
      </c>
      <c r="BG84" s="117">
        <f>IF($U$84="zákl. přenesená",$N$84,0)</f>
        <v>0</v>
      </c>
      <c r="BH84" s="117">
        <f>IF($U$84="sníž. přenesená",$N$84,0)</f>
        <v>0</v>
      </c>
      <c r="BI84" s="117">
        <f>IF($U$84="nulová",$N$84,0)</f>
        <v>0</v>
      </c>
      <c r="BJ84" s="79" t="s">
        <v>18</v>
      </c>
      <c r="BK84" s="117">
        <f>ROUND($L$84*$K$84,2)</f>
        <v>0</v>
      </c>
      <c r="BL84" s="79" t="s">
        <v>155</v>
      </c>
      <c r="BM84" s="79" t="s">
        <v>625</v>
      </c>
    </row>
    <row r="85" spans="2:47" s="6" customFormat="1" ht="27" customHeight="1">
      <c r="B85" s="20"/>
      <c r="F85" s="191" t="s">
        <v>626</v>
      </c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20"/>
      <c r="T85" s="44"/>
      <c r="AA85" s="45"/>
      <c r="AT85" s="6" t="s">
        <v>157</v>
      </c>
      <c r="AU85" s="6" t="s">
        <v>77</v>
      </c>
    </row>
    <row r="86" spans="2:51" s="6" customFormat="1" ht="15.75" customHeight="1">
      <c r="B86" s="118"/>
      <c r="E86" s="119"/>
      <c r="F86" s="192" t="s">
        <v>627</v>
      </c>
      <c r="G86" s="193"/>
      <c r="H86" s="193"/>
      <c r="I86" s="193"/>
      <c r="K86" s="120">
        <v>101.7</v>
      </c>
      <c r="S86" s="118"/>
      <c r="T86" s="121"/>
      <c r="AA86" s="122"/>
      <c r="AT86" s="119" t="s">
        <v>159</v>
      </c>
      <c r="AU86" s="119" t="s">
        <v>77</v>
      </c>
      <c r="AV86" s="119" t="s">
        <v>77</v>
      </c>
      <c r="AW86" s="119" t="s">
        <v>129</v>
      </c>
      <c r="AX86" s="119" t="s">
        <v>69</v>
      </c>
      <c r="AY86" s="119" t="s">
        <v>149</v>
      </c>
    </row>
    <row r="87" spans="2:51" s="6" customFormat="1" ht="15.75" customHeight="1">
      <c r="B87" s="118"/>
      <c r="E87" s="119"/>
      <c r="F87" s="192" t="s">
        <v>628</v>
      </c>
      <c r="G87" s="193"/>
      <c r="H87" s="193"/>
      <c r="I87" s="193"/>
      <c r="K87" s="120">
        <v>169.5</v>
      </c>
      <c r="S87" s="118"/>
      <c r="T87" s="121"/>
      <c r="AA87" s="122"/>
      <c r="AT87" s="119" t="s">
        <v>159</v>
      </c>
      <c r="AU87" s="119" t="s">
        <v>77</v>
      </c>
      <c r="AV87" s="119" t="s">
        <v>77</v>
      </c>
      <c r="AW87" s="119" t="s">
        <v>129</v>
      </c>
      <c r="AX87" s="119" t="s">
        <v>69</v>
      </c>
      <c r="AY87" s="119" t="s">
        <v>149</v>
      </c>
    </row>
    <row r="88" spans="2:51" s="6" customFormat="1" ht="15.75" customHeight="1">
      <c r="B88" s="126"/>
      <c r="E88" s="127"/>
      <c r="F88" s="199" t="s">
        <v>440</v>
      </c>
      <c r="G88" s="200"/>
      <c r="H88" s="200"/>
      <c r="I88" s="200"/>
      <c r="K88" s="128">
        <v>271.2</v>
      </c>
      <c r="S88" s="126"/>
      <c r="T88" s="129"/>
      <c r="AA88" s="130"/>
      <c r="AT88" s="127" t="s">
        <v>159</v>
      </c>
      <c r="AU88" s="127" t="s">
        <v>77</v>
      </c>
      <c r="AV88" s="127" t="s">
        <v>155</v>
      </c>
      <c r="AW88" s="127" t="s">
        <v>129</v>
      </c>
      <c r="AX88" s="127" t="s">
        <v>18</v>
      </c>
      <c r="AY88" s="127" t="s">
        <v>149</v>
      </c>
    </row>
    <row r="89" spans="2:65" s="6" customFormat="1" ht="27" customHeight="1">
      <c r="B89" s="20"/>
      <c r="C89" s="108" t="s">
        <v>188</v>
      </c>
      <c r="D89" s="108" t="s">
        <v>150</v>
      </c>
      <c r="E89" s="109" t="s">
        <v>629</v>
      </c>
      <c r="F89" s="187" t="s">
        <v>630</v>
      </c>
      <c r="G89" s="188"/>
      <c r="H89" s="188"/>
      <c r="I89" s="188"/>
      <c r="J89" s="111" t="s">
        <v>153</v>
      </c>
      <c r="K89" s="112">
        <v>271.2</v>
      </c>
      <c r="L89" s="189"/>
      <c r="M89" s="188"/>
      <c r="N89" s="190">
        <f>ROUND($L$89*$K$89,2)</f>
        <v>0</v>
      </c>
      <c r="O89" s="188"/>
      <c r="P89" s="188"/>
      <c r="Q89" s="188"/>
      <c r="R89" s="110" t="s">
        <v>154</v>
      </c>
      <c r="S89" s="20"/>
      <c r="T89" s="113"/>
      <c r="U89" s="114" t="s">
        <v>39</v>
      </c>
      <c r="X89" s="115">
        <v>0</v>
      </c>
      <c r="Y89" s="115">
        <f>$X$89*$K$89</f>
        <v>0</v>
      </c>
      <c r="Z89" s="115">
        <v>0</v>
      </c>
      <c r="AA89" s="116">
        <f>$Z$89*$K$89</f>
        <v>0</v>
      </c>
      <c r="AR89" s="79" t="s">
        <v>155</v>
      </c>
      <c r="AT89" s="79" t="s">
        <v>150</v>
      </c>
      <c r="AU89" s="79" t="s">
        <v>77</v>
      </c>
      <c r="AY89" s="6" t="s">
        <v>149</v>
      </c>
      <c r="BE89" s="117">
        <f>IF($U$89="základní",$N$89,0)</f>
        <v>0</v>
      </c>
      <c r="BF89" s="117">
        <f>IF($U$89="snížená",$N$89,0)</f>
        <v>0</v>
      </c>
      <c r="BG89" s="117">
        <f>IF($U$89="zákl. přenesená",$N$89,0)</f>
        <v>0</v>
      </c>
      <c r="BH89" s="117">
        <f>IF($U$89="sníž. přenesená",$N$89,0)</f>
        <v>0</v>
      </c>
      <c r="BI89" s="117">
        <f>IF($U$89="nulová",$N$89,0)</f>
        <v>0</v>
      </c>
      <c r="BJ89" s="79" t="s">
        <v>18</v>
      </c>
      <c r="BK89" s="117">
        <f>ROUND($L$89*$K$89,2)</f>
        <v>0</v>
      </c>
      <c r="BL89" s="79" t="s">
        <v>155</v>
      </c>
      <c r="BM89" s="79" t="s">
        <v>631</v>
      </c>
    </row>
    <row r="90" spans="2:47" s="6" customFormat="1" ht="27" customHeight="1">
      <c r="B90" s="20"/>
      <c r="F90" s="191" t="s">
        <v>632</v>
      </c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20"/>
      <c r="T90" s="44"/>
      <c r="AA90" s="45"/>
      <c r="AT90" s="6" t="s">
        <v>157</v>
      </c>
      <c r="AU90" s="6" t="s">
        <v>77</v>
      </c>
    </row>
    <row r="91" spans="2:65" s="6" customFormat="1" ht="27" customHeight="1">
      <c r="B91" s="20"/>
      <c r="C91" s="108" t="s">
        <v>23</v>
      </c>
      <c r="D91" s="108" t="s">
        <v>150</v>
      </c>
      <c r="E91" s="109" t="s">
        <v>633</v>
      </c>
      <c r="F91" s="187" t="s">
        <v>634</v>
      </c>
      <c r="G91" s="188"/>
      <c r="H91" s="188"/>
      <c r="I91" s="188"/>
      <c r="J91" s="111" t="s">
        <v>153</v>
      </c>
      <c r="K91" s="112">
        <v>305.1</v>
      </c>
      <c r="L91" s="189"/>
      <c r="M91" s="188"/>
      <c r="N91" s="190">
        <f>ROUND($L$91*$K$91,2)</f>
        <v>0</v>
      </c>
      <c r="O91" s="188"/>
      <c r="P91" s="188"/>
      <c r="Q91" s="188"/>
      <c r="R91" s="110" t="s">
        <v>154</v>
      </c>
      <c r="S91" s="20"/>
      <c r="T91" s="113"/>
      <c r="U91" s="114" t="s">
        <v>39</v>
      </c>
      <c r="X91" s="115">
        <v>0</v>
      </c>
      <c r="Y91" s="115">
        <f>$X$91*$K$91</f>
        <v>0</v>
      </c>
      <c r="Z91" s="115">
        <v>0</v>
      </c>
      <c r="AA91" s="116">
        <f>$Z$91*$K$91</f>
        <v>0</v>
      </c>
      <c r="AR91" s="79" t="s">
        <v>155</v>
      </c>
      <c r="AT91" s="79" t="s">
        <v>150</v>
      </c>
      <c r="AU91" s="79" t="s">
        <v>77</v>
      </c>
      <c r="AY91" s="6" t="s">
        <v>149</v>
      </c>
      <c r="BE91" s="117">
        <f>IF($U$91="základní",$N$91,0)</f>
        <v>0</v>
      </c>
      <c r="BF91" s="117">
        <f>IF($U$91="snížená",$N$91,0)</f>
        <v>0</v>
      </c>
      <c r="BG91" s="117">
        <f>IF($U$91="zákl. přenesená",$N$91,0)</f>
        <v>0</v>
      </c>
      <c r="BH91" s="117">
        <f>IF($U$91="sníž. přenesená",$N$91,0)</f>
        <v>0</v>
      </c>
      <c r="BI91" s="117">
        <f>IF($U$91="nulová",$N$91,0)</f>
        <v>0</v>
      </c>
      <c r="BJ91" s="79" t="s">
        <v>18</v>
      </c>
      <c r="BK91" s="117">
        <f>ROUND($L$91*$K$91,2)</f>
        <v>0</v>
      </c>
      <c r="BL91" s="79" t="s">
        <v>155</v>
      </c>
      <c r="BM91" s="79" t="s">
        <v>635</v>
      </c>
    </row>
    <row r="92" spans="2:47" s="6" customFormat="1" ht="16.5" customHeight="1">
      <c r="B92" s="20"/>
      <c r="F92" s="191" t="s">
        <v>636</v>
      </c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20"/>
      <c r="T92" s="44"/>
      <c r="AA92" s="45"/>
      <c r="AT92" s="6" t="s">
        <v>157</v>
      </c>
      <c r="AU92" s="6" t="s">
        <v>77</v>
      </c>
    </row>
    <row r="93" spans="2:51" s="6" customFormat="1" ht="15.75" customHeight="1">
      <c r="B93" s="118"/>
      <c r="E93" s="119"/>
      <c r="F93" s="192" t="s">
        <v>628</v>
      </c>
      <c r="G93" s="193"/>
      <c r="H93" s="193"/>
      <c r="I93" s="193"/>
      <c r="K93" s="120">
        <v>169.5</v>
      </c>
      <c r="S93" s="118"/>
      <c r="T93" s="121"/>
      <c r="AA93" s="122"/>
      <c r="AT93" s="119" t="s">
        <v>159</v>
      </c>
      <c r="AU93" s="119" t="s">
        <v>77</v>
      </c>
      <c r="AV93" s="119" t="s">
        <v>77</v>
      </c>
      <c r="AW93" s="119" t="s">
        <v>129</v>
      </c>
      <c r="AX93" s="119" t="s">
        <v>69</v>
      </c>
      <c r="AY93" s="119" t="s">
        <v>149</v>
      </c>
    </row>
    <row r="94" spans="2:51" s="6" customFormat="1" ht="15.75" customHeight="1">
      <c r="B94" s="118"/>
      <c r="E94" s="119"/>
      <c r="F94" s="192" t="s">
        <v>637</v>
      </c>
      <c r="G94" s="193"/>
      <c r="H94" s="193"/>
      <c r="I94" s="193"/>
      <c r="K94" s="120">
        <v>135.6</v>
      </c>
      <c r="S94" s="118"/>
      <c r="T94" s="121"/>
      <c r="AA94" s="122"/>
      <c r="AT94" s="119" t="s">
        <v>159</v>
      </c>
      <c r="AU94" s="119" t="s">
        <v>77</v>
      </c>
      <c r="AV94" s="119" t="s">
        <v>77</v>
      </c>
      <c r="AW94" s="119" t="s">
        <v>129</v>
      </c>
      <c r="AX94" s="119" t="s">
        <v>69</v>
      </c>
      <c r="AY94" s="119" t="s">
        <v>149</v>
      </c>
    </row>
    <row r="95" spans="2:51" s="6" customFormat="1" ht="15.75" customHeight="1">
      <c r="B95" s="126"/>
      <c r="E95" s="127"/>
      <c r="F95" s="199" t="s">
        <v>440</v>
      </c>
      <c r="G95" s="200"/>
      <c r="H95" s="200"/>
      <c r="I95" s="200"/>
      <c r="K95" s="128">
        <v>305.1</v>
      </c>
      <c r="S95" s="126"/>
      <c r="T95" s="129"/>
      <c r="AA95" s="130"/>
      <c r="AT95" s="127" t="s">
        <v>159</v>
      </c>
      <c r="AU95" s="127" t="s">
        <v>77</v>
      </c>
      <c r="AV95" s="127" t="s">
        <v>155</v>
      </c>
      <c r="AW95" s="127" t="s">
        <v>129</v>
      </c>
      <c r="AX95" s="127" t="s">
        <v>18</v>
      </c>
      <c r="AY95" s="127" t="s">
        <v>149</v>
      </c>
    </row>
    <row r="96" spans="2:63" s="99" customFormat="1" ht="30.75" customHeight="1">
      <c r="B96" s="100"/>
      <c r="D96" s="107" t="s">
        <v>132</v>
      </c>
      <c r="N96" s="198">
        <f>$BK$96</f>
        <v>0</v>
      </c>
      <c r="O96" s="197"/>
      <c r="P96" s="197"/>
      <c r="Q96" s="197"/>
      <c r="S96" s="100"/>
      <c r="T96" s="103"/>
      <c r="W96" s="104">
        <f>SUM($W$97:$W$99)</f>
        <v>0</v>
      </c>
      <c r="Y96" s="104">
        <f>SUM($Y$97:$Y$99)</f>
        <v>0</v>
      </c>
      <c r="AA96" s="105">
        <f>SUM($AA$97:$AA$99)</f>
        <v>0</v>
      </c>
      <c r="AR96" s="102" t="s">
        <v>18</v>
      </c>
      <c r="AT96" s="102" t="s">
        <v>68</v>
      </c>
      <c r="AU96" s="102" t="s">
        <v>18</v>
      </c>
      <c r="AY96" s="102" t="s">
        <v>149</v>
      </c>
      <c r="BK96" s="106">
        <f>SUM($BK$97:$BK$99)</f>
        <v>0</v>
      </c>
    </row>
    <row r="97" spans="2:65" s="6" customFormat="1" ht="27" customHeight="1">
      <c r="B97" s="20"/>
      <c r="C97" s="108" t="s">
        <v>197</v>
      </c>
      <c r="D97" s="108" t="s">
        <v>150</v>
      </c>
      <c r="E97" s="109" t="s">
        <v>501</v>
      </c>
      <c r="F97" s="187" t="s">
        <v>502</v>
      </c>
      <c r="G97" s="188"/>
      <c r="H97" s="188"/>
      <c r="I97" s="188"/>
      <c r="J97" s="111" t="s">
        <v>206</v>
      </c>
      <c r="K97" s="112">
        <v>33.9</v>
      </c>
      <c r="L97" s="189"/>
      <c r="M97" s="188"/>
      <c r="N97" s="190">
        <f>ROUND($L$97*$K$97,2)</f>
        <v>0</v>
      </c>
      <c r="O97" s="188"/>
      <c r="P97" s="188"/>
      <c r="Q97" s="188"/>
      <c r="R97" s="110" t="s">
        <v>154</v>
      </c>
      <c r="S97" s="20"/>
      <c r="T97" s="113"/>
      <c r="U97" s="114" t="s">
        <v>39</v>
      </c>
      <c r="X97" s="115">
        <v>0</v>
      </c>
      <c r="Y97" s="115">
        <f>$X$97*$K$97</f>
        <v>0</v>
      </c>
      <c r="Z97" s="115">
        <v>0</v>
      </c>
      <c r="AA97" s="116">
        <f>$Z$97*$K$97</f>
        <v>0</v>
      </c>
      <c r="AR97" s="79" t="s">
        <v>155</v>
      </c>
      <c r="AT97" s="79" t="s">
        <v>150</v>
      </c>
      <c r="AU97" s="79" t="s">
        <v>77</v>
      </c>
      <c r="AY97" s="6" t="s">
        <v>149</v>
      </c>
      <c r="BE97" s="117">
        <f>IF($U$97="základní",$N$97,0)</f>
        <v>0</v>
      </c>
      <c r="BF97" s="117">
        <f>IF($U$97="snížená",$N$97,0)</f>
        <v>0</v>
      </c>
      <c r="BG97" s="117">
        <f>IF($U$97="zákl. přenesená",$N$97,0)</f>
        <v>0</v>
      </c>
      <c r="BH97" s="117">
        <f>IF($U$97="sníž. přenesená",$N$97,0)</f>
        <v>0</v>
      </c>
      <c r="BI97" s="117">
        <f>IF($U$97="nulová",$N$97,0)</f>
        <v>0</v>
      </c>
      <c r="BJ97" s="79" t="s">
        <v>18</v>
      </c>
      <c r="BK97" s="117">
        <f>ROUND($L$97*$K$97,2)</f>
        <v>0</v>
      </c>
      <c r="BL97" s="79" t="s">
        <v>155</v>
      </c>
      <c r="BM97" s="79" t="s">
        <v>638</v>
      </c>
    </row>
    <row r="98" spans="2:47" s="6" customFormat="1" ht="16.5" customHeight="1">
      <c r="B98" s="20"/>
      <c r="F98" s="191" t="s">
        <v>504</v>
      </c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20"/>
      <c r="T98" s="44"/>
      <c r="AA98" s="45"/>
      <c r="AT98" s="6" t="s">
        <v>157</v>
      </c>
      <c r="AU98" s="6" t="s">
        <v>77</v>
      </c>
    </row>
    <row r="99" spans="2:51" s="6" customFormat="1" ht="15.75" customHeight="1">
      <c r="B99" s="118"/>
      <c r="E99" s="119"/>
      <c r="F99" s="192" t="s">
        <v>639</v>
      </c>
      <c r="G99" s="193"/>
      <c r="H99" s="193"/>
      <c r="I99" s="193"/>
      <c r="K99" s="120">
        <v>33.9</v>
      </c>
      <c r="S99" s="118"/>
      <c r="T99" s="121"/>
      <c r="AA99" s="122"/>
      <c r="AT99" s="119" t="s">
        <v>159</v>
      </c>
      <c r="AU99" s="119" t="s">
        <v>77</v>
      </c>
      <c r="AV99" s="119" t="s">
        <v>77</v>
      </c>
      <c r="AW99" s="119" t="s">
        <v>129</v>
      </c>
      <c r="AX99" s="119" t="s">
        <v>18</v>
      </c>
      <c r="AY99" s="119" t="s">
        <v>149</v>
      </c>
    </row>
    <row r="100" spans="2:63" s="99" customFormat="1" ht="30.75" customHeight="1">
      <c r="B100" s="100"/>
      <c r="D100" s="107" t="s">
        <v>388</v>
      </c>
      <c r="N100" s="198">
        <f>$BK$100</f>
        <v>0</v>
      </c>
      <c r="O100" s="197"/>
      <c r="P100" s="197"/>
      <c r="Q100" s="197"/>
      <c r="S100" s="100"/>
      <c r="T100" s="103"/>
      <c r="W100" s="104">
        <f>SUM($W$101:$W$108)</f>
        <v>0</v>
      </c>
      <c r="Y100" s="104">
        <f>SUM($Y$101:$Y$108)</f>
        <v>1.2825499999999999</v>
      </c>
      <c r="AA100" s="105">
        <f>SUM($AA$101:$AA$108)</f>
        <v>0</v>
      </c>
      <c r="AR100" s="102" t="s">
        <v>18</v>
      </c>
      <c r="AT100" s="102" t="s">
        <v>68</v>
      </c>
      <c r="AU100" s="102" t="s">
        <v>18</v>
      </c>
      <c r="AY100" s="102" t="s">
        <v>149</v>
      </c>
      <c r="BK100" s="106">
        <f>SUM($BK$101:$BK$108)</f>
        <v>0</v>
      </c>
    </row>
    <row r="101" spans="2:65" s="6" customFormat="1" ht="15.75" customHeight="1">
      <c r="B101" s="20"/>
      <c r="C101" s="108" t="s">
        <v>155</v>
      </c>
      <c r="D101" s="108" t="s">
        <v>150</v>
      </c>
      <c r="E101" s="109" t="s">
        <v>513</v>
      </c>
      <c r="F101" s="187" t="s">
        <v>562</v>
      </c>
      <c r="G101" s="188"/>
      <c r="H101" s="188"/>
      <c r="I101" s="188"/>
      <c r="J101" s="111" t="s">
        <v>452</v>
      </c>
      <c r="K101" s="112">
        <v>565</v>
      </c>
      <c r="L101" s="189"/>
      <c r="M101" s="188"/>
      <c r="N101" s="190">
        <f>ROUND($L$101*$K$101,2)</f>
        <v>0</v>
      </c>
      <c r="O101" s="188"/>
      <c r="P101" s="188"/>
      <c r="Q101" s="188"/>
      <c r="R101" s="110"/>
      <c r="S101" s="20"/>
      <c r="T101" s="113"/>
      <c r="U101" s="114" t="s">
        <v>39</v>
      </c>
      <c r="X101" s="115">
        <v>0.00047</v>
      </c>
      <c r="Y101" s="115">
        <f>$X$101*$K$101</f>
        <v>0.26555</v>
      </c>
      <c r="Z101" s="115">
        <v>0</v>
      </c>
      <c r="AA101" s="116">
        <f>$Z$101*$K$101</f>
        <v>0</v>
      </c>
      <c r="AR101" s="79" t="s">
        <v>155</v>
      </c>
      <c r="AT101" s="79" t="s">
        <v>150</v>
      </c>
      <c r="AU101" s="79" t="s">
        <v>77</v>
      </c>
      <c r="AY101" s="6" t="s">
        <v>149</v>
      </c>
      <c r="BE101" s="117">
        <f>IF($U$101="základní",$N$101,0)</f>
        <v>0</v>
      </c>
      <c r="BF101" s="117">
        <f>IF($U$101="snížená",$N$101,0)</f>
        <v>0</v>
      </c>
      <c r="BG101" s="117">
        <f>IF($U$101="zákl. přenesená",$N$101,0)</f>
        <v>0</v>
      </c>
      <c r="BH101" s="117">
        <f>IF($U$101="sníž. přenesená",$N$101,0)</f>
        <v>0</v>
      </c>
      <c r="BI101" s="117">
        <f>IF($U$101="nulová",$N$101,0)</f>
        <v>0</v>
      </c>
      <c r="BJ101" s="79" t="s">
        <v>18</v>
      </c>
      <c r="BK101" s="117">
        <f>ROUND($L$101*$K$101,2)</f>
        <v>0</v>
      </c>
      <c r="BL101" s="79" t="s">
        <v>155</v>
      </c>
      <c r="BM101" s="79" t="s">
        <v>640</v>
      </c>
    </row>
    <row r="102" spans="2:47" s="6" customFormat="1" ht="16.5" customHeight="1">
      <c r="B102" s="20"/>
      <c r="F102" s="191" t="s">
        <v>562</v>
      </c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20"/>
      <c r="T102" s="44"/>
      <c r="AA102" s="45"/>
      <c r="AT102" s="6" t="s">
        <v>157</v>
      </c>
      <c r="AU102" s="6" t="s">
        <v>77</v>
      </c>
    </row>
    <row r="103" spans="2:65" s="6" customFormat="1" ht="27" customHeight="1">
      <c r="B103" s="20"/>
      <c r="C103" s="131" t="s">
        <v>171</v>
      </c>
      <c r="D103" s="131" t="s">
        <v>441</v>
      </c>
      <c r="E103" s="132" t="s">
        <v>564</v>
      </c>
      <c r="F103" s="201" t="s">
        <v>565</v>
      </c>
      <c r="G103" s="202"/>
      <c r="H103" s="202"/>
      <c r="I103" s="202"/>
      <c r="J103" s="133" t="s">
        <v>530</v>
      </c>
      <c r="K103" s="134">
        <v>141.25</v>
      </c>
      <c r="L103" s="203"/>
      <c r="M103" s="202"/>
      <c r="N103" s="204">
        <f>ROUND($L$103*$K$103,2)</f>
        <v>0</v>
      </c>
      <c r="O103" s="188"/>
      <c r="P103" s="188"/>
      <c r="Q103" s="188"/>
      <c r="R103" s="110" t="s">
        <v>154</v>
      </c>
      <c r="S103" s="20"/>
      <c r="T103" s="113"/>
      <c r="U103" s="114" t="s">
        <v>39</v>
      </c>
      <c r="X103" s="115">
        <v>0.0036</v>
      </c>
      <c r="Y103" s="115">
        <f>$X$103*$K$103</f>
        <v>0.5085</v>
      </c>
      <c r="Z103" s="115">
        <v>0</v>
      </c>
      <c r="AA103" s="116">
        <f>$Z$103*$K$103</f>
        <v>0</v>
      </c>
      <c r="AR103" s="79" t="s">
        <v>183</v>
      </c>
      <c r="AT103" s="79" t="s">
        <v>441</v>
      </c>
      <c r="AU103" s="79" t="s">
        <v>77</v>
      </c>
      <c r="AY103" s="6" t="s">
        <v>149</v>
      </c>
      <c r="BE103" s="117">
        <f>IF($U$103="základní",$N$103,0)</f>
        <v>0</v>
      </c>
      <c r="BF103" s="117">
        <f>IF($U$103="snížená",$N$103,0)</f>
        <v>0</v>
      </c>
      <c r="BG103" s="117">
        <f>IF($U$103="zákl. přenesená",$N$103,0)</f>
        <v>0</v>
      </c>
      <c r="BH103" s="117">
        <f>IF($U$103="sníž. přenesená",$N$103,0)</f>
        <v>0</v>
      </c>
      <c r="BI103" s="117">
        <f>IF($U$103="nulová",$N$103,0)</f>
        <v>0</v>
      </c>
      <c r="BJ103" s="79" t="s">
        <v>18</v>
      </c>
      <c r="BK103" s="117">
        <f>ROUND($L$103*$K$103,2)</f>
        <v>0</v>
      </c>
      <c r="BL103" s="79" t="s">
        <v>155</v>
      </c>
      <c r="BM103" s="79" t="s">
        <v>641</v>
      </c>
    </row>
    <row r="104" spans="2:47" s="6" customFormat="1" ht="16.5" customHeight="1">
      <c r="B104" s="20"/>
      <c r="F104" s="191" t="s">
        <v>565</v>
      </c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20"/>
      <c r="T104" s="44"/>
      <c r="AA104" s="45"/>
      <c r="AT104" s="6" t="s">
        <v>157</v>
      </c>
      <c r="AU104" s="6" t="s">
        <v>77</v>
      </c>
    </row>
    <row r="105" spans="2:51" s="6" customFormat="1" ht="15.75" customHeight="1">
      <c r="B105" s="118"/>
      <c r="E105" s="119"/>
      <c r="F105" s="192" t="s">
        <v>642</v>
      </c>
      <c r="G105" s="193"/>
      <c r="H105" s="193"/>
      <c r="I105" s="193"/>
      <c r="K105" s="120">
        <v>141.25</v>
      </c>
      <c r="S105" s="118"/>
      <c r="T105" s="121"/>
      <c r="AA105" s="122"/>
      <c r="AT105" s="119" t="s">
        <v>159</v>
      </c>
      <c r="AU105" s="119" t="s">
        <v>77</v>
      </c>
      <c r="AV105" s="119" t="s">
        <v>77</v>
      </c>
      <c r="AW105" s="119" t="s">
        <v>129</v>
      </c>
      <c r="AX105" s="119" t="s">
        <v>18</v>
      </c>
      <c r="AY105" s="119" t="s">
        <v>149</v>
      </c>
    </row>
    <row r="106" spans="2:65" s="6" customFormat="1" ht="15.75" customHeight="1">
      <c r="B106" s="20"/>
      <c r="C106" s="131" t="s">
        <v>175</v>
      </c>
      <c r="D106" s="131" t="s">
        <v>441</v>
      </c>
      <c r="E106" s="132" t="s">
        <v>569</v>
      </c>
      <c r="F106" s="201" t="s">
        <v>570</v>
      </c>
      <c r="G106" s="202"/>
      <c r="H106" s="202"/>
      <c r="I106" s="202"/>
      <c r="J106" s="133" t="s">
        <v>530</v>
      </c>
      <c r="K106" s="134">
        <v>565</v>
      </c>
      <c r="L106" s="203"/>
      <c r="M106" s="202"/>
      <c r="N106" s="204">
        <f>ROUND($L$106*$K$106,2)</f>
        <v>0</v>
      </c>
      <c r="O106" s="188"/>
      <c r="P106" s="188"/>
      <c r="Q106" s="188"/>
      <c r="R106" s="110" t="s">
        <v>154</v>
      </c>
      <c r="S106" s="20"/>
      <c r="T106" s="113"/>
      <c r="U106" s="114" t="s">
        <v>39</v>
      </c>
      <c r="X106" s="115">
        <v>0.0009</v>
      </c>
      <c r="Y106" s="115">
        <f>$X$106*$K$106</f>
        <v>0.5085</v>
      </c>
      <c r="Z106" s="115">
        <v>0</v>
      </c>
      <c r="AA106" s="116">
        <f>$Z$106*$K$106</f>
        <v>0</v>
      </c>
      <c r="AR106" s="79" t="s">
        <v>183</v>
      </c>
      <c r="AT106" s="79" t="s">
        <v>441</v>
      </c>
      <c r="AU106" s="79" t="s">
        <v>77</v>
      </c>
      <c r="AY106" s="6" t="s">
        <v>149</v>
      </c>
      <c r="BE106" s="117">
        <f>IF($U$106="základní",$N$106,0)</f>
        <v>0</v>
      </c>
      <c r="BF106" s="117">
        <f>IF($U$106="snížená",$N$106,0)</f>
        <v>0</v>
      </c>
      <c r="BG106" s="117">
        <f>IF($U$106="zákl. přenesená",$N$106,0)</f>
        <v>0</v>
      </c>
      <c r="BH106" s="117">
        <f>IF($U$106="sníž. přenesená",$N$106,0)</f>
        <v>0</v>
      </c>
      <c r="BI106" s="117">
        <f>IF($U$106="nulová",$N$106,0)</f>
        <v>0</v>
      </c>
      <c r="BJ106" s="79" t="s">
        <v>18</v>
      </c>
      <c r="BK106" s="117">
        <f>ROUND($L$106*$K$106,2)</f>
        <v>0</v>
      </c>
      <c r="BL106" s="79" t="s">
        <v>155</v>
      </c>
      <c r="BM106" s="79" t="s">
        <v>643</v>
      </c>
    </row>
    <row r="107" spans="2:47" s="6" customFormat="1" ht="16.5" customHeight="1">
      <c r="B107" s="20"/>
      <c r="F107" s="191" t="s">
        <v>570</v>
      </c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20"/>
      <c r="T107" s="44"/>
      <c r="AA107" s="45"/>
      <c r="AT107" s="6" t="s">
        <v>157</v>
      </c>
      <c r="AU107" s="6" t="s">
        <v>77</v>
      </c>
    </row>
    <row r="108" spans="2:51" s="6" customFormat="1" ht="15.75" customHeight="1">
      <c r="B108" s="118"/>
      <c r="E108" s="119"/>
      <c r="F108" s="192" t="s">
        <v>644</v>
      </c>
      <c r="G108" s="193"/>
      <c r="H108" s="193"/>
      <c r="I108" s="193"/>
      <c r="K108" s="120">
        <v>565</v>
      </c>
      <c r="S108" s="118"/>
      <c r="T108" s="121"/>
      <c r="AA108" s="122"/>
      <c r="AT108" s="119" t="s">
        <v>159</v>
      </c>
      <c r="AU108" s="119" t="s">
        <v>77</v>
      </c>
      <c r="AV108" s="119" t="s">
        <v>77</v>
      </c>
      <c r="AW108" s="119" t="s">
        <v>129</v>
      </c>
      <c r="AX108" s="119" t="s">
        <v>18</v>
      </c>
      <c r="AY108" s="119" t="s">
        <v>149</v>
      </c>
    </row>
    <row r="109" spans="2:63" s="99" customFormat="1" ht="37.5" customHeight="1">
      <c r="B109" s="100"/>
      <c r="D109" s="101" t="s">
        <v>467</v>
      </c>
      <c r="N109" s="196">
        <f>$BK$109</f>
        <v>0</v>
      </c>
      <c r="O109" s="197"/>
      <c r="P109" s="197"/>
      <c r="Q109" s="197"/>
      <c r="S109" s="100"/>
      <c r="T109" s="103"/>
      <c r="W109" s="104">
        <f>$W$110+$W$113</f>
        <v>0</v>
      </c>
      <c r="Y109" s="104">
        <f>$Y$110+$Y$113</f>
        <v>0.24295</v>
      </c>
      <c r="AA109" s="105">
        <f>$AA$110+$AA$113</f>
        <v>0</v>
      </c>
      <c r="AR109" s="102" t="s">
        <v>77</v>
      </c>
      <c r="AT109" s="102" t="s">
        <v>68</v>
      </c>
      <c r="AU109" s="102" t="s">
        <v>69</v>
      </c>
      <c r="AY109" s="102" t="s">
        <v>149</v>
      </c>
      <c r="BK109" s="106">
        <f>$BK$110+$BK$113</f>
        <v>0</v>
      </c>
    </row>
    <row r="110" spans="2:63" s="99" customFormat="1" ht="21" customHeight="1">
      <c r="B110" s="100"/>
      <c r="D110" s="107" t="s">
        <v>616</v>
      </c>
      <c r="N110" s="198">
        <f>$BK$110</f>
        <v>0</v>
      </c>
      <c r="O110" s="197"/>
      <c r="P110" s="197"/>
      <c r="Q110" s="197"/>
      <c r="S110" s="100"/>
      <c r="T110" s="103"/>
      <c r="W110" s="104">
        <f>SUM($W$111:$W$112)</f>
        <v>0</v>
      </c>
      <c r="Y110" s="104">
        <f>SUM($Y$111:$Y$112)</f>
        <v>0</v>
      </c>
      <c r="AA110" s="105">
        <f>SUM($AA$111:$AA$112)</f>
        <v>0</v>
      </c>
      <c r="AR110" s="102" t="s">
        <v>77</v>
      </c>
      <c r="AT110" s="102" t="s">
        <v>68</v>
      </c>
      <c r="AU110" s="102" t="s">
        <v>18</v>
      </c>
      <c r="AY110" s="102" t="s">
        <v>149</v>
      </c>
      <c r="BK110" s="106">
        <f>SUM($BK$111:$BK$112)</f>
        <v>0</v>
      </c>
    </row>
    <row r="111" spans="2:65" s="6" customFormat="1" ht="15.75" customHeight="1">
      <c r="B111" s="20"/>
      <c r="C111" s="108" t="s">
        <v>77</v>
      </c>
      <c r="D111" s="108" t="s">
        <v>150</v>
      </c>
      <c r="E111" s="109" t="s">
        <v>645</v>
      </c>
      <c r="F111" s="187" t="s">
        <v>646</v>
      </c>
      <c r="G111" s="188"/>
      <c r="H111" s="188"/>
      <c r="I111" s="188"/>
      <c r="J111" s="111" t="s">
        <v>452</v>
      </c>
      <c r="K111" s="112">
        <v>565</v>
      </c>
      <c r="L111" s="189"/>
      <c r="M111" s="188"/>
      <c r="N111" s="190">
        <f>ROUND($L$111*$K$111,2)</f>
        <v>0</v>
      </c>
      <c r="O111" s="188"/>
      <c r="P111" s="188"/>
      <c r="Q111" s="188"/>
      <c r="R111" s="110"/>
      <c r="S111" s="20"/>
      <c r="T111" s="113"/>
      <c r="U111" s="114" t="s">
        <v>39</v>
      </c>
      <c r="X111" s="115">
        <v>0</v>
      </c>
      <c r="Y111" s="115">
        <f>$X$111*$K$111</f>
        <v>0</v>
      </c>
      <c r="Z111" s="115">
        <v>0</v>
      </c>
      <c r="AA111" s="116">
        <f>$Z$111*$K$111</f>
        <v>0</v>
      </c>
      <c r="AR111" s="79" t="s">
        <v>228</v>
      </c>
      <c r="AT111" s="79" t="s">
        <v>150</v>
      </c>
      <c r="AU111" s="79" t="s">
        <v>77</v>
      </c>
      <c r="AY111" s="6" t="s">
        <v>149</v>
      </c>
      <c r="BE111" s="117">
        <f>IF($U$111="základní",$N$111,0)</f>
        <v>0</v>
      </c>
      <c r="BF111" s="117">
        <f>IF($U$111="snížená",$N$111,0)</f>
        <v>0</v>
      </c>
      <c r="BG111" s="117">
        <f>IF($U$111="zákl. přenesená",$N$111,0)</f>
        <v>0</v>
      </c>
      <c r="BH111" s="117">
        <f>IF($U$111="sníž. přenesená",$N$111,0)</f>
        <v>0</v>
      </c>
      <c r="BI111" s="117">
        <f>IF($U$111="nulová",$N$111,0)</f>
        <v>0</v>
      </c>
      <c r="BJ111" s="79" t="s">
        <v>18</v>
      </c>
      <c r="BK111" s="117">
        <f>ROUND($L$111*$K$111,2)</f>
        <v>0</v>
      </c>
      <c r="BL111" s="79" t="s">
        <v>228</v>
      </c>
      <c r="BM111" s="79" t="s">
        <v>647</v>
      </c>
    </row>
    <row r="112" spans="2:65" s="6" customFormat="1" ht="15.75" customHeight="1">
      <c r="B112" s="20"/>
      <c r="C112" s="111" t="s">
        <v>164</v>
      </c>
      <c r="D112" s="111" t="s">
        <v>150</v>
      </c>
      <c r="E112" s="109" t="s">
        <v>648</v>
      </c>
      <c r="F112" s="187" t="s">
        <v>649</v>
      </c>
      <c r="G112" s="188"/>
      <c r="H112" s="188"/>
      <c r="I112" s="188"/>
      <c r="J112" s="111" t="s">
        <v>530</v>
      </c>
      <c r="K112" s="112">
        <v>2</v>
      </c>
      <c r="L112" s="189"/>
      <c r="M112" s="188"/>
      <c r="N112" s="190">
        <f>ROUND($L$112*$K$112,2)</f>
        <v>0</v>
      </c>
      <c r="O112" s="188"/>
      <c r="P112" s="188"/>
      <c r="Q112" s="188"/>
      <c r="R112" s="110"/>
      <c r="S112" s="20"/>
      <c r="T112" s="113"/>
      <c r="U112" s="114" t="s">
        <v>39</v>
      </c>
      <c r="X112" s="115">
        <v>0</v>
      </c>
      <c r="Y112" s="115">
        <f>$X$112*$K$112</f>
        <v>0</v>
      </c>
      <c r="Z112" s="115">
        <v>0</v>
      </c>
      <c r="AA112" s="116">
        <f>$Z$112*$K$112</f>
        <v>0</v>
      </c>
      <c r="AR112" s="79" t="s">
        <v>228</v>
      </c>
      <c r="AT112" s="79" t="s">
        <v>150</v>
      </c>
      <c r="AU112" s="79" t="s">
        <v>77</v>
      </c>
      <c r="AY112" s="79" t="s">
        <v>149</v>
      </c>
      <c r="BE112" s="117">
        <f>IF($U$112="základní",$N$112,0)</f>
        <v>0</v>
      </c>
      <c r="BF112" s="117">
        <f>IF($U$112="snížená",$N$112,0)</f>
        <v>0</v>
      </c>
      <c r="BG112" s="117">
        <f>IF($U$112="zákl. přenesená",$N$112,0)</f>
        <v>0</v>
      </c>
      <c r="BH112" s="117">
        <f>IF($U$112="sníž. přenesená",$N$112,0)</f>
        <v>0</v>
      </c>
      <c r="BI112" s="117">
        <f>IF($U$112="nulová",$N$112,0)</f>
        <v>0</v>
      </c>
      <c r="BJ112" s="79" t="s">
        <v>18</v>
      </c>
      <c r="BK112" s="117">
        <f>ROUND($L$112*$K$112,2)</f>
        <v>0</v>
      </c>
      <c r="BL112" s="79" t="s">
        <v>228</v>
      </c>
      <c r="BM112" s="79" t="s">
        <v>650</v>
      </c>
    </row>
    <row r="113" spans="2:63" s="99" customFormat="1" ht="30.75" customHeight="1">
      <c r="B113" s="100"/>
      <c r="D113" s="107" t="s">
        <v>617</v>
      </c>
      <c r="N113" s="198">
        <f>$BK$113</f>
        <v>0</v>
      </c>
      <c r="O113" s="197"/>
      <c r="P113" s="197"/>
      <c r="Q113" s="197"/>
      <c r="S113" s="100"/>
      <c r="T113" s="103"/>
      <c r="W113" s="104">
        <f>SUM($W$114:$W$119)</f>
        <v>0</v>
      </c>
      <c r="Y113" s="104">
        <f>SUM($Y$114:$Y$119)</f>
        <v>0.24295</v>
      </c>
      <c r="AA113" s="105">
        <f>SUM($AA$114:$AA$119)</f>
        <v>0</v>
      </c>
      <c r="AR113" s="102" t="s">
        <v>77</v>
      </c>
      <c r="AT113" s="102" t="s">
        <v>68</v>
      </c>
      <c r="AU113" s="102" t="s">
        <v>18</v>
      </c>
      <c r="AY113" s="102" t="s">
        <v>149</v>
      </c>
      <c r="BK113" s="106">
        <f>SUM($BK$114:$BK$119)</f>
        <v>0</v>
      </c>
    </row>
    <row r="114" spans="2:65" s="6" customFormat="1" ht="27" customHeight="1">
      <c r="B114" s="20"/>
      <c r="C114" s="111" t="s">
        <v>203</v>
      </c>
      <c r="D114" s="111" t="s">
        <v>150</v>
      </c>
      <c r="E114" s="109" t="s">
        <v>651</v>
      </c>
      <c r="F114" s="187" t="s">
        <v>652</v>
      </c>
      <c r="G114" s="188"/>
      <c r="H114" s="188"/>
      <c r="I114" s="188"/>
      <c r="J114" s="111" t="s">
        <v>206</v>
      </c>
      <c r="K114" s="112">
        <v>192.1</v>
      </c>
      <c r="L114" s="189"/>
      <c r="M114" s="188"/>
      <c r="N114" s="190">
        <f>ROUND($L$114*$K$114,2)</f>
        <v>0</v>
      </c>
      <c r="O114" s="188"/>
      <c r="P114" s="188"/>
      <c r="Q114" s="188"/>
      <c r="R114" s="110"/>
      <c r="S114" s="20"/>
      <c r="T114" s="113"/>
      <c r="U114" s="114" t="s">
        <v>39</v>
      </c>
      <c r="X114" s="115">
        <v>0</v>
      </c>
      <c r="Y114" s="115">
        <f>$X$114*$K$114</f>
        <v>0</v>
      </c>
      <c r="Z114" s="115">
        <v>0</v>
      </c>
      <c r="AA114" s="116">
        <f>$Z$114*$K$114</f>
        <v>0</v>
      </c>
      <c r="AR114" s="79" t="s">
        <v>228</v>
      </c>
      <c r="AT114" s="79" t="s">
        <v>150</v>
      </c>
      <c r="AU114" s="79" t="s">
        <v>77</v>
      </c>
      <c r="AY114" s="79" t="s">
        <v>149</v>
      </c>
      <c r="BE114" s="117">
        <f>IF($U$114="základní",$N$114,0)</f>
        <v>0</v>
      </c>
      <c r="BF114" s="117">
        <f>IF($U$114="snížená",$N$114,0)</f>
        <v>0</v>
      </c>
      <c r="BG114" s="117">
        <f>IF($U$114="zákl. přenesená",$N$114,0)</f>
        <v>0</v>
      </c>
      <c r="BH114" s="117">
        <f>IF($U$114="sníž. přenesená",$N$114,0)</f>
        <v>0</v>
      </c>
      <c r="BI114" s="117">
        <f>IF($U$114="nulová",$N$114,0)</f>
        <v>0</v>
      </c>
      <c r="BJ114" s="79" t="s">
        <v>18</v>
      </c>
      <c r="BK114" s="117">
        <f>ROUND($L$114*$K$114,2)</f>
        <v>0</v>
      </c>
      <c r="BL114" s="79" t="s">
        <v>228</v>
      </c>
      <c r="BM114" s="79" t="s">
        <v>653</v>
      </c>
    </row>
    <row r="115" spans="2:47" s="6" customFormat="1" ht="16.5" customHeight="1">
      <c r="B115" s="20"/>
      <c r="F115" s="191" t="s">
        <v>652</v>
      </c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20"/>
      <c r="T115" s="44"/>
      <c r="AA115" s="45"/>
      <c r="AT115" s="6" t="s">
        <v>157</v>
      </c>
      <c r="AU115" s="6" t="s">
        <v>77</v>
      </c>
    </row>
    <row r="116" spans="2:51" s="6" customFormat="1" ht="15.75" customHeight="1">
      <c r="B116" s="118"/>
      <c r="E116" s="119"/>
      <c r="F116" s="192" t="s">
        <v>654</v>
      </c>
      <c r="G116" s="193"/>
      <c r="H116" s="193"/>
      <c r="I116" s="193"/>
      <c r="K116" s="120">
        <v>192.1</v>
      </c>
      <c r="S116" s="118"/>
      <c r="T116" s="121"/>
      <c r="AA116" s="122"/>
      <c r="AT116" s="119" t="s">
        <v>159</v>
      </c>
      <c r="AU116" s="119" t="s">
        <v>77</v>
      </c>
      <c r="AV116" s="119" t="s">
        <v>77</v>
      </c>
      <c r="AW116" s="119" t="s">
        <v>129</v>
      </c>
      <c r="AX116" s="119" t="s">
        <v>18</v>
      </c>
      <c r="AY116" s="119" t="s">
        <v>149</v>
      </c>
    </row>
    <row r="117" spans="2:65" s="6" customFormat="1" ht="15.75" customHeight="1">
      <c r="B117" s="20"/>
      <c r="C117" s="131" t="s">
        <v>209</v>
      </c>
      <c r="D117" s="131" t="s">
        <v>441</v>
      </c>
      <c r="E117" s="132" t="s">
        <v>655</v>
      </c>
      <c r="F117" s="201" t="s">
        <v>656</v>
      </c>
      <c r="G117" s="202"/>
      <c r="H117" s="202"/>
      <c r="I117" s="202"/>
      <c r="J117" s="133" t="s">
        <v>452</v>
      </c>
      <c r="K117" s="134">
        <v>565</v>
      </c>
      <c r="L117" s="203"/>
      <c r="M117" s="202"/>
      <c r="N117" s="204">
        <f>ROUND($L$117*$K$117,2)</f>
        <v>0</v>
      </c>
      <c r="O117" s="188"/>
      <c r="P117" s="188"/>
      <c r="Q117" s="188"/>
      <c r="R117" s="110"/>
      <c r="S117" s="20"/>
      <c r="T117" s="113"/>
      <c r="U117" s="114" t="s">
        <v>39</v>
      </c>
      <c r="X117" s="115">
        <v>0.00043</v>
      </c>
      <c r="Y117" s="115">
        <f>$X$117*$K$117</f>
        <v>0.24295</v>
      </c>
      <c r="Z117" s="115">
        <v>0</v>
      </c>
      <c r="AA117" s="116">
        <f>$Z$117*$K$117</f>
        <v>0</v>
      </c>
      <c r="AR117" s="79" t="s">
        <v>536</v>
      </c>
      <c r="AT117" s="79" t="s">
        <v>441</v>
      </c>
      <c r="AU117" s="79" t="s">
        <v>77</v>
      </c>
      <c r="AY117" s="6" t="s">
        <v>149</v>
      </c>
      <c r="BE117" s="117">
        <f>IF($U$117="základní",$N$117,0)</f>
        <v>0</v>
      </c>
      <c r="BF117" s="117">
        <f>IF($U$117="snížená",$N$117,0)</f>
        <v>0</v>
      </c>
      <c r="BG117" s="117">
        <f>IF($U$117="zákl. přenesená",$N$117,0)</f>
        <v>0</v>
      </c>
      <c r="BH117" s="117">
        <f>IF($U$117="sníž. přenesená",$N$117,0)</f>
        <v>0</v>
      </c>
      <c r="BI117" s="117">
        <f>IF($U$117="nulová",$N$117,0)</f>
        <v>0</v>
      </c>
      <c r="BJ117" s="79" t="s">
        <v>18</v>
      </c>
      <c r="BK117" s="117">
        <f>ROUND($L$117*$K$117,2)</f>
        <v>0</v>
      </c>
      <c r="BL117" s="79" t="s">
        <v>228</v>
      </c>
      <c r="BM117" s="79" t="s">
        <v>657</v>
      </c>
    </row>
    <row r="118" spans="2:47" s="6" customFormat="1" ht="16.5" customHeight="1">
      <c r="B118" s="20"/>
      <c r="F118" s="191" t="s">
        <v>658</v>
      </c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20"/>
      <c r="T118" s="44"/>
      <c r="AA118" s="45"/>
      <c r="AT118" s="6" t="s">
        <v>157</v>
      </c>
      <c r="AU118" s="6" t="s">
        <v>77</v>
      </c>
    </row>
    <row r="119" spans="2:51" s="6" customFormat="1" ht="15.75" customHeight="1">
      <c r="B119" s="118"/>
      <c r="E119" s="119"/>
      <c r="F119" s="192" t="s">
        <v>644</v>
      </c>
      <c r="G119" s="193"/>
      <c r="H119" s="193"/>
      <c r="I119" s="193"/>
      <c r="K119" s="120">
        <v>565</v>
      </c>
      <c r="S119" s="118"/>
      <c r="T119" s="121"/>
      <c r="AA119" s="122"/>
      <c r="AT119" s="119" t="s">
        <v>159</v>
      </c>
      <c r="AU119" s="119" t="s">
        <v>77</v>
      </c>
      <c r="AV119" s="119" t="s">
        <v>77</v>
      </c>
      <c r="AW119" s="119" t="s">
        <v>129</v>
      </c>
      <c r="AX119" s="119" t="s">
        <v>18</v>
      </c>
      <c r="AY119" s="119" t="s">
        <v>149</v>
      </c>
    </row>
    <row r="120" spans="2:63" s="99" customFormat="1" ht="37.5" customHeight="1">
      <c r="B120" s="100"/>
      <c r="D120" s="101" t="s">
        <v>470</v>
      </c>
      <c r="N120" s="196">
        <f>$BK$120</f>
        <v>0</v>
      </c>
      <c r="O120" s="197"/>
      <c r="P120" s="197"/>
      <c r="Q120" s="197"/>
      <c r="S120" s="100"/>
      <c r="T120" s="103"/>
      <c r="W120" s="104">
        <f>$W$121</f>
        <v>0</v>
      </c>
      <c r="Y120" s="104">
        <f>$Y$121</f>
        <v>0</v>
      </c>
      <c r="AA120" s="105">
        <f>$AA$121</f>
        <v>0</v>
      </c>
      <c r="AR120" s="102" t="s">
        <v>164</v>
      </c>
      <c r="AT120" s="102" t="s">
        <v>68</v>
      </c>
      <c r="AU120" s="102" t="s">
        <v>69</v>
      </c>
      <c r="AY120" s="102" t="s">
        <v>149</v>
      </c>
      <c r="BK120" s="106">
        <f>$BK$121</f>
        <v>0</v>
      </c>
    </row>
    <row r="121" spans="2:63" s="99" customFormat="1" ht="21" customHeight="1">
      <c r="B121" s="100"/>
      <c r="D121" s="107" t="s">
        <v>471</v>
      </c>
      <c r="N121" s="198">
        <f>$BK$121</f>
        <v>0</v>
      </c>
      <c r="O121" s="197"/>
      <c r="P121" s="197"/>
      <c r="Q121" s="197"/>
      <c r="S121" s="100"/>
      <c r="T121" s="103"/>
      <c r="W121" s="104">
        <f>$W$122</f>
        <v>0</v>
      </c>
      <c r="Y121" s="104">
        <f>$Y$122</f>
        <v>0</v>
      </c>
      <c r="AA121" s="105">
        <f>$AA$122</f>
        <v>0</v>
      </c>
      <c r="AR121" s="102" t="s">
        <v>164</v>
      </c>
      <c r="AT121" s="102" t="s">
        <v>68</v>
      </c>
      <c r="AU121" s="102" t="s">
        <v>18</v>
      </c>
      <c r="AY121" s="102" t="s">
        <v>149</v>
      </c>
      <c r="BK121" s="106">
        <f>$BK$122</f>
        <v>0</v>
      </c>
    </row>
    <row r="122" spans="2:65" s="6" customFormat="1" ht="27" customHeight="1">
      <c r="B122" s="20"/>
      <c r="C122" s="108" t="s">
        <v>18</v>
      </c>
      <c r="D122" s="108" t="s">
        <v>150</v>
      </c>
      <c r="E122" s="109" t="s">
        <v>659</v>
      </c>
      <c r="F122" s="187" t="s">
        <v>660</v>
      </c>
      <c r="G122" s="188"/>
      <c r="H122" s="188"/>
      <c r="I122" s="188"/>
      <c r="J122" s="111" t="s">
        <v>558</v>
      </c>
      <c r="K122" s="112">
        <v>1</v>
      </c>
      <c r="L122" s="189"/>
      <c r="M122" s="188"/>
      <c r="N122" s="190">
        <f>ROUND($L$122*$K$122,2)</f>
        <v>0</v>
      </c>
      <c r="O122" s="188"/>
      <c r="P122" s="188"/>
      <c r="Q122" s="188"/>
      <c r="R122" s="110"/>
      <c r="S122" s="20"/>
      <c r="T122" s="113"/>
      <c r="U122" s="138" t="s">
        <v>39</v>
      </c>
      <c r="V122" s="136"/>
      <c r="W122" s="136"/>
      <c r="X122" s="139">
        <v>0</v>
      </c>
      <c r="Y122" s="139">
        <f>$X$122*$K$122</f>
        <v>0</v>
      </c>
      <c r="Z122" s="139">
        <v>0</v>
      </c>
      <c r="AA122" s="140">
        <f>$Z$122*$K$122</f>
        <v>0</v>
      </c>
      <c r="AR122" s="79" t="s">
        <v>661</v>
      </c>
      <c r="AT122" s="79" t="s">
        <v>150</v>
      </c>
      <c r="AU122" s="79" t="s">
        <v>77</v>
      </c>
      <c r="AY122" s="6" t="s">
        <v>149</v>
      </c>
      <c r="BE122" s="117">
        <f>IF($U$122="základní",$N$122,0)</f>
        <v>0</v>
      </c>
      <c r="BF122" s="117">
        <f>IF($U$122="snížená",$N$122,0)</f>
        <v>0</v>
      </c>
      <c r="BG122" s="117">
        <f>IF($U$122="zákl. přenesená",$N$122,0)</f>
        <v>0</v>
      </c>
      <c r="BH122" s="117">
        <f>IF($U$122="sníž. přenesená",$N$122,0)</f>
        <v>0</v>
      </c>
      <c r="BI122" s="117">
        <f>IF($U$122="nulová",$N$122,0)</f>
        <v>0</v>
      </c>
      <c r="BJ122" s="79" t="s">
        <v>18</v>
      </c>
      <c r="BK122" s="117">
        <f>ROUND($L$122*$K$122,2)</f>
        <v>0</v>
      </c>
      <c r="BL122" s="79" t="s">
        <v>661</v>
      </c>
      <c r="BM122" s="79" t="s">
        <v>662</v>
      </c>
    </row>
    <row r="123" spans="2:19" s="6" customFormat="1" ht="7.5" customHeight="1"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20"/>
    </row>
    <row r="193" s="2" customFormat="1" ht="14.25" customHeight="1"/>
  </sheetData>
  <sheetProtection/>
  <mergeCells count="122">
    <mergeCell ref="N113:Q113"/>
    <mergeCell ref="N120:Q120"/>
    <mergeCell ref="N121:Q121"/>
    <mergeCell ref="H1:K1"/>
    <mergeCell ref="S2:AC2"/>
    <mergeCell ref="F118:R118"/>
    <mergeCell ref="F119:I119"/>
    <mergeCell ref="F122:I122"/>
    <mergeCell ref="L122:M122"/>
    <mergeCell ref="N122:Q122"/>
    <mergeCell ref="N78:Q78"/>
    <mergeCell ref="N79:Q79"/>
    <mergeCell ref="N80:Q80"/>
    <mergeCell ref="N96:Q96"/>
    <mergeCell ref="N100:Q100"/>
    <mergeCell ref="F114:I114"/>
    <mergeCell ref="L114:M114"/>
    <mergeCell ref="N114:Q114"/>
    <mergeCell ref="F115:R115"/>
    <mergeCell ref="F116:I116"/>
    <mergeCell ref="F117:I117"/>
    <mergeCell ref="L117:M117"/>
    <mergeCell ref="N117:Q117"/>
    <mergeCell ref="F108:I108"/>
    <mergeCell ref="F111:I111"/>
    <mergeCell ref="L111:M111"/>
    <mergeCell ref="N111:Q111"/>
    <mergeCell ref="F112:I112"/>
    <mergeCell ref="L112:M112"/>
    <mergeCell ref="N112:Q112"/>
    <mergeCell ref="N109:Q109"/>
    <mergeCell ref="N110:Q110"/>
    <mergeCell ref="F104:R104"/>
    <mergeCell ref="F105:I105"/>
    <mergeCell ref="F106:I106"/>
    <mergeCell ref="L106:M106"/>
    <mergeCell ref="N106:Q106"/>
    <mergeCell ref="F107:R107"/>
    <mergeCell ref="F99:I99"/>
    <mergeCell ref="F101:I101"/>
    <mergeCell ref="L101:M101"/>
    <mergeCell ref="N101:Q101"/>
    <mergeCell ref="F102:R102"/>
    <mergeCell ref="F103:I103"/>
    <mergeCell ref="L103:M103"/>
    <mergeCell ref="N103:Q103"/>
    <mergeCell ref="F94:I94"/>
    <mergeCell ref="F95:I95"/>
    <mergeCell ref="F97:I97"/>
    <mergeCell ref="L97:M97"/>
    <mergeCell ref="N97:Q97"/>
    <mergeCell ref="F98:R98"/>
    <mergeCell ref="F90:R90"/>
    <mergeCell ref="F91:I91"/>
    <mergeCell ref="L91:M91"/>
    <mergeCell ref="N91:Q91"/>
    <mergeCell ref="F92:R92"/>
    <mergeCell ref="F93:I93"/>
    <mergeCell ref="F85:R85"/>
    <mergeCell ref="F86:I86"/>
    <mergeCell ref="F87:I87"/>
    <mergeCell ref="F88:I88"/>
    <mergeCell ref="F89:I89"/>
    <mergeCell ref="L89:M89"/>
    <mergeCell ref="N89:Q89"/>
    <mergeCell ref="F81:I81"/>
    <mergeCell ref="L81:M81"/>
    <mergeCell ref="N81:Q81"/>
    <mergeCell ref="F82:R82"/>
    <mergeCell ref="F83:I83"/>
    <mergeCell ref="F84:I84"/>
    <mergeCell ref="L84:M84"/>
    <mergeCell ref="N84:Q84"/>
    <mergeCell ref="F70:Q70"/>
    <mergeCell ref="M72:P72"/>
    <mergeCell ref="M74:Q74"/>
    <mergeCell ref="F77:I77"/>
    <mergeCell ref="L77:M77"/>
    <mergeCell ref="N77:Q77"/>
    <mergeCell ref="N57:Q57"/>
    <mergeCell ref="N58:Q58"/>
    <mergeCell ref="N59:Q59"/>
    <mergeCell ref="N60:Q60"/>
    <mergeCell ref="C67:R67"/>
    <mergeCell ref="F69:Q69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7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211"/>
      <c r="B1" s="208"/>
      <c r="C1" s="208"/>
      <c r="D1" s="209" t="s">
        <v>1</v>
      </c>
      <c r="E1" s="208"/>
      <c r="F1" s="210" t="s">
        <v>717</v>
      </c>
      <c r="G1" s="210"/>
      <c r="H1" s="212" t="s">
        <v>718</v>
      </c>
      <c r="I1" s="212"/>
      <c r="J1" s="212"/>
      <c r="K1" s="212"/>
      <c r="L1" s="210" t="s">
        <v>719</v>
      </c>
      <c r="M1" s="210"/>
      <c r="N1" s="208"/>
      <c r="O1" s="209" t="s">
        <v>118</v>
      </c>
      <c r="P1" s="208"/>
      <c r="Q1" s="208"/>
      <c r="R1" s="208"/>
      <c r="S1" s="210" t="s">
        <v>720</v>
      </c>
      <c r="T1" s="210"/>
      <c r="U1" s="211"/>
      <c r="V1" s="21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5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75" t="s">
        <v>6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114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2:46" s="2" customFormat="1" ht="37.5" customHeight="1">
      <c r="B4" s="10"/>
      <c r="C4" s="143" t="s">
        <v>119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176" t="str">
        <f>'Rekapitulace stavby'!$K$6</f>
        <v>08-2-027 - Švermov_sanace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1"/>
    </row>
    <row r="7" spans="2:18" s="6" customFormat="1" ht="18.75" customHeight="1">
      <c r="B7" s="20"/>
      <c r="D7" s="14" t="s">
        <v>120</v>
      </c>
      <c r="F7" s="148" t="s">
        <v>663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23"/>
    </row>
    <row r="8" spans="2:18" s="6" customFormat="1" ht="14.25" customHeight="1">
      <c r="B8" s="20"/>
      <c r="R8" s="23"/>
    </row>
    <row r="9" spans="2:18" s="6" customFormat="1" ht="15" customHeight="1">
      <c r="B9" s="20"/>
      <c r="D9" s="15" t="s">
        <v>124</v>
      </c>
      <c r="F9" s="16"/>
      <c r="R9" s="23"/>
    </row>
    <row r="10" spans="2:18" s="6" customFormat="1" ht="15" customHeight="1">
      <c r="B10" s="20"/>
      <c r="D10" s="15" t="s">
        <v>19</v>
      </c>
      <c r="F10" s="16" t="s">
        <v>20</v>
      </c>
      <c r="M10" s="15" t="s">
        <v>21</v>
      </c>
      <c r="O10" s="177" t="str">
        <f>'Rekapitulace stavby'!$AN$8</f>
        <v>21.08.2013</v>
      </c>
      <c r="P10" s="146"/>
      <c r="R10" s="23"/>
    </row>
    <row r="11" spans="2:18" s="6" customFormat="1" ht="7.5" customHeight="1">
      <c r="B11" s="20"/>
      <c r="R11" s="23"/>
    </row>
    <row r="12" spans="2:18" s="6" customFormat="1" ht="15" customHeight="1">
      <c r="B12" s="20"/>
      <c r="D12" s="15" t="s">
        <v>25</v>
      </c>
      <c r="M12" s="15" t="s">
        <v>26</v>
      </c>
      <c r="O12" s="159">
        <f>IF('Rekapitulace stavby'!$AN$10="","",'Rekapitulace stavby'!$AN$10)</f>
      </c>
      <c r="P12" s="146"/>
      <c r="R12" s="23"/>
    </row>
    <row r="13" spans="2:18" s="6" customFormat="1" ht="18.75" customHeight="1">
      <c r="B13" s="20"/>
      <c r="E13" s="16" t="str">
        <f>IF('Rekapitulace stavby'!$E$11="","",'Rekapitulace stavby'!$E$11)</f>
        <v>Středočeský kraj</v>
      </c>
      <c r="M13" s="15" t="s">
        <v>28</v>
      </c>
      <c r="O13" s="159">
        <f>IF('Rekapitulace stavby'!$AN$11="","",'Rekapitulace stavby'!$AN$11)</f>
      </c>
      <c r="P13" s="146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5" t="s">
        <v>29</v>
      </c>
      <c r="M15" s="15" t="s">
        <v>26</v>
      </c>
      <c r="O15" s="159" t="str">
        <f>IF('Rekapitulace stavby'!$AN$13="","",'Rekapitulace stavby'!$AN$13)</f>
        <v>Vyplň údaj</v>
      </c>
      <c r="P15" s="146"/>
      <c r="R15" s="23"/>
    </row>
    <row r="16" spans="2:18" s="6" customFormat="1" ht="18.75" customHeight="1">
      <c r="B16" s="20"/>
      <c r="E16" s="16" t="str">
        <f>IF('Rekapitulace stavby'!$E$14="","",'Rekapitulace stavby'!$E$14)</f>
        <v>Vyplň údaj</v>
      </c>
      <c r="M16" s="15" t="s">
        <v>28</v>
      </c>
      <c r="O16" s="159" t="str">
        <f>IF('Rekapitulace stavby'!$AN$14="","",'Rekapitulace stavby'!$AN$14)</f>
        <v>Vyplň údaj</v>
      </c>
      <c r="P16" s="146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5" t="s">
        <v>31</v>
      </c>
      <c r="M18" s="15" t="s">
        <v>26</v>
      </c>
      <c r="O18" s="159" t="s">
        <v>32</v>
      </c>
      <c r="P18" s="146"/>
      <c r="R18" s="23"/>
    </row>
    <row r="19" spans="2:18" s="6" customFormat="1" ht="18.75" customHeight="1">
      <c r="B19" s="20"/>
      <c r="E19" s="16" t="s">
        <v>33</v>
      </c>
      <c r="M19" s="15" t="s">
        <v>28</v>
      </c>
      <c r="O19" s="159" t="s">
        <v>34</v>
      </c>
      <c r="P19" s="146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5" t="s">
        <v>36</v>
      </c>
      <c r="R21" s="23"/>
    </row>
    <row r="22" spans="2:18" s="79" customFormat="1" ht="15.75" customHeight="1">
      <c r="B22" s="80"/>
      <c r="E22" s="150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R22" s="81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>
      <c r="B25" s="20"/>
      <c r="D25" s="82" t="s">
        <v>37</v>
      </c>
      <c r="M25" s="173">
        <f>ROUNDUP($N$71,2)</f>
        <v>0</v>
      </c>
      <c r="N25" s="146"/>
      <c r="O25" s="146"/>
      <c r="P25" s="146"/>
      <c r="R25" s="23"/>
    </row>
    <row r="26" spans="2:18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>
      <c r="B27" s="20"/>
      <c r="D27" s="25" t="s">
        <v>38</v>
      </c>
      <c r="E27" s="25" t="s">
        <v>39</v>
      </c>
      <c r="F27" s="26">
        <v>0.21</v>
      </c>
      <c r="G27" s="83" t="s">
        <v>40</v>
      </c>
      <c r="H27" s="179">
        <f>SUM($BE$71:$BE$88)</f>
        <v>0</v>
      </c>
      <c r="I27" s="146"/>
      <c r="J27" s="146"/>
      <c r="M27" s="179">
        <f>SUM($BE$71:$BE$88)*$F$27</f>
        <v>0</v>
      </c>
      <c r="N27" s="146"/>
      <c r="O27" s="146"/>
      <c r="P27" s="146"/>
      <c r="R27" s="23"/>
    </row>
    <row r="28" spans="2:18" s="6" customFormat="1" ht="15" customHeight="1">
      <c r="B28" s="20"/>
      <c r="E28" s="25" t="s">
        <v>41</v>
      </c>
      <c r="F28" s="26">
        <v>0.15</v>
      </c>
      <c r="G28" s="83" t="s">
        <v>40</v>
      </c>
      <c r="H28" s="179">
        <f>SUM($BF$71:$BF$88)</f>
        <v>0</v>
      </c>
      <c r="I28" s="146"/>
      <c r="J28" s="146"/>
      <c r="M28" s="179">
        <f>SUM($BF$71:$BF$88)*$F$28</f>
        <v>0</v>
      </c>
      <c r="N28" s="146"/>
      <c r="O28" s="146"/>
      <c r="P28" s="146"/>
      <c r="R28" s="23"/>
    </row>
    <row r="29" spans="2:18" s="6" customFormat="1" ht="15" customHeight="1" hidden="1">
      <c r="B29" s="20"/>
      <c r="E29" s="25" t="s">
        <v>42</v>
      </c>
      <c r="F29" s="26">
        <v>0.21</v>
      </c>
      <c r="G29" s="83" t="s">
        <v>40</v>
      </c>
      <c r="H29" s="179">
        <f>SUM($BG$71:$BG$88)</f>
        <v>0</v>
      </c>
      <c r="I29" s="146"/>
      <c r="J29" s="146"/>
      <c r="M29" s="179">
        <v>0</v>
      </c>
      <c r="N29" s="146"/>
      <c r="O29" s="146"/>
      <c r="P29" s="146"/>
      <c r="R29" s="23"/>
    </row>
    <row r="30" spans="2:18" s="6" customFormat="1" ht="15" customHeight="1" hidden="1">
      <c r="B30" s="20"/>
      <c r="E30" s="25" t="s">
        <v>43</v>
      </c>
      <c r="F30" s="26">
        <v>0.15</v>
      </c>
      <c r="G30" s="83" t="s">
        <v>40</v>
      </c>
      <c r="H30" s="179">
        <f>SUM($BH$71:$BH$88)</f>
        <v>0</v>
      </c>
      <c r="I30" s="146"/>
      <c r="J30" s="146"/>
      <c r="M30" s="179">
        <v>0</v>
      </c>
      <c r="N30" s="146"/>
      <c r="O30" s="146"/>
      <c r="P30" s="146"/>
      <c r="R30" s="23"/>
    </row>
    <row r="31" spans="2:18" s="6" customFormat="1" ht="15" customHeight="1" hidden="1">
      <c r="B31" s="20"/>
      <c r="E31" s="25" t="s">
        <v>44</v>
      </c>
      <c r="F31" s="26">
        <v>0</v>
      </c>
      <c r="G31" s="83" t="s">
        <v>40</v>
      </c>
      <c r="H31" s="179">
        <f>SUM($BI$71:$BI$88)</f>
        <v>0</v>
      </c>
      <c r="I31" s="146"/>
      <c r="J31" s="146"/>
      <c r="M31" s="179">
        <v>0</v>
      </c>
      <c r="N31" s="146"/>
      <c r="O31" s="146"/>
      <c r="P31" s="146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45</v>
      </c>
      <c r="E33" s="31"/>
      <c r="F33" s="31"/>
      <c r="G33" s="84" t="s">
        <v>46</v>
      </c>
      <c r="H33" s="32" t="s">
        <v>47</v>
      </c>
      <c r="I33" s="31"/>
      <c r="J33" s="31"/>
      <c r="K33" s="31"/>
      <c r="L33" s="157">
        <f>ROUNDUP(SUM($M$25:$M$31),2)</f>
        <v>0</v>
      </c>
      <c r="M33" s="156"/>
      <c r="N33" s="156"/>
      <c r="O33" s="156"/>
      <c r="P33" s="158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85"/>
    </row>
    <row r="39" spans="2:18" s="6" customFormat="1" ht="37.5" customHeight="1">
      <c r="B39" s="20"/>
      <c r="C39" s="143" t="s">
        <v>125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80"/>
    </row>
    <row r="40" spans="2:18" s="6" customFormat="1" ht="7.5" customHeight="1">
      <c r="B40" s="20"/>
      <c r="R40" s="23"/>
    </row>
    <row r="41" spans="2:18" s="6" customFormat="1" ht="15" customHeight="1">
      <c r="B41" s="20"/>
      <c r="C41" s="15" t="s">
        <v>15</v>
      </c>
      <c r="F41" s="176" t="str">
        <f>$F$6</f>
        <v>08-2-027 - Švermov_sanace</v>
      </c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23"/>
    </row>
    <row r="42" spans="2:18" s="6" customFormat="1" ht="15" customHeight="1">
      <c r="B42" s="20"/>
      <c r="C42" s="14" t="s">
        <v>120</v>
      </c>
      <c r="F42" s="148" t="str">
        <f>$F$7</f>
        <v>O6 - Ochrana kanalizace</v>
      </c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5" t="s">
        <v>19</v>
      </c>
      <c r="F44" s="16" t="str">
        <f>$F$10</f>
        <v>Švermov</v>
      </c>
      <c r="K44" s="15" t="s">
        <v>21</v>
      </c>
      <c r="M44" s="177" t="str">
        <f>IF($O$10="","",$O$10)</f>
        <v>21.08.2013</v>
      </c>
      <c r="N44" s="146"/>
      <c r="O44" s="146"/>
      <c r="P44" s="146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5" t="s">
        <v>25</v>
      </c>
      <c r="F46" s="16" t="str">
        <f>$E$13</f>
        <v>Středočeský kraj</v>
      </c>
      <c r="K46" s="15" t="s">
        <v>31</v>
      </c>
      <c r="M46" s="159" t="str">
        <f>$E$19</f>
        <v>AF-CITYPLAN s.r.o</v>
      </c>
      <c r="N46" s="146"/>
      <c r="O46" s="146"/>
      <c r="P46" s="146"/>
      <c r="Q46" s="146"/>
      <c r="R46" s="23"/>
    </row>
    <row r="47" spans="2:18" s="6" customFormat="1" ht="15" customHeight="1">
      <c r="B47" s="20"/>
      <c r="C47" s="15" t="s">
        <v>29</v>
      </c>
      <c r="F47" s="16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181" t="s">
        <v>126</v>
      </c>
      <c r="D49" s="182"/>
      <c r="E49" s="182"/>
      <c r="F49" s="182"/>
      <c r="G49" s="182"/>
      <c r="H49" s="29"/>
      <c r="I49" s="29"/>
      <c r="J49" s="29"/>
      <c r="K49" s="29"/>
      <c r="L49" s="29"/>
      <c r="M49" s="29"/>
      <c r="N49" s="181" t="s">
        <v>127</v>
      </c>
      <c r="O49" s="182"/>
      <c r="P49" s="182"/>
      <c r="Q49" s="182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2" t="s">
        <v>128</v>
      </c>
      <c r="N51" s="173">
        <f>ROUNDUP($N$71,2)</f>
        <v>0</v>
      </c>
      <c r="O51" s="146"/>
      <c r="P51" s="146"/>
      <c r="Q51" s="146"/>
      <c r="R51" s="23"/>
      <c r="AU51" s="6" t="s">
        <v>129</v>
      </c>
    </row>
    <row r="52" spans="2:18" s="58" customFormat="1" ht="25.5" customHeight="1">
      <c r="B52" s="86"/>
      <c r="D52" s="87" t="s">
        <v>130</v>
      </c>
      <c r="N52" s="183">
        <f>ROUNDUP($N$72,2)</f>
        <v>0</v>
      </c>
      <c r="O52" s="184"/>
      <c r="P52" s="184"/>
      <c r="Q52" s="184"/>
      <c r="R52" s="88"/>
    </row>
    <row r="53" spans="2:18" s="67" customFormat="1" ht="21" customHeight="1">
      <c r="B53" s="89"/>
      <c r="D53" s="69" t="s">
        <v>388</v>
      </c>
      <c r="N53" s="170">
        <f>ROUNDUP($N$73,2)</f>
        <v>0</v>
      </c>
      <c r="O53" s="184"/>
      <c r="P53" s="184"/>
      <c r="Q53" s="184"/>
      <c r="R53" s="90"/>
    </row>
    <row r="54" spans="2:18" s="6" customFormat="1" ht="22.5" customHeight="1">
      <c r="B54" s="20"/>
      <c r="R54" s="23"/>
    </row>
    <row r="55" spans="2:18" s="6" customFormat="1" ht="7.5" customHeight="1"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6"/>
    </row>
    <row r="59" spans="2:19" s="6" customFormat="1" ht="7.5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20"/>
    </row>
    <row r="60" spans="2:19" s="6" customFormat="1" ht="37.5" customHeight="1">
      <c r="B60" s="20"/>
      <c r="C60" s="143" t="s">
        <v>134</v>
      </c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20"/>
    </row>
    <row r="61" spans="2:19" s="6" customFormat="1" ht="7.5" customHeight="1">
      <c r="B61" s="20"/>
      <c r="S61" s="20"/>
    </row>
    <row r="62" spans="2:19" s="6" customFormat="1" ht="15" customHeight="1">
      <c r="B62" s="20"/>
      <c r="C62" s="15" t="s">
        <v>15</v>
      </c>
      <c r="F62" s="176" t="str">
        <f>$F$6</f>
        <v>08-2-027 - Švermov_sanace</v>
      </c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S62" s="20"/>
    </row>
    <row r="63" spans="2:19" s="6" customFormat="1" ht="15" customHeight="1">
      <c r="B63" s="20"/>
      <c r="C63" s="14" t="s">
        <v>120</v>
      </c>
      <c r="F63" s="148" t="str">
        <f>$F$7</f>
        <v>O6 - Ochrana kanalizace</v>
      </c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S63" s="20"/>
    </row>
    <row r="64" spans="2:19" s="6" customFormat="1" ht="7.5" customHeight="1">
      <c r="B64" s="20"/>
      <c r="S64" s="20"/>
    </row>
    <row r="65" spans="2:19" s="6" customFormat="1" ht="18.75" customHeight="1">
      <c r="B65" s="20"/>
      <c r="C65" s="15" t="s">
        <v>19</v>
      </c>
      <c r="F65" s="16" t="str">
        <f>$F$10</f>
        <v>Švermov</v>
      </c>
      <c r="K65" s="15" t="s">
        <v>21</v>
      </c>
      <c r="M65" s="177" t="str">
        <f>IF($O$10="","",$O$10)</f>
        <v>21.08.2013</v>
      </c>
      <c r="N65" s="146"/>
      <c r="O65" s="146"/>
      <c r="P65" s="146"/>
      <c r="S65" s="20"/>
    </row>
    <row r="66" spans="2:19" s="6" customFormat="1" ht="7.5" customHeight="1">
      <c r="B66" s="20"/>
      <c r="S66" s="20"/>
    </row>
    <row r="67" spans="2:19" s="6" customFormat="1" ht="15.75" customHeight="1">
      <c r="B67" s="20"/>
      <c r="C67" s="15" t="s">
        <v>25</v>
      </c>
      <c r="F67" s="16" t="str">
        <f>$E$13</f>
        <v>Středočeský kraj</v>
      </c>
      <c r="K67" s="15" t="s">
        <v>31</v>
      </c>
      <c r="M67" s="159" t="str">
        <f>$E$19</f>
        <v>AF-CITYPLAN s.r.o</v>
      </c>
      <c r="N67" s="146"/>
      <c r="O67" s="146"/>
      <c r="P67" s="146"/>
      <c r="Q67" s="146"/>
      <c r="S67" s="20"/>
    </row>
    <row r="68" spans="2:19" s="6" customFormat="1" ht="15" customHeight="1">
      <c r="B68" s="20"/>
      <c r="C68" s="15" t="s">
        <v>29</v>
      </c>
      <c r="F68" s="16" t="str">
        <f>IF($E$16="","",$E$16)</f>
        <v>Vyplň údaj</v>
      </c>
      <c r="S68" s="20"/>
    </row>
    <row r="69" spans="2:19" s="6" customFormat="1" ht="11.25" customHeight="1">
      <c r="B69" s="20"/>
      <c r="S69" s="20"/>
    </row>
    <row r="70" spans="2:27" s="91" customFormat="1" ht="30" customHeight="1">
      <c r="B70" s="92"/>
      <c r="C70" s="93" t="s">
        <v>135</v>
      </c>
      <c r="D70" s="94" t="s">
        <v>54</v>
      </c>
      <c r="E70" s="94" t="s">
        <v>50</v>
      </c>
      <c r="F70" s="185" t="s">
        <v>136</v>
      </c>
      <c r="G70" s="186"/>
      <c r="H70" s="186"/>
      <c r="I70" s="186"/>
      <c r="J70" s="94" t="s">
        <v>137</v>
      </c>
      <c r="K70" s="94" t="s">
        <v>138</v>
      </c>
      <c r="L70" s="185" t="s">
        <v>139</v>
      </c>
      <c r="M70" s="186"/>
      <c r="N70" s="185" t="s">
        <v>140</v>
      </c>
      <c r="O70" s="186"/>
      <c r="P70" s="186"/>
      <c r="Q70" s="186"/>
      <c r="R70" s="95" t="s">
        <v>141</v>
      </c>
      <c r="S70" s="92"/>
      <c r="T70" s="47" t="s">
        <v>142</v>
      </c>
      <c r="U70" s="48" t="s">
        <v>38</v>
      </c>
      <c r="V70" s="48" t="s">
        <v>143</v>
      </c>
      <c r="W70" s="48" t="s">
        <v>144</v>
      </c>
      <c r="X70" s="48" t="s">
        <v>145</v>
      </c>
      <c r="Y70" s="48" t="s">
        <v>146</v>
      </c>
      <c r="Z70" s="48" t="s">
        <v>147</v>
      </c>
      <c r="AA70" s="49" t="s">
        <v>148</v>
      </c>
    </row>
    <row r="71" spans="2:63" s="6" customFormat="1" ht="30" customHeight="1">
      <c r="B71" s="20"/>
      <c r="C71" s="52" t="s">
        <v>128</v>
      </c>
      <c r="N71" s="195">
        <f>$BK$71</f>
        <v>0</v>
      </c>
      <c r="O71" s="146"/>
      <c r="P71" s="146"/>
      <c r="Q71" s="146"/>
      <c r="S71" s="20"/>
      <c r="T71" s="51"/>
      <c r="U71" s="42"/>
      <c r="V71" s="42"/>
      <c r="W71" s="96">
        <f>$W$72</f>
        <v>0</v>
      </c>
      <c r="X71" s="42"/>
      <c r="Y71" s="96">
        <f>$Y$72</f>
        <v>11.090160000000001</v>
      </c>
      <c r="Z71" s="42"/>
      <c r="AA71" s="97">
        <f>$AA$72</f>
        <v>0</v>
      </c>
      <c r="AT71" s="6" t="s">
        <v>68</v>
      </c>
      <c r="AU71" s="6" t="s">
        <v>129</v>
      </c>
      <c r="BK71" s="98">
        <f>$BK$72</f>
        <v>0</v>
      </c>
    </row>
    <row r="72" spans="2:63" s="99" customFormat="1" ht="37.5" customHeight="1">
      <c r="B72" s="100"/>
      <c r="D72" s="101" t="s">
        <v>130</v>
      </c>
      <c r="N72" s="196">
        <f>$BK$72</f>
        <v>0</v>
      </c>
      <c r="O72" s="197"/>
      <c r="P72" s="197"/>
      <c r="Q72" s="197"/>
      <c r="S72" s="100"/>
      <c r="T72" s="103"/>
      <c r="W72" s="104">
        <f>$W$73</f>
        <v>0</v>
      </c>
      <c r="Y72" s="104">
        <f>$Y$73</f>
        <v>11.090160000000001</v>
      </c>
      <c r="AA72" s="105">
        <f>$AA$73</f>
        <v>0</v>
      </c>
      <c r="AR72" s="102" t="s">
        <v>18</v>
      </c>
      <c r="AT72" s="102" t="s">
        <v>68</v>
      </c>
      <c r="AU72" s="102" t="s">
        <v>69</v>
      </c>
      <c r="AY72" s="102" t="s">
        <v>149</v>
      </c>
      <c r="BK72" s="106">
        <f>$BK$73</f>
        <v>0</v>
      </c>
    </row>
    <row r="73" spans="2:63" s="99" customFormat="1" ht="21" customHeight="1">
      <c r="B73" s="100"/>
      <c r="D73" s="107" t="s">
        <v>388</v>
      </c>
      <c r="N73" s="198">
        <f>$BK$73</f>
        <v>0</v>
      </c>
      <c r="O73" s="197"/>
      <c r="P73" s="197"/>
      <c r="Q73" s="197"/>
      <c r="S73" s="100"/>
      <c r="T73" s="103"/>
      <c r="W73" s="104">
        <f>SUM($W$74:$W$88)</f>
        <v>0</v>
      </c>
      <c r="Y73" s="104">
        <f>SUM($Y$74:$Y$88)</f>
        <v>11.090160000000001</v>
      </c>
      <c r="AA73" s="105">
        <f>SUM($AA$74:$AA$88)</f>
        <v>0</v>
      </c>
      <c r="AR73" s="102" t="s">
        <v>18</v>
      </c>
      <c r="AT73" s="102" t="s">
        <v>68</v>
      </c>
      <c r="AU73" s="102" t="s">
        <v>18</v>
      </c>
      <c r="AY73" s="102" t="s">
        <v>149</v>
      </c>
      <c r="BK73" s="106">
        <f>SUM($BK$74:$BK$88)</f>
        <v>0</v>
      </c>
    </row>
    <row r="74" spans="2:65" s="6" customFormat="1" ht="39" customHeight="1">
      <c r="B74" s="20"/>
      <c r="C74" s="108" t="s">
        <v>175</v>
      </c>
      <c r="D74" s="108" t="s">
        <v>150</v>
      </c>
      <c r="E74" s="109" t="s">
        <v>664</v>
      </c>
      <c r="F74" s="187" t="s">
        <v>665</v>
      </c>
      <c r="G74" s="188"/>
      <c r="H74" s="188"/>
      <c r="I74" s="188"/>
      <c r="J74" s="111" t="s">
        <v>530</v>
      </c>
      <c r="K74" s="112">
        <v>54</v>
      </c>
      <c r="L74" s="189"/>
      <c r="M74" s="188"/>
      <c r="N74" s="190">
        <f>ROUND($L$74*$K$74,2)</f>
        <v>0</v>
      </c>
      <c r="O74" s="188"/>
      <c r="P74" s="188"/>
      <c r="Q74" s="188"/>
      <c r="R74" s="110" t="s">
        <v>154</v>
      </c>
      <c r="S74" s="20"/>
      <c r="T74" s="113"/>
      <c r="U74" s="114" t="s">
        <v>39</v>
      </c>
      <c r="X74" s="115">
        <v>4E-05</v>
      </c>
      <c r="Y74" s="115">
        <f>$X$74*$K$74</f>
        <v>0.00216</v>
      </c>
      <c r="Z74" s="115">
        <v>0</v>
      </c>
      <c r="AA74" s="116">
        <f>$Z$74*$K$74</f>
        <v>0</v>
      </c>
      <c r="AR74" s="79" t="s">
        <v>155</v>
      </c>
      <c r="AT74" s="79" t="s">
        <v>150</v>
      </c>
      <c r="AU74" s="79" t="s">
        <v>77</v>
      </c>
      <c r="AY74" s="6" t="s">
        <v>149</v>
      </c>
      <c r="BE74" s="117">
        <f>IF($U$74="základní",$N$74,0)</f>
        <v>0</v>
      </c>
      <c r="BF74" s="117">
        <f>IF($U$74="snížená",$N$74,0)</f>
        <v>0</v>
      </c>
      <c r="BG74" s="117">
        <f>IF($U$74="zákl. přenesená",$N$74,0)</f>
        <v>0</v>
      </c>
      <c r="BH74" s="117">
        <f>IF($U$74="sníž. přenesená",$N$74,0)</f>
        <v>0</v>
      </c>
      <c r="BI74" s="117">
        <f>IF($U$74="nulová",$N$74,0)</f>
        <v>0</v>
      </c>
      <c r="BJ74" s="79" t="s">
        <v>18</v>
      </c>
      <c r="BK74" s="117">
        <f>ROUND($L$74*$K$74,2)</f>
        <v>0</v>
      </c>
      <c r="BL74" s="79" t="s">
        <v>155</v>
      </c>
      <c r="BM74" s="79" t="s">
        <v>666</v>
      </c>
    </row>
    <row r="75" spans="2:47" s="6" customFormat="1" ht="27" customHeight="1">
      <c r="B75" s="20"/>
      <c r="F75" s="191" t="s">
        <v>667</v>
      </c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20"/>
      <c r="T75" s="44"/>
      <c r="AA75" s="45"/>
      <c r="AT75" s="6" t="s">
        <v>157</v>
      </c>
      <c r="AU75" s="6" t="s">
        <v>77</v>
      </c>
    </row>
    <row r="76" spans="2:47" s="6" customFormat="1" ht="27" customHeight="1">
      <c r="B76" s="20"/>
      <c r="F76" s="194" t="s">
        <v>668</v>
      </c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20"/>
      <c r="T76" s="44"/>
      <c r="AA76" s="45"/>
      <c r="AT76" s="6" t="s">
        <v>221</v>
      </c>
      <c r="AU76" s="6" t="s">
        <v>77</v>
      </c>
    </row>
    <row r="77" spans="2:65" s="6" customFormat="1" ht="15.75" customHeight="1">
      <c r="B77" s="20"/>
      <c r="C77" s="131" t="s">
        <v>179</v>
      </c>
      <c r="D77" s="131" t="s">
        <v>441</v>
      </c>
      <c r="E77" s="132" t="s">
        <v>669</v>
      </c>
      <c r="F77" s="201" t="s">
        <v>670</v>
      </c>
      <c r="G77" s="202"/>
      <c r="H77" s="202"/>
      <c r="I77" s="202"/>
      <c r="J77" s="133" t="s">
        <v>530</v>
      </c>
      <c r="K77" s="134">
        <v>54</v>
      </c>
      <c r="L77" s="203"/>
      <c r="M77" s="202"/>
      <c r="N77" s="204">
        <f>ROUND($L$77*$K$77,2)</f>
        <v>0</v>
      </c>
      <c r="O77" s="188"/>
      <c r="P77" s="188"/>
      <c r="Q77" s="188"/>
      <c r="R77" s="110" t="s">
        <v>154</v>
      </c>
      <c r="S77" s="20"/>
      <c r="T77" s="113"/>
      <c r="U77" s="114" t="s">
        <v>39</v>
      </c>
      <c r="X77" s="115">
        <v>0.0017</v>
      </c>
      <c r="Y77" s="115">
        <f>$X$77*$K$77</f>
        <v>0.09179999999999999</v>
      </c>
      <c r="Z77" s="115">
        <v>0</v>
      </c>
      <c r="AA77" s="116">
        <f>$Z$77*$K$77</f>
        <v>0</v>
      </c>
      <c r="AR77" s="79" t="s">
        <v>183</v>
      </c>
      <c r="AT77" s="79" t="s">
        <v>441</v>
      </c>
      <c r="AU77" s="79" t="s">
        <v>77</v>
      </c>
      <c r="AY77" s="6" t="s">
        <v>149</v>
      </c>
      <c r="BE77" s="117">
        <f>IF($U$77="základní",$N$77,0)</f>
        <v>0</v>
      </c>
      <c r="BF77" s="117">
        <f>IF($U$77="snížená",$N$77,0)</f>
        <v>0</v>
      </c>
      <c r="BG77" s="117">
        <f>IF($U$77="zákl. přenesená",$N$77,0)</f>
        <v>0</v>
      </c>
      <c r="BH77" s="117">
        <f>IF($U$77="sníž. přenesená",$N$77,0)</f>
        <v>0</v>
      </c>
      <c r="BI77" s="117">
        <f>IF($U$77="nulová",$N$77,0)</f>
        <v>0</v>
      </c>
      <c r="BJ77" s="79" t="s">
        <v>18</v>
      </c>
      <c r="BK77" s="117">
        <f>ROUND($L$77*$K$77,2)</f>
        <v>0</v>
      </c>
      <c r="BL77" s="79" t="s">
        <v>155</v>
      </c>
      <c r="BM77" s="79" t="s">
        <v>671</v>
      </c>
    </row>
    <row r="78" spans="2:47" s="6" customFormat="1" ht="16.5" customHeight="1">
      <c r="B78" s="20"/>
      <c r="F78" s="191" t="s">
        <v>672</v>
      </c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20"/>
      <c r="T78" s="44"/>
      <c r="AA78" s="45"/>
      <c r="AT78" s="6" t="s">
        <v>157</v>
      </c>
      <c r="AU78" s="6" t="s">
        <v>77</v>
      </c>
    </row>
    <row r="79" spans="2:65" s="6" customFormat="1" ht="27" customHeight="1">
      <c r="B79" s="20"/>
      <c r="C79" s="108" t="s">
        <v>18</v>
      </c>
      <c r="D79" s="108" t="s">
        <v>150</v>
      </c>
      <c r="E79" s="109" t="s">
        <v>673</v>
      </c>
      <c r="F79" s="187" t="s">
        <v>674</v>
      </c>
      <c r="G79" s="188"/>
      <c r="H79" s="188"/>
      <c r="I79" s="188"/>
      <c r="J79" s="111" t="s">
        <v>530</v>
      </c>
      <c r="K79" s="112">
        <v>18</v>
      </c>
      <c r="L79" s="189"/>
      <c r="M79" s="188"/>
      <c r="N79" s="190">
        <f>ROUND($L$79*$K$79,2)</f>
        <v>0</v>
      </c>
      <c r="O79" s="188"/>
      <c r="P79" s="188"/>
      <c r="Q79" s="188"/>
      <c r="R79" s="110" t="s">
        <v>154</v>
      </c>
      <c r="S79" s="20"/>
      <c r="T79" s="113"/>
      <c r="U79" s="114" t="s">
        <v>39</v>
      </c>
      <c r="X79" s="115">
        <v>0.3409</v>
      </c>
      <c r="Y79" s="115">
        <f>$X$79*$K$79</f>
        <v>6.1362</v>
      </c>
      <c r="Z79" s="115">
        <v>0</v>
      </c>
      <c r="AA79" s="116">
        <f>$Z$79*$K$79</f>
        <v>0</v>
      </c>
      <c r="AR79" s="79" t="s">
        <v>155</v>
      </c>
      <c r="AT79" s="79" t="s">
        <v>150</v>
      </c>
      <c r="AU79" s="79" t="s">
        <v>77</v>
      </c>
      <c r="AY79" s="6" t="s">
        <v>149</v>
      </c>
      <c r="BE79" s="117">
        <f>IF($U$79="základní",$N$79,0)</f>
        <v>0</v>
      </c>
      <c r="BF79" s="117">
        <f>IF($U$79="snížená",$N$79,0)</f>
        <v>0</v>
      </c>
      <c r="BG79" s="117">
        <f>IF($U$79="zákl. přenesená",$N$79,0)</f>
        <v>0</v>
      </c>
      <c r="BH79" s="117">
        <f>IF($U$79="sníž. přenesená",$N$79,0)</f>
        <v>0</v>
      </c>
      <c r="BI79" s="117">
        <f>IF($U$79="nulová",$N$79,0)</f>
        <v>0</v>
      </c>
      <c r="BJ79" s="79" t="s">
        <v>18</v>
      </c>
      <c r="BK79" s="117">
        <f>ROUND($L$79*$K$79,2)</f>
        <v>0</v>
      </c>
      <c r="BL79" s="79" t="s">
        <v>155</v>
      </c>
      <c r="BM79" s="79" t="s">
        <v>675</v>
      </c>
    </row>
    <row r="80" spans="2:47" s="6" customFormat="1" ht="16.5" customHeight="1">
      <c r="B80" s="20"/>
      <c r="F80" s="191" t="s">
        <v>674</v>
      </c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20"/>
      <c r="T80" s="44"/>
      <c r="AA80" s="45"/>
      <c r="AT80" s="6" t="s">
        <v>157</v>
      </c>
      <c r="AU80" s="6" t="s">
        <v>77</v>
      </c>
    </row>
    <row r="81" spans="2:65" s="6" customFormat="1" ht="15.75" customHeight="1">
      <c r="B81" s="20"/>
      <c r="C81" s="131" t="s">
        <v>77</v>
      </c>
      <c r="D81" s="131" t="s">
        <v>441</v>
      </c>
      <c r="E81" s="132" t="s">
        <v>676</v>
      </c>
      <c r="F81" s="201" t="s">
        <v>677</v>
      </c>
      <c r="G81" s="202"/>
      <c r="H81" s="202"/>
      <c r="I81" s="202"/>
      <c r="J81" s="133" t="s">
        <v>530</v>
      </c>
      <c r="K81" s="134">
        <v>18</v>
      </c>
      <c r="L81" s="203"/>
      <c r="M81" s="202"/>
      <c r="N81" s="204">
        <f>ROUND($L$81*$K$81,2)</f>
        <v>0</v>
      </c>
      <c r="O81" s="188"/>
      <c r="P81" s="188"/>
      <c r="Q81" s="188"/>
      <c r="R81" s="110" t="s">
        <v>154</v>
      </c>
      <c r="S81" s="20"/>
      <c r="T81" s="113"/>
      <c r="U81" s="114" t="s">
        <v>39</v>
      </c>
      <c r="X81" s="115">
        <v>0.058</v>
      </c>
      <c r="Y81" s="115">
        <f>$X$81*$K$81</f>
        <v>1.044</v>
      </c>
      <c r="Z81" s="115">
        <v>0</v>
      </c>
      <c r="AA81" s="116">
        <f>$Z$81*$K$81</f>
        <v>0</v>
      </c>
      <c r="AR81" s="79" t="s">
        <v>183</v>
      </c>
      <c r="AT81" s="79" t="s">
        <v>441</v>
      </c>
      <c r="AU81" s="79" t="s">
        <v>77</v>
      </c>
      <c r="AY81" s="6" t="s">
        <v>149</v>
      </c>
      <c r="BE81" s="117">
        <f>IF($U$81="základní",$N$81,0)</f>
        <v>0</v>
      </c>
      <c r="BF81" s="117">
        <f>IF($U$81="snížená",$N$81,0)</f>
        <v>0</v>
      </c>
      <c r="BG81" s="117">
        <f>IF($U$81="zákl. přenesená",$N$81,0)</f>
        <v>0</v>
      </c>
      <c r="BH81" s="117">
        <f>IF($U$81="sníž. přenesená",$N$81,0)</f>
        <v>0</v>
      </c>
      <c r="BI81" s="117">
        <f>IF($U$81="nulová",$N$81,0)</f>
        <v>0</v>
      </c>
      <c r="BJ81" s="79" t="s">
        <v>18</v>
      </c>
      <c r="BK81" s="117">
        <f>ROUND($L$81*$K$81,2)</f>
        <v>0</v>
      </c>
      <c r="BL81" s="79" t="s">
        <v>155</v>
      </c>
      <c r="BM81" s="79" t="s">
        <v>678</v>
      </c>
    </row>
    <row r="82" spans="2:47" s="6" customFormat="1" ht="16.5" customHeight="1">
      <c r="B82" s="20"/>
      <c r="F82" s="191" t="s">
        <v>679</v>
      </c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20"/>
      <c r="T82" s="44"/>
      <c r="AA82" s="45"/>
      <c r="AT82" s="6" t="s">
        <v>157</v>
      </c>
      <c r="AU82" s="6" t="s">
        <v>77</v>
      </c>
    </row>
    <row r="83" spans="2:65" s="6" customFormat="1" ht="27" customHeight="1">
      <c r="B83" s="20"/>
      <c r="C83" s="131" t="s">
        <v>164</v>
      </c>
      <c r="D83" s="131" t="s">
        <v>441</v>
      </c>
      <c r="E83" s="132" t="s">
        <v>680</v>
      </c>
      <c r="F83" s="201" t="s">
        <v>681</v>
      </c>
      <c r="G83" s="202"/>
      <c r="H83" s="202"/>
      <c r="I83" s="202"/>
      <c r="J83" s="133" t="s">
        <v>530</v>
      </c>
      <c r="K83" s="134">
        <v>18</v>
      </c>
      <c r="L83" s="203"/>
      <c r="M83" s="202"/>
      <c r="N83" s="204">
        <f>ROUND($L$83*$K$83,2)</f>
        <v>0</v>
      </c>
      <c r="O83" s="188"/>
      <c r="P83" s="188"/>
      <c r="Q83" s="188"/>
      <c r="R83" s="110" t="s">
        <v>154</v>
      </c>
      <c r="S83" s="20"/>
      <c r="T83" s="113"/>
      <c r="U83" s="114" t="s">
        <v>39</v>
      </c>
      <c r="X83" s="115">
        <v>0.057</v>
      </c>
      <c r="Y83" s="115">
        <f>$X$83*$K$83</f>
        <v>1.026</v>
      </c>
      <c r="Z83" s="115">
        <v>0</v>
      </c>
      <c r="AA83" s="116">
        <f>$Z$83*$K$83</f>
        <v>0</v>
      </c>
      <c r="AR83" s="79" t="s">
        <v>183</v>
      </c>
      <c r="AT83" s="79" t="s">
        <v>441</v>
      </c>
      <c r="AU83" s="79" t="s">
        <v>77</v>
      </c>
      <c r="AY83" s="6" t="s">
        <v>149</v>
      </c>
      <c r="BE83" s="117">
        <f>IF($U$83="základní",$N$83,0)</f>
        <v>0</v>
      </c>
      <c r="BF83" s="117">
        <f>IF($U$83="snížená",$N$83,0)</f>
        <v>0</v>
      </c>
      <c r="BG83" s="117">
        <f>IF($U$83="zákl. přenesená",$N$83,0)</f>
        <v>0</v>
      </c>
      <c r="BH83" s="117">
        <f>IF($U$83="sníž. přenesená",$N$83,0)</f>
        <v>0</v>
      </c>
      <c r="BI83" s="117">
        <f>IF($U$83="nulová",$N$83,0)</f>
        <v>0</v>
      </c>
      <c r="BJ83" s="79" t="s">
        <v>18</v>
      </c>
      <c r="BK83" s="117">
        <f>ROUND($L$83*$K$83,2)</f>
        <v>0</v>
      </c>
      <c r="BL83" s="79" t="s">
        <v>155</v>
      </c>
      <c r="BM83" s="79" t="s">
        <v>682</v>
      </c>
    </row>
    <row r="84" spans="2:47" s="6" customFormat="1" ht="16.5" customHeight="1">
      <c r="B84" s="20"/>
      <c r="F84" s="191" t="s">
        <v>683</v>
      </c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20"/>
      <c r="T84" s="44"/>
      <c r="AA84" s="45"/>
      <c r="AT84" s="6" t="s">
        <v>157</v>
      </c>
      <c r="AU84" s="6" t="s">
        <v>77</v>
      </c>
    </row>
    <row r="85" spans="2:65" s="6" customFormat="1" ht="27" customHeight="1">
      <c r="B85" s="20"/>
      <c r="C85" s="131" t="s">
        <v>155</v>
      </c>
      <c r="D85" s="131" t="s">
        <v>441</v>
      </c>
      <c r="E85" s="132" t="s">
        <v>684</v>
      </c>
      <c r="F85" s="201" t="s">
        <v>685</v>
      </c>
      <c r="G85" s="202"/>
      <c r="H85" s="202"/>
      <c r="I85" s="202"/>
      <c r="J85" s="133" t="s">
        <v>530</v>
      </c>
      <c r="K85" s="134">
        <v>18</v>
      </c>
      <c r="L85" s="203"/>
      <c r="M85" s="202"/>
      <c r="N85" s="204">
        <f>ROUND($L$85*$K$85,2)</f>
        <v>0</v>
      </c>
      <c r="O85" s="188"/>
      <c r="P85" s="188"/>
      <c r="Q85" s="188"/>
      <c r="R85" s="110" t="s">
        <v>154</v>
      </c>
      <c r="S85" s="20"/>
      <c r="T85" s="113"/>
      <c r="U85" s="114" t="s">
        <v>39</v>
      </c>
      <c r="X85" s="115">
        <v>0.058</v>
      </c>
      <c r="Y85" s="115">
        <f>$X$85*$K$85</f>
        <v>1.044</v>
      </c>
      <c r="Z85" s="115">
        <v>0</v>
      </c>
      <c r="AA85" s="116">
        <f>$Z$85*$K$85</f>
        <v>0</v>
      </c>
      <c r="AR85" s="79" t="s">
        <v>183</v>
      </c>
      <c r="AT85" s="79" t="s">
        <v>441</v>
      </c>
      <c r="AU85" s="79" t="s">
        <v>77</v>
      </c>
      <c r="AY85" s="6" t="s">
        <v>149</v>
      </c>
      <c r="BE85" s="117">
        <f>IF($U$85="základní",$N$85,0)</f>
        <v>0</v>
      </c>
      <c r="BF85" s="117">
        <f>IF($U$85="snížená",$N$85,0)</f>
        <v>0</v>
      </c>
      <c r="BG85" s="117">
        <f>IF($U$85="zákl. přenesená",$N$85,0)</f>
        <v>0</v>
      </c>
      <c r="BH85" s="117">
        <f>IF($U$85="sníž. přenesená",$N$85,0)</f>
        <v>0</v>
      </c>
      <c r="BI85" s="117">
        <f>IF($U$85="nulová",$N$85,0)</f>
        <v>0</v>
      </c>
      <c r="BJ85" s="79" t="s">
        <v>18</v>
      </c>
      <c r="BK85" s="117">
        <f>ROUND($L$85*$K$85,2)</f>
        <v>0</v>
      </c>
      <c r="BL85" s="79" t="s">
        <v>155</v>
      </c>
      <c r="BM85" s="79" t="s">
        <v>686</v>
      </c>
    </row>
    <row r="86" spans="2:47" s="6" customFormat="1" ht="16.5" customHeight="1">
      <c r="B86" s="20"/>
      <c r="F86" s="191" t="s">
        <v>687</v>
      </c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20"/>
      <c r="T86" s="44"/>
      <c r="AA86" s="45"/>
      <c r="AT86" s="6" t="s">
        <v>157</v>
      </c>
      <c r="AU86" s="6" t="s">
        <v>77</v>
      </c>
    </row>
    <row r="87" spans="2:65" s="6" customFormat="1" ht="27" customHeight="1">
      <c r="B87" s="20"/>
      <c r="C87" s="131" t="s">
        <v>171</v>
      </c>
      <c r="D87" s="131" t="s">
        <v>441</v>
      </c>
      <c r="E87" s="132" t="s">
        <v>688</v>
      </c>
      <c r="F87" s="201" t="s">
        <v>689</v>
      </c>
      <c r="G87" s="202"/>
      <c r="H87" s="202"/>
      <c r="I87" s="202"/>
      <c r="J87" s="133" t="s">
        <v>530</v>
      </c>
      <c r="K87" s="134">
        <v>18</v>
      </c>
      <c r="L87" s="203"/>
      <c r="M87" s="202"/>
      <c r="N87" s="204">
        <f>ROUND($L$87*$K$87,2)</f>
        <v>0</v>
      </c>
      <c r="O87" s="188"/>
      <c r="P87" s="188"/>
      <c r="Q87" s="188"/>
      <c r="R87" s="110" t="s">
        <v>154</v>
      </c>
      <c r="S87" s="20"/>
      <c r="T87" s="113"/>
      <c r="U87" s="114" t="s">
        <v>39</v>
      </c>
      <c r="X87" s="115">
        <v>0.097</v>
      </c>
      <c r="Y87" s="115">
        <f>$X$87*$K$87</f>
        <v>1.746</v>
      </c>
      <c r="Z87" s="115">
        <v>0</v>
      </c>
      <c r="AA87" s="116">
        <f>$Z$87*$K$87</f>
        <v>0</v>
      </c>
      <c r="AR87" s="79" t="s">
        <v>183</v>
      </c>
      <c r="AT87" s="79" t="s">
        <v>441</v>
      </c>
      <c r="AU87" s="79" t="s">
        <v>77</v>
      </c>
      <c r="AY87" s="6" t="s">
        <v>149</v>
      </c>
      <c r="BE87" s="117">
        <f>IF($U$87="základní",$N$87,0)</f>
        <v>0</v>
      </c>
      <c r="BF87" s="117">
        <f>IF($U$87="snížená",$N$87,0)</f>
        <v>0</v>
      </c>
      <c r="BG87" s="117">
        <f>IF($U$87="zákl. přenesená",$N$87,0)</f>
        <v>0</v>
      </c>
      <c r="BH87" s="117">
        <f>IF($U$87="sníž. přenesená",$N$87,0)</f>
        <v>0</v>
      </c>
      <c r="BI87" s="117">
        <f>IF($U$87="nulová",$N$87,0)</f>
        <v>0</v>
      </c>
      <c r="BJ87" s="79" t="s">
        <v>18</v>
      </c>
      <c r="BK87" s="117">
        <f>ROUND($L$87*$K$87,2)</f>
        <v>0</v>
      </c>
      <c r="BL87" s="79" t="s">
        <v>155</v>
      </c>
      <c r="BM87" s="79" t="s">
        <v>690</v>
      </c>
    </row>
    <row r="88" spans="2:47" s="6" customFormat="1" ht="16.5" customHeight="1">
      <c r="B88" s="20"/>
      <c r="F88" s="191" t="s">
        <v>691</v>
      </c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20"/>
      <c r="T88" s="135"/>
      <c r="U88" s="136"/>
      <c r="V88" s="136"/>
      <c r="W88" s="136"/>
      <c r="X88" s="136"/>
      <c r="Y88" s="136"/>
      <c r="Z88" s="136"/>
      <c r="AA88" s="137"/>
      <c r="AT88" s="6" t="s">
        <v>157</v>
      </c>
      <c r="AU88" s="6" t="s">
        <v>77</v>
      </c>
    </row>
    <row r="89" spans="2:19" s="6" customFormat="1" ht="7.5" customHeight="1"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20"/>
    </row>
    <row r="193" s="2" customFormat="1" ht="14.25" customHeight="1"/>
  </sheetData>
  <sheetProtection/>
  <mergeCells count="76">
    <mergeCell ref="H1:K1"/>
    <mergeCell ref="S2:AC2"/>
    <mergeCell ref="F86:R86"/>
    <mergeCell ref="F87:I87"/>
    <mergeCell ref="L87:M87"/>
    <mergeCell ref="N87:Q87"/>
    <mergeCell ref="F88:R88"/>
    <mergeCell ref="N71:Q71"/>
    <mergeCell ref="N72:Q72"/>
    <mergeCell ref="N73:Q73"/>
    <mergeCell ref="F82:R82"/>
    <mergeCell ref="F83:I83"/>
    <mergeCell ref="L83:M83"/>
    <mergeCell ref="N83:Q83"/>
    <mergeCell ref="F84:R84"/>
    <mergeCell ref="F85:I85"/>
    <mergeCell ref="L85:M85"/>
    <mergeCell ref="N85:Q85"/>
    <mergeCell ref="F79:I79"/>
    <mergeCell ref="L79:M79"/>
    <mergeCell ref="N79:Q79"/>
    <mergeCell ref="F80:R80"/>
    <mergeCell ref="F81:I81"/>
    <mergeCell ref="L81:M81"/>
    <mergeCell ref="N81:Q81"/>
    <mergeCell ref="F75:R75"/>
    <mergeCell ref="F76:R76"/>
    <mergeCell ref="F77:I77"/>
    <mergeCell ref="L77:M77"/>
    <mergeCell ref="N77:Q77"/>
    <mergeCell ref="F78:R78"/>
    <mergeCell ref="M65:P65"/>
    <mergeCell ref="M67:Q67"/>
    <mergeCell ref="F70:I70"/>
    <mergeCell ref="L70:M70"/>
    <mergeCell ref="N70:Q70"/>
    <mergeCell ref="F74:I74"/>
    <mergeCell ref="L74:M74"/>
    <mergeCell ref="N74:Q74"/>
    <mergeCell ref="N51:Q51"/>
    <mergeCell ref="N52:Q52"/>
    <mergeCell ref="N53:Q53"/>
    <mergeCell ref="C60:R60"/>
    <mergeCell ref="F62:Q62"/>
    <mergeCell ref="F63:Q63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0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211"/>
      <c r="B1" s="208"/>
      <c r="C1" s="208"/>
      <c r="D1" s="209" t="s">
        <v>1</v>
      </c>
      <c r="E1" s="208"/>
      <c r="F1" s="210" t="s">
        <v>717</v>
      </c>
      <c r="G1" s="210"/>
      <c r="H1" s="212" t="s">
        <v>718</v>
      </c>
      <c r="I1" s="212"/>
      <c r="J1" s="212"/>
      <c r="K1" s="212"/>
      <c r="L1" s="210" t="s">
        <v>719</v>
      </c>
      <c r="M1" s="210"/>
      <c r="N1" s="208"/>
      <c r="O1" s="209" t="s">
        <v>118</v>
      </c>
      <c r="P1" s="208"/>
      <c r="Q1" s="208"/>
      <c r="R1" s="208"/>
      <c r="S1" s="210" t="s">
        <v>720</v>
      </c>
      <c r="T1" s="210"/>
      <c r="U1" s="211"/>
      <c r="V1" s="21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5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75" t="s">
        <v>6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117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2:46" s="2" customFormat="1" ht="37.5" customHeight="1">
      <c r="B4" s="10"/>
      <c r="C4" s="143" t="s">
        <v>119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176" t="str">
        <f>'Rekapitulace stavby'!$K$6</f>
        <v>08-2-027 - Švermov_sanace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1"/>
    </row>
    <row r="7" spans="2:18" s="6" customFormat="1" ht="18.75" customHeight="1">
      <c r="B7" s="20"/>
      <c r="D7" s="14" t="s">
        <v>120</v>
      </c>
      <c r="F7" s="148" t="s">
        <v>692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23"/>
    </row>
    <row r="8" spans="2:18" s="6" customFormat="1" ht="14.25" customHeight="1">
      <c r="B8" s="20"/>
      <c r="R8" s="23"/>
    </row>
    <row r="9" spans="2:18" s="6" customFormat="1" ht="15" customHeight="1">
      <c r="B9" s="20"/>
      <c r="D9" s="15" t="s">
        <v>124</v>
      </c>
      <c r="F9" s="16"/>
      <c r="R9" s="23"/>
    </row>
    <row r="10" spans="2:18" s="6" customFormat="1" ht="15" customHeight="1">
      <c r="B10" s="20"/>
      <c r="D10" s="15" t="s">
        <v>19</v>
      </c>
      <c r="F10" s="16" t="s">
        <v>20</v>
      </c>
      <c r="M10" s="15" t="s">
        <v>21</v>
      </c>
      <c r="O10" s="177" t="str">
        <f>'Rekapitulace stavby'!$AN$8</f>
        <v>21.08.2013</v>
      </c>
      <c r="P10" s="146"/>
      <c r="R10" s="23"/>
    </row>
    <row r="11" spans="2:18" s="6" customFormat="1" ht="7.5" customHeight="1">
      <c r="B11" s="20"/>
      <c r="R11" s="23"/>
    </row>
    <row r="12" spans="2:18" s="6" customFormat="1" ht="15" customHeight="1">
      <c r="B12" s="20"/>
      <c r="D12" s="15" t="s">
        <v>25</v>
      </c>
      <c r="M12" s="15" t="s">
        <v>26</v>
      </c>
      <c r="O12" s="159">
        <f>IF('Rekapitulace stavby'!$AN$10="","",'Rekapitulace stavby'!$AN$10)</f>
      </c>
      <c r="P12" s="146"/>
      <c r="R12" s="23"/>
    </row>
    <row r="13" spans="2:18" s="6" customFormat="1" ht="18.75" customHeight="1">
      <c r="B13" s="20"/>
      <c r="E13" s="16" t="str">
        <f>IF('Rekapitulace stavby'!$E$11="","",'Rekapitulace stavby'!$E$11)</f>
        <v>Středočeský kraj</v>
      </c>
      <c r="M13" s="15" t="s">
        <v>28</v>
      </c>
      <c r="O13" s="159">
        <f>IF('Rekapitulace stavby'!$AN$11="","",'Rekapitulace stavby'!$AN$11)</f>
      </c>
      <c r="P13" s="146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5" t="s">
        <v>29</v>
      </c>
      <c r="M15" s="15" t="s">
        <v>26</v>
      </c>
      <c r="O15" s="159" t="str">
        <f>IF('Rekapitulace stavby'!$AN$13="","",'Rekapitulace stavby'!$AN$13)</f>
        <v>Vyplň údaj</v>
      </c>
      <c r="P15" s="146"/>
      <c r="R15" s="23"/>
    </row>
    <row r="16" spans="2:18" s="6" customFormat="1" ht="18.75" customHeight="1">
      <c r="B16" s="20"/>
      <c r="E16" s="16" t="str">
        <f>IF('Rekapitulace stavby'!$E$14="","",'Rekapitulace stavby'!$E$14)</f>
        <v>Vyplň údaj</v>
      </c>
      <c r="M16" s="15" t="s">
        <v>28</v>
      </c>
      <c r="O16" s="159" t="str">
        <f>IF('Rekapitulace stavby'!$AN$14="","",'Rekapitulace stavby'!$AN$14)</f>
        <v>Vyplň údaj</v>
      </c>
      <c r="P16" s="146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5" t="s">
        <v>31</v>
      </c>
      <c r="M18" s="15" t="s">
        <v>26</v>
      </c>
      <c r="O18" s="159" t="s">
        <v>32</v>
      </c>
      <c r="P18" s="146"/>
      <c r="R18" s="23"/>
    </row>
    <row r="19" spans="2:18" s="6" customFormat="1" ht="18.75" customHeight="1">
      <c r="B19" s="20"/>
      <c r="E19" s="16" t="s">
        <v>33</v>
      </c>
      <c r="M19" s="15" t="s">
        <v>28</v>
      </c>
      <c r="O19" s="159" t="s">
        <v>34</v>
      </c>
      <c r="P19" s="146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5" t="s">
        <v>36</v>
      </c>
      <c r="R21" s="23"/>
    </row>
    <row r="22" spans="2:18" s="79" customFormat="1" ht="15.75" customHeight="1">
      <c r="B22" s="80"/>
      <c r="E22" s="150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R22" s="81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>
      <c r="B25" s="20"/>
      <c r="D25" s="82" t="s">
        <v>37</v>
      </c>
      <c r="M25" s="173">
        <f>ROUNDUP($N$71,2)</f>
        <v>0</v>
      </c>
      <c r="N25" s="146"/>
      <c r="O25" s="146"/>
      <c r="P25" s="146"/>
      <c r="R25" s="23"/>
    </row>
    <row r="26" spans="2:18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>
      <c r="B27" s="20"/>
      <c r="D27" s="25" t="s">
        <v>38</v>
      </c>
      <c r="E27" s="25" t="s">
        <v>39</v>
      </c>
      <c r="F27" s="26">
        <v>0.21</v>
      </c>
      <c r="G27" s="83" t="s">
        <v>40</v>
      </c>
      <c r="H27" s="179">
        <f>SUM($BE$71:$BE$83)</f>
        <v>0</v>
      </c>
      <c r="I27" s="146"/>
      <c r="J27" s="146"/>
      <c r="M27" s="179">
        <f>SUM($BE$71:$BE$83)*$F$27</f>
        <v>0</v>
      </c>
      <c r="N27" s="146"/>
      <c r="O27" s="146"/>
      <c r="P27" s="146"/>
      <c r="R27" s="23"/>
    </row>
    <row r="28" spans="2:18" s="6" customFormat="1" ht="15" customHeight="1">
      <c r="B28" s="20"/>
      <c r="E28" s="25" t="s">
        <v>41</v>
      </c>
      <c r="F28" s="26">
        <v>0.15</v>
      </c>
      <c r="G28" s="83" t="s">
        <v>40</v>
      </c>
      <c r="H28" s="179">
        <f>SUM($BF$71:$BF$83)</f>
        <v>0</v>
      </c>
      <c r="I28" s="146"/>
      <c r="J28" s="146"/>
      <c r="M28" s="179">
        <f>SUM($BF$71:$BF$83)*$F$28</f>
        <v>0</v>
      </c>
      <c r="N28" s="146"/>
      <c r="O28" s="146"/>
      <c r="P28" s="146"/>
      <c r="R28" s="23"/>
    </row>
    <row r="29" spans="2:18" s="6" customFormat="1" ht="15" customHeight="1" hidden="1">
      <c r="B29" s="20"/>
      <c r="E29" s="25" t="s">
        <v>42</v>
      </c>
      <c r="F29" s="26">
        <v>0.21</v>
      </c>
      <c r="G29" s="83" t="s">
        <v>40</v>
      </c>
      <c r="H29" s="179">
        <f>SUM($BG$71:$BG$83)</f>
        <v>0</v>
      </c>
      <c r="I29" s="146"/>
      <c r="J29" s="146"/>
      <c r="M29" s="179">
        <v>0</v>
      </c>
      <c r="N29" s="146"/>
      <c r="O29" s="146"/>
      <c r="P29" s="146"/>
      <c r="R29" s="23"/>
    </row>
    <row r="30" spans="2:18" s="6" customFormat="1" ht="15" customHeight="1" hidden="1">
      <c r="B30" s="20"/>
      <c r="E30" s="25" t="s">
        <v>43</v>
      </c>
      <c r="F30" s="26">
        <v>0.15</v>
      </c>
      <c r="G30" s="83" t="s">
        <v>40</v>
      </c>
      <c r="H30" s="179">
        <f>SUM($BH$71:$BH$83)</f>
        <v>0</v>
      </c>
      <c r="I30" s="146"/>
      <c r="J30" s="146"/>
      <c r="M30" s="179">
        <v>0</v>
      </c>
      <c r="N30" s="146"/>
      <c r="O30" s="146"/>
      <c r="P30" s="146"/>
      <c r="R30" s="23"/>
    </row>
    <row r="31" spans="2:18" s="6" customFormat="1" ht="15" customHeight="1" hidden="1">
      <c r="B31" s="20"/>
      <c r="E31" s="25" t="s">
        <v>44</v>
      </c>
      <c r="F31" s="26">
        <v>0</v>
      </c>
      <c r="G31" s="83" t="s">
        <v>40</v>
      </c>
      <c r="H31" s="179">
        <f>SUM($BI$71:$BI$83)</f>
        <v>0</v>
      </c>
      <c r="I31" s="146"/>
      <c r="J31" s="146"/>
      <c r="M31" s="179">
        <v>0</v>
      </c>
      <c r="N31" s="146"/>
      <c r="O31" s="146"/>
      <c r="P31" s="146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45</v>
      </c>
      <c r="E33" s="31"/>
      <c r="F33" s="31"/>
      <c r="G33" s="84" t="s">
        <v>46</v>
      </c>
      <c r="H33" s="32" t="s">
        <v>47</v>
      </c>
      <c r="I33" s="31"/>
      <c r="J33" s="31"/>
      <c r="K33" s="31"/>
      <c r="L33" s="157">
        <f>ROUNDUP(SUM($M$25:$M$31),2)</f>
        <v>0</v>
      </c>
      <c r="M33" s="156"/>
      <c r="N33" s="156"/>
      <c r="O33" s="156"/>
      <c r="P33" s="158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85"/>
    </row>
    <row r="39" spans="2:18" s="6" customFormat="1" ht="37.5" customHeight="1">
      <c r="B39" s="20"/>
      <c r="C39" s="143" t="s">
        <v>125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80"/>
    </row>
    <row r="40" spans="2:18" s="6" customFormat="1" ht="7.5" customHeight="1">
      <c r="B40" s="20"/>
      <c r="R40" s="23"/>
    </row>
    <row r="41" spans="2:18" s="6" customFormat="1" ht="15" customHeight="1">
      <c r="B41" s="20"/>
      <c r="C41" s="15" t="s">
        <v>15</v>
      </c>
      <c r="F41" s="176" t="str">
        <f>$F$6</f>
        <v>08-2-027 - Švermov_sanace</v>
      </c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23"/>
    </row>
    <row r="42" spans="2:18" s="6" customFormat="1" ht="15" customHeight="1">
      <c r="B42" s="20"/>
      <c r="C42" s="14" t="s">
        <v>120</v>
      </c>
      <c r="F42" s="148" t="str">
        <f>$F$7</f>
        <v>O7 - Příprava staveniště</v>
      </c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5" t="s">
        <v>19</v>
      </c>
      <c r="F44" s="16" t="str">
        <f>$F$10</f>
        <v>Švermov</v>
      </c>
      <c r="K44" s="15" t="s">
        <v>21</v>
      </c>
      <c r="M44" s="177" t="str">
        <f>IF($O$10="","",$O$10)</f>
        <v>21.08.2013</v>
      </c>
      <c r="N44" s="146"/>
      <c r="O44" s="146"/>
      <c r="P44" s="146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5" t="s">
        <v>25</v>
      </c>
      <c r="F46" s="16" t="str">
        <f>$E$13</f>
        <v>Středočeský kraj</v>
      </c>
      <c r="K46" s="15" t="s">
        <v>31</v>
      </c>
      <c r="M46" s="159" t="str">
        <f>$E$19</f>
        <v>AF-CITYPLAN s.r.o</v>
      </c>
      <c r="N46" s="146"/>
      <c r="O46" s="146"/>
      <c r="P46" s="146"/>
      <c r="Q46" s="146"/>
      <c r="R46" s="23"/>
    </row>
    <row r="47" spans="2:18" s="6" customFormat="1" ht="15" customHeight="1">
      <c r="B47" s="20"/>
      <c r="C47" s="15" t="s">
        <v>29</v>
      </c>
      <c r="F47" s="16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181" t="s">
        <v>126</v>
      </c>
      <c r="D49" s="182"/>
      <c r="E49" s="182"/>
      <c r="F49" s="182"/>
      <c r="G49" s="182"/>
      <c r="H49" s="29"/>
      <c r="I49" s="29"/>
      <c r="J49" s="29"/>
      <c r="K49" s="29"/>
      <c r="L49" s="29"/>
      <c r="M49" s="29"/>
      <c r="N49" s="181" t="s">
        <v>127</v>
      </c>
      <c r="O49" s="182"/>
      <c r="P49" s="182"/>
      <c r="Q49" s="182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2" t="s">
        <v>128</v>
      </c>
      <c r="N51" s="173">
        <f>ROUNDUP($N$71,2)</f>
        <v>0</v>
      </c>
      <c r="O51" s="146"/>
      <c r="P51" s="146"/>
      <c r="Q51" s="146"/>
      <c r="R51" s="23"/>
      <c r="AU51" s="6" t="s">
        <v>129</v>
      </c>
    </row>
    <row r="52" spans="2:18" s="58" customFormat="1" ht="25.5" customHeight="1">
      <c r="B52" s="86"/>
      <c r="D52" s="87" t="s">
        <v>693</v>
      </c>
      <c r="N52" s="183">
        <f>ROUNDUP($N$72,2)</f>
        <v>0</v>
      </c>
      <c r="O52" s="184"/>
      <c r="P52" s="184"/>
      <c r="Q52" s="184"/>
      <c r="R52" s="88"/>
    </row>
    <row r="53" spans="2:18" s="67" customFormat="1" ht="21" customHeight="1">
      <c r="B53" s="89"/>
      <c r="D53" s="69" t="s">
        <v>694</v>
      </c>
      <c r="N53" s="170">
        <f>ROUNDUP($N$73,2)</f>
        <v>0</v>
      </c>
      <c r="O53" s="184"/>
      <c r="P53" s="184"/>
      <c r="Q53" s="184"/>
      <c r="R53" s="90"/>
    </row>
    <row r="54" spans="2:18" s="6" customFormat="1" ht="22.5" customHeight="1">
      <c r="B54" s="20"/>
      <c r="R54" s="23"/>
    </row>
    <row r="55" spans="2:18" s="6" customFormat="1" ht="7.5" customHeight="1"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6"/>
    </row>
    <row r="59" spans="2:19" s="6" customFormat="1" ht="7.5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20"/>
    </row>
    <row r="60" spans="2:19" s="6" customFormat="1" ht="37.5" customHeight="1">
      <c r="B60" s="20"/>
      <c r="C60" s="143" t="s">
        <v>134</v>
      </c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20"/>
    </row>
    <row r="61" spans="2:19" s="6" customFormat="1" ht="7.5" customHeight="1">
      <c r="B61" s="20"/>
      <c r="S61" s="20"/>
    </row>
    <row r="62" spans="2:19" s="6" customFormat="1" ht="15" customHeight="1">
      <c r="B62" s="20"/>
      <c r="C62" s="15" t="s">
        <v>15</v>
      </c>
      <c r="F62" s="176" t="str">
        <f>$F$6</f>
        <v>08-2-027 - Švermov_sanace</v>
      </c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S62" s="20"/>
    </row>
    <row r="63" spans="2:19" s="6" customFormat="1" ht="15" customHeight="1">
      <c r="B63" s="20"/>
      <c r="C63" s="14" t="s">
        <v>120</v>
      </c>
      <c r="F63" s="148" t="str">
        <f>$F$7</f>
        <v>O7 - Příprava staveniště</v>
      </c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S63" s="20"/>
    </row>
    <row r="64" spans="2:19" s="6" customFormat="1" ht="7.5" customHeight="1">
      <c r="B64" s="20"/>
      <c r="S64" s="20"/>
    </row>
    <row r="65" spans="2:19" s="6" customFormat="1" ht="18.75" customHeight="1">
      <c r="B65" s="20"/>
      <c r="C65" s="15" t="s">
        <v>19</v>
      </c>
      <c r="F65" s="16" t="str">
        <f>$F$10</f>
        <v>Švermov</v>
      </c>
      <c r="K65" s="15" t="s">
        <v>21</v>
      </c>
      <c r="M65" s="177" t="str">
        <f>IF($O$10="","",$O$10)</f>
        <v>21.08.2013</v>
      </c>
      <c r="N65" s="146"/>
      <c r="O65" s="146"/>
      <c r="P65" s="146"/>
      <c r="S65" s="20"/>
    </row>
    <row r="66" spans="2:19" s="6" customFormat="1" ht="7.5" customHeight="1">
      <c r="B66" s="20"/>
      <c r="S66" s="20"/>
    </row>
    <row r="67" spans="2:19" s="6" customFormat="1" ht="15.75" customHeight="1">
      <c r="B67" s="20"/>
      <c r="C67" s="15" t="s">
        <v>25</v>
      </c>
      <c r="F67" s="16" t="str">
        <f>$E$13</f>
        <v>Středočeský kraj</v>
      </c>
      <c r="K67" s="15" t="s">
        <v>31</v>
      </c>
      <c r="M67" s="159" t="str">
        <f>$E$19</f>
        <v>AF-CITYPLAN s.r.o</v>
      </c>
      <c r="N67" s="146"/>
      <c r="O67" s="146"/>
      <c r="P67" s="146"/>
      <c r="Q67" s="146"/>
      <c r="S67" s="20"/>
    </row>
    <row r="68" spans="2:19" s="6" customFormat="1" ht="15" customHeight="1">
      <c r="B68" s="20"/>
      <c r="C68" s="15" t="s">
        <v>29</v>
      </c>
      <c r="F68" s="16" t="str">
        <f>IF($E$16="","",$E$16)</f>
        <v>Vyplň údaj</v>
      </c>
      <c r="S68" s="20"/>
    </row>
    <row r="69" spans="2:19" s="6" customFormat="1" ht="11.25" customHeight="1">
      <c r="B69" s="20"/>
      <c r="S69" s="20"/>
    </row>
    <row r="70" spans="2:27" s="91" customFormat="1" ht="30" customHeight="1">
      <c r="B70" s="92"/>
      <c r="C70" s="93" t="s">
        <v>135</v>
      </c>
      <c r="D70" s="94" t="s">
        <v>54</v>
      </c>
      <c r="E70" s="94" t="s">
        <v>50</v>
      </c>
      <c r="F70" s="185" t="s">
        <v>136</v>
      </c>
      <c r="G70" s="186"/>
      <c r="H70" s="186"/>
      <c r="I70" s="186"/>
      <c r="J70" s="94" t="s">
        <v>137</v>
      </c>
      <c r="K70" s="94" t="s">
        <v>138</v>
      </c>
      <c r="L70" s="185" t="s">
        <v>139</v>
      </c>
      <c r="M70" s="186"/>
      <c r="N70" s="185" t="s">
        <v>140</v>
      </c>
      <c r="O70" s="186"/>
      <c r="P70" s="186"/>
      <c r="Q70" s="186"/>
      <c r="R70" s="95" t="s">
        <v>141</v>
      </c>
      <c r="S70" s="92"/>
      <c r="T70" s="47" t="s">
        <v>142</v>
      </c>
      <c r="U70" s="48" t="s">
        <v>38</v>
      </c>
      <c r="V70" s="48" t="s">
        <v>143</v>
      </c>
      <c r="W70" s="48" t="s">
        <v>144</v>
      </c>
      <c r="X70" s="48" t="s">
        <v>145</v>
      </c>
      <c r="Y70" s="48" t="s">
        <v>146</v>
      </c>
      <c r="Z70" s="48" t="s">
        <v>147</v>
      </c>
      <c r="AA70" s="49" t="s">
        <v>148</v>
      </c>
    </row>
    <row r="71" spans="2:63" s="6" customFormat="1" ht="30" customHeight="1">
      <c r="B71" s="20"/>
      <c r="C71" s="52" t="s">
        <v>128</v>
      </c>
      <c r="N71" s="195">
        <f>$BK$71</f>
        <v>0</v>
      </c>
      <c r="O71" s="146"/>
      <c r="P71" s="146"/>
      <c r="Q71" s="146"/>
      <c r="S71" s="20"/>
      <c r="T71" s="51"/>
      <c r="U71" s="42"/>
      <c r="V71" s="42"/>
      <c r="W71" s="96">
        <f>$W$72</f>
        <v>0</v>
      </c>
      <c r="X71" s="42"/>
      <c r="Y71" s="96">
        <f>$Y$72</f>
        <v>0</v>
      </c>
      <c r="Z71" s="42"/>
      <c r="AA71" s="97">
        <f>$AA$72</f>
        <v>0</v>
      </c>
      <c r="AT71" s="6" t="s">
        <v>68</v>
      </c>
      <c r="AU71" s="6" t="s">
        <v>129</v>
      </c>
      <c r="BK71" s="98">
        <f>$BK$72</f>
        <v>0</v>
      </c>
    </row>
    <row r="72" spans="2:63" s="99" customFormat="1" ht="37.5" customHeight="1">
      <c r="B72" s="100"/>
      <c r="D72" s="101" t="s">
        <v>693</v>
      </c>
      <c r="N72" s="196">
        <f>$BK$72</f>
        <v>0</v>
      </c>
      <c r="O72" s="197"/>
      <c r="P72" s="197"/>
      <c r="Q72" s="197"/>
      <c r="S72" s="100"/>
      <c r="T72" s="103"/>
      <c r="W72" s="104">
        <f>$W$73</f>
        <v>0</v>
      </c>
      <c r="Y72" s="104">
        <f>$Y$73</f>
        <v>0</v>
      </c>
      <c r="AA72" s="105">
        <f>$AA$73</f>
        <v>0</v>
      </c>
      <c r="AR72" s="102" t="s">
        <v>171</v>
      </c>
      <c r="AT72" s="102" t="s">
        <v>68</v>
      </c>
      <c r="AU72" s="102" t="s">
        <v>69</v>
      </c>
      <c r="AY72" s="102" t="s">
        <v>149</v>
      </c>
      <c r="BK72" s="106">
        <f>$BK$73</f>
        <v>0</v>
      </c>
    </row>
    <row r="73" spans="2:63" s="99" customFormat="1" ht="21" customHeight="1">
      <c r="B73" s="100"/>
      <c r="D73" s="107" t="s">
        <v>694</v>
      </c>
      <c r="N73" s="198">
        <f>$BK$73</f>
        <v>0</v>
      </c>
      <c r="O73" s="197"/>
      <c r="P73" s="197"/>
      <c r="Q73" s="197"/>
      <c r="S73" s="100"/>
      <c r="T73" s="103"/>
      <c r="W73" s="104">
        <f>SUM($W$74:$W$83)</f>
        <v>0</v>
      </c>
      <c r="Y73" s="104">
        <f>SUM($Y$74:$Y$83)</f>
        <v>0</v>
      </c>
      <c r="AA73" s="105">
        <f>SUM($AA$74:$AA$83)</f>
        <v>0</v>
      </c>
      <c r="AR73" s="102" t="s">
        <v>171</v>
      </c>
      <c r="AT73" s="102" t="s">
        <v>68</v>
      </c>
      <c r="AU73" s="102" t="s">
        <v>18</v>
      </c>
      <c r="AY73" s="102" t="s">
        <v>149</v>
      </c>
      <c r="BK73" s="106">
        <f>SUM($BK$74:$BK$83)</f>
        <v>0</v>
      </c>
    </row>
    <row r="74" spans="2:65" s="6" customFormat="1" ht="15.75" customHeight="1">
      <c r="B74" s="20"/>
      <c r="C74" s="108" t="s">
        <v>18</v>
      </c>
      <c r="D74" s="108" t="s">
        <v>150</v>
      </c>
      <c r="E74" s="109" t="s">
        <v>695</v>
      </c>
      <c r="F74" s="187" t="s">
        <v>696</v>
      </c>
      <c r="G74" s="188"/>
      <c r="H74" s="188"/>
      <c r="I74" s="188"/>
      <c r="J74" s="111" t="s">
        <v>697</v>
      </c>
      <c r="K74" s="112">
        <v>1</v>
      </c>
      <c r="L74" s="189"/>
      <c r="M74" s="188"/>
      <c r="N74" s="190">
        <f>ROUND($L$74*$K$74,2)</f>
        <v>0</v>
      </c>
      <c r="O74" s="188"/>
      <c r="P74" s="188"/>
      <c r="Q74" s="188"/>
      <c r="R74" s="110" t="s">
        <v>154</v>
      </c>
      <c r="S74" s="20"/>
      <c r="T74" s="113"/>
      <c r="U74" s="114" t="s">
        <v>39</v>
      </c>
      <c r="X74" s="115">
        <v>0</v>
      </c>
      <c r="Y74" s="115">
        <f>$X$74*$K$74</f>
        <v>0</v>
      </c>
      <c r="Z74" s="115">
        <v>0</v>
      </c>
      <c r="AA74" s="116">
        <f>$Z$74*$K$74</f>
        <v>0</v>
      </c>
      <c r="AR74" s="79" t="s">
        <v>698</v>
      </c>
      <c r="AT74" s="79" t="s">
        <v>150</v>
      </c>
      <c r="AU74" s="79" t="s">
        <v>77</v>
      </c>
      <c r="AY74" s="6" t="s">
        <v>149</v>
      </c>
      <c r="BE74" s="117">
        <f>IF($U$74="základní",$N$74,0)</f>
        <v>0</v>
      </c>
      <c r="BF74" s="117">
        <f>IF($U$74="snížená",$N$74,0)</f>
        <v>0</v>
      </c>
      <c r="BG74" s="117">
        <f>IF($U$74="zákl. přenesená",$N$74,0)</f>
        <v>0</v>
      </c>
      <c r="BH74" s="117">
        <f>IF($U$74="sníž. přenesená",$N$74,0)</f>
        <v>0</v>
      </c>
      <c r="BI74" s="117">
        <f>IF($U$74="nulová",$N$74,0)</f>
        <v>0</v>
      </c>
      <c r="BJ74" s="79" t="s">
        <v>18</v>
      </c>
      <c r="BK74" s="117">
        <f>ROUND($L$74*$K$74,2)</f>
        <v>0</v>
      </c>
      <c r="BL74" s="79" t="s">
        <v>698</v>
      </c>
      <c r="BM74" s="79" t="s">
        <v>699</v>
      </c>
    </row>
    <row r="75" spans="2:47" s="6" customFormat="1" ht="16.5" customHeight="1">
      <c r="B75" s="20"/>
      <c r="F75" s="191" t="s">
        <v>696</v>
      </c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20"/>
      <c r="T75" s="44"/>
      <c r="AA75" s="45"/>
      <c r="AT75" s="6" t="s">
        <v>157</v>
      </c>
      <c r="AU75" s="6" t="s">
        <v>77</v>
      </c>
    </row>
    <row r="76" spans="2:65" s="6" customFormat="1" ht="15.75" customHeight="1">
      <c r="B76" s="20"/>
      <c r="C76" s="108" t="s">
        <v>77</v>
      </c>
      <c r="D76" s="108" t="s">
        <v>150</v>
      </c>
      <c r="E76" s="109" t="s">
        <v>700</v>
      </c>
      <c r="F76" s="187" t="s">
        <v>701</v>
      </c>
      <c r="G76" s="188"/>
      <c r="H76" s="188"/>
      <c r="I76" s="188"/>
      <c r="J76" s="111" t="s">
        <v>697</v>
      </c>
      <c r="K76" s="112">
        <v>1</v>
      </c>
      <c r="L76" s="189"/>
      <c r="M76" s="188"/>
      <c r="N76" s="190">
        <f>ROUND($L$76*$K$76,2)</f>
        <v>0</v>
      </c>
      <c r="O76" s="188"/>
      <c r="P76" s="188"/>
      <c r="Q76" s="188"/>
      <c r="R76" s="110" t="s">
        <v>154</v>
      </c>
      <c r="S76" s="20"/>
      <c r="T76" s="113"/>
      <c r="U76" s="114" t="s">
        <v>39</v>
      </c>
      <c r="X76" s="115">
        <v>0</v>
      </c>
      <c r="Y76" s="115">
        <f>$X$76*$K$76</f>
        <v>0</v>
      </c>
      <c r="Z76" s="115">
        <v>0</v>
      </c>
      <c r="AA76" s="116">
        <f>$Z$76*$K$76</f>
        <v>0</v>
      </c>
      <c r="AR76" s="79" t="s">
        <v>698</v>
      </c>
      <c r="AT76" s="79" t="s">
        <v>150</v>
      </c>
      <c r="AU76" s="79" t="s">
        <v>77</v>
      </c>
      <c r="AY76" s="6" t="s">
        <v>149</v>
      </c>
      <c r="BE76" s="117">
        <f>IF($U$76="základní",$N$76,0)</f>
        <v>0</v>
      </c>
      <c r="BF76" s="117">
        <f>IF($U$76="snížená",$N$76,0)</f>
        <v>0</v>
      </c>
      <c r="BG76" s="117">
        <f>IF($U$76="zákl. přenesená",$N$76,0)</f>
        <v>0</v>
      </c>
      <c r="BH76" s="117">
        <f>IF($U$76="sníž. přenesená",$N$76,0)</f>
        <v>0</v>
      </c>
      <c r="BI76" s="117">
        <f>IF($U$76="nulová",$N$76,0)</f>
        <v>0</v>
      </c>
      <c r="BJ76" s="79" t="s">
        <v>18</v>
      </c>
      <c r="BK76" s="117">
        <f>ROUND($L$76*$K$76,2)</f>
        <v>0</v>
      </c>
      <c r="BL76" s="79" t="s">
        <v>698</v>
      </c>
      <c r="BM76" s="79" t="s">
        <v>702</v>
      </c>
    </row>
    <row r="77" spans="2:47" s="6" customFormat="1" ht="16.5" customHeight="1">
      <c r="B77" s="20"/>
      <c r="F77" s="191" t="s">
        <v>701</v>
      </c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20"/>
      <c r="T77" s="44"/>
      <c r="AA77" s="45"/>
      <c r="AT77" s="6" t="s">
        <v>157</v>
      </c>
      <c r="AU77" s="6" t="s">
        <v>77</v>
      </c>
    </row>
    <row r="78" spans="2:65" s="6" customFormat="1" ht="15.75" customHeight="1">
      <c r="B78" s="20"/>
      <c r="C78" s="108" t="s">
        <v>164</v>
      </c>
      <c r="D78" s="108" t="s">
        <v>150</v>
      </c>
      <c r="E78" s="109" t="s">
        <v>703</v>
      </c>
      <c r="F78" s="187" t="s">
        <v>704</v>
      </c>
      <c r="G78" s="188"/>
      <c r="H78" s="188"/>
      <c r="I78" s="188"/>
      <c r="J78" s="111" t="s">
        <v>697</v>
      </c>
      <c r="K78" s="112">
        <v>1</v>
      </c>
      <c r="L78" s="189"/>
      <c r="M78" s="188"/>
      <c r="N78" s="190">
        <f>ROUND($L$78*$K$78,2)</f>
        <v>0</v>
      </c>
      <c r="O78" s="188"/>
      <c r="P78" s="188"/>
      <c r="Q78" s="188"/>
      <c r="R78" s="110" t="s">
        <v>154</v>
      </c>
      <c r="S78" s="20"/>
      <c r="T78" s="113"/>
      <c r="U78" s="114" t="s">
        <v>39</v>
      </c>
      <c r="X78" s="115">
        <v>0</v>
      </c>
      <c r="Y78" s="115">
        <f>$X$78*$K$78</f>
        <v>0</v>
      </c>
      <c r="Z78" s="115">
        <v>0</v>
      </c>
      <c r="AA78" s="116">
        <f>$Z$78*$K$78</f>
        <v>0</v>
      </c>
      <c r="AR78" s="79" t="s">
        <v>705</v>
      </c>
      <c r="AT78" s="79" t="s">
        <v>150</v>
      </c>
      <c r="AU78" s="79" t="s">
        <v>77</v>
      </c>
      <c r="AY78" s="6" t="s">
        <v>149</v>
      </c>
      <c r="BE78" s="117">
        <f>IF($U$78="základní",$N$78,0)</f>
        <v>0</v>
      </c>
      <c r="BF78" s="117">
        <f>IF($U$78="snížená",$N$78,0)</f>
        <v>0</v>
      </c>
      <c r="BG78" s="117">
        <f>IF($U$78="zákl. přenesená",$N$78,0)</f>
        <v>0</v>
      </c>
      <c r="BH78" s="117">
        <f>IF($U$78="sníž. přenesená",$N$78,0)</f>
        <v>0</v>
      </c>
      <c r="BI78" s="117">
        <f>IF($U$78="nulová",$N$78,0)</f>
        <v>0</v>
      </c>
      <c r="BJ78" s="79" t="s">
        <v>18</v>
      </c>
      <c r="BK78" s="117">
        <f>ROUND($L$78*$K$78,2)</f>
        <v>0</v>
      </c>
      <c r="BL78" s="79" t="s">
        <v>705</v>
      </c>
      <c r="BM78" s="79" t="s">
        <v>706</v>
      </c>
    </row>
    <row r="79" spans="2:47" s="6" customFormat="1" ht="16.5" customHeight="1">
      <c r="B79" s="20"/>
      <c r="F79" s="191" t="s">
        <v>707</v>
      </c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20"/>
      <c r="T79" s="44"/>
      <c r="AA79" s="45"/>
      <c r="AT79" s="6" t="s">
        <v>157</v>
      </c>
      <c r="AU79" s="6" t="s">
        <v>77</v>
      </c>
    </row>
    <row r="80" spans="2:51" s="6" customFormat="1" ht="27" customHeight="1">
      <c r="B80" s="118"/>
      <c r="E80" s="119"/>
      <c r="F80" s="192" t="s">
        <v>708</v>
      </c>
      <c r="G80" s="193"/>
      <c r="H80" s="193"/>
      <c r="I80" s="193"/>
      <c r="K80" s="120">
        <v>1</v>
      </c>
      <c r="S80" s="118"/>
      <c r="T80" s="121"/>
      <c r="AA80" s="122"/>
      <c r="AT80" s="119" t="s">
        <v>159</v>
      </c>
      <c r="AU80" s="119" t="s">
        <v>77</v>
      </c>
      <c r="AV80" s="119" t="s">
        <v>77</v>
      </c>
      <c r="AW80" s="119" t="s">
        <v>129</v>
      </c>
      <c r="AX80" s="119" t="s">
        <v>18</v>
      </c>
      <c r="AY80" s="119" t="s">
        <v>149</v>
      </c>
    </row>
    <row r="81" spans="2:65" s="6" customFormat="1" ht="15.75" customHeight="1">
      <c r="B81" s="20"/>
      <c r="C81" s="108" t="s">
        <v>155</v>
      </c>
      <c r="D81" s="108" t="s">
        <v>150</v>
      </c>
      <c r="E81" s="109" t="s">
        <v>709</v>
      </c>
      <c r="F81" s="187" t="s">
        <v>710</v>
      </c>
      <c r="G81" s="188"/>
      <c r="H81" s="188"/>
      <c r="I81" s="188"/>
      <c r="J81" s="111" t="s">
        <v>697</v>
      </c>
      <c r="K81" s="112">
        <v>1</v>
      </c>
      <c r="L81" s="189"/>
      <c r="M81" s="188"/>
      <c r="N81" s="190">
        <f>ROUND($L$81*$K$81,2)</f>
        <v>0</v>
      </c>
      <c r="O81" s="188"/>
      <c r="P81" s="188"/>
      <c r="Q81" s="188"/>
      <c r="R81" s="110" t="s">
        <v>154</v>
      </c>
      <c r="S81" s="20"/>
      <c r="T81" s="113"/>
      <c r="U81" s="114" t="s">
        <v>39</v>
      </c>
      <c r="X81" s="115">
        <v>0</v>
      </c>
      <c r="Y81" s="115">
        <f>$X$81*$K$81</f>
        <v>0</v>
      </c>
      <c r="Z81" s="115">
        <v>0</v>
      </c>
      <c r="AA81" s="116">
        <f>$Z$81*$K$81</f>
        <v>0</v>
      </c>
      <c r="AR81" s="79" t="s">
        <v>705</v>
      </c>
      <c r="AT81" s="79" t="s">
        <v>150</v>
      </c>
      <c r="AU81" s="79" t="s">
        <v>77</v>
      </c>
      <c r="AY81" s="6" t="s">
        <v>149</v>
      </c>
      <c r="BE81" s="117">
        <f>IF($U$81="základní",$N$81,0)</f>
        <v>0</v>
      </c>
      <c r="BF81" s="117">
        <f>IF($U$81="snížená",$N$81,0)</f>
        <v>0</v>
      </c>
      <c r="BG81" s="117">
        <f>IF($U$81="zákl. přenesená",$N$81,0)</f>
        <v>0</v>
      </c>
      <c r="BH81" s="117">
        <f>IF($U$81="sníž. přenesená",$N$81,0)</f>
        <v>0</v>
      </c>
      <c r="BI81" s="117">
        <f>IF($U$81="nulová",$N$81,0)</f>
        <v>0</v>
      </c>
      <c r="BJ81" s="79" t="s">
        <v>18</v>
      </c>
      <c r="BK81" s="117">
        <f>ROUND($L$81*$K$81,2)</f>
        <v>0</v>
      </c>
      <c r="BL81" s="79" t="s">
        <v>705</v>
      </c>
      <c r="BM81" s="79" t="s">
        <v>711</v>
      </c>
    </row>
    <row r="82" spans="2:47" s="6" customFormat="1" ht="27" customHeight="1">
      <c r="B82" s="20"/>
      <c r="F82" s="191" t="s">
        <v>712</v>
      </c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20"/>
      <c r="T82" s="44"/>
      <c r="AA82" s="45"/>
      <c r="AT82" s="6" t="s">
        <v>157</v>
      </c>
      <c r="AU82" s="6" t="s">
        <v>77</v>
      </c>
    </row>
    <row r="83" spans="2:51" s="6" customFormat="1" ht="15.75" customHeight="1">
      <c r="B83" s="118"/>
      <c r="E83" s="119"/>
      <c r="F83" s="192" t="s">
        <v>713</v>
      </c>
      <c r="G83" s="193"/>
      <c r="H83" s="193"/>
      <c r="I83" s="193"/>
      <c r="K83" s="120">
        <v>1</v>
      </c>
      <c r="S83" s="118"/>
      <c r="T83" s="123"/>
      <c r="U83" s="124"/>
      <c r="V83" s="124"/>
      <c r="W83" s="124"/>
      <c r="X83" s="124"/>
      <c r="Y83" s="124"/>
      <c r="Z83" s="124"/>
      <c r="AA83" s="125"/>
      <c r="AT83" s="119" t="s">
        <v>159</v>
      </c>
      <c r="AU83" s="119" t="s">
        <v>77</v>
      </c>
      <c r="AV83" s="119" t="s">
        <v>77</v>
      </c>
      <c r="AW83" s="119" t="s">
        <v>129</v>
      </c>
      <c r="AX83" s="119" t="s">
        <v>18</v>
      </c>
      <c r="AY83" s="119" t="s">
        <v>149</v>
      </c>
    </row>
    <row r="84" spans="2:19" s="6" customFormat="1" ht="7.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20"/>
    </row>
    <row r="193" s="2" customFormat="1" ht="14.25" customHeight="1"/>
  </sheetData>
  <sheetProtection/>
  <mergeCells count="65">
    <mergeCell ref="F83:I83"/>
    <mergeCell ref="N71:Q71"/>
    <mergeCell ref="N72:Q72"/>
    <mergeCell ref="N73:Q73"/>
    <mergeCell ref="H1:K1"/>
    <mergeCell ref="S2:AC2"/>
    <mergeCell ref="F79:R79"/>
    <mergeCell ref="F80:I80"/>
    <mergeCell ref="F81:I81"/>
    <mergeCell ref="L81:M81"/>
    <mergeCell ref="N81:Q81"/>
    <mergeCell ref="F82:R82"/>
    <mergeCell ref="F75:R75"/>
    <mergeCell ref="F76:I76"/>
    <mergeCell ref="L76:M76"/>
    <mergeCell ref="N76:Q76"/>
    <mergeCell ref="F77:R77"/>
    <mergeCell ref="F78:I78"/>
    <mergeCell ref="L78:M78"/>
    <mergeCell ref="N78:Q78"/>
    <mergeCell ref="M65:P65"/>
    <mergeCell ref="M67:Q67"/>
    <mergeCell ref="F70:I70"/>
    <mergeCell ref="L70:M70"/>
    <mergeCell ref="N70:Q70"/>
    <mergeCell ref="F74:I74"/>
    <mergeCell ref="L74:M74"/>
    <mergeCell ref="N74:Q74"/>
    <mergeCell ref="N51:Q51"/>
    <mergeCell ref="N52:Q52"/>
    <mergeCell ref="N53:Q53"/>
    <mergeCell ref="C60:R60"/>
    <mergeCell ref="F62:Q62"/>
    <mergeCell ref="F63:Q63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0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13"/>
      <c r="C2" s="214"/>
      <c r="D2" s="214"/>
      <c r="E2" s="214"/>
      <c r="F2" s="214"/>
      <c r="G2" s="214"/>
      <c r="H2" s="214"/>
      <c r="I2" s="214"/>
      <c r="J2" s="214"/>
      <c r="K2" s="215"/>
    </row>
    <row r="3" spans="2:11" s="219" customFormat="1" ht="45" customHeight="1">
      <c r="B3" s="216"/>
      <c r="C3" s="217" t="s">
        <v>721</v>
      </c>
      <c r="D3" s="217"/>
      <c r="E3" s="217"/>
      <c r="F3" s="217"/>
      <c r="G3" s="217"/>
      <c r="H3" s="217"/>
      <c r="I3" s="217"/>
      <c r="J3" s="217"/>
      <c r="K3" s="218"/>
    </row>
    <row r="4" spans="2:11" ht="25.5" customHeight="1">
      <c r="B4" s="220"/>
      <c r="C4" s="221" t="s">
        <v>722</v>
      </c>
      <c r="D4" s="221"/>
      <c r="E4" s="221"/>
      <c r="F4" s="221"/>
      <c r="G4" s="221"/>
      <c r="H4" s="221"/>
      <c r="I4" s="221"/>
      <c r="J4" s="221"/>
      <c r="K4" s="222"/>
    </row>
    <row r="5" spans="2:11" ht="5.25" customHeight="1">
      <c r="B5" s="220"/>
      <c r="C5" s="223"/>
      <c r="D5" s="223"/>
      <c r="E5" s="223"/>
      <c r="F5" s="223"/>
      <c r="G5" s="223"/>
      <c r="H5" s="223"/>
      <c r="I5" s="223"/>
      <c r="J5" s="223"/>
      <c r="K5" s="222"/>
    </row>
    <row r="6" spans="2:11" ht="15" customHeight="1">
      <c r="B6" s="220"/>
      <c r="C6" s="224" t="s">
        <v>723</v>
      </c>
      <c r="D6" s="224"/>
      <c r="E6" s="224"/>
      <c r="F6" s="224"/>
      <c r="G6" s="224"/>
      <c r="H6" s="224"/>
      <c r="I6" s="224"/>
      <c r="J6" s="224"/>
      <c r="K6" s="222"/>
    </row>
    <row r="7" spans="2:11" ht="15" customHeight="1">
      <c r="B7" s="225"/>
      <c r="C7" s="224" t="s">
        <v>724</v>
      </c>
      <c r="D7" s="224"/>
      <c r="E7" s="224"/>
      <c r="F7" s="224"/>
      <c r="G7" s="224"/>
      <c r="H7" s="224"/>
      <c r="I7" s="224"/>
      <c r="J7" s="224"/>
      <c r="K7" s="222"/>
    </row>
    <row r="8" spans="2:11" ht="12.75" customHeight="1">
      <c r="B8" s="225"/>
      <c r="C8" s="226"/>
      <c r="D8" s="226"/>
      <c r="E8" s="226"/>
      <c r="F8" s="226"/>
      <c r="G8" s="226"/>
      <c r="H8" s="226"/>
      <c r="I8" s="226"/>
      <c r="J8" s="226"/>
      <c r="K8" s="222"/>
    </row>
    <row r="9" spans="2:11" ht="15" customHeight="1">
      <c r="B9" s="225"/>
      <c r="C9" s="224" t="s">
        <v>725</v>
      </c>
      <c r="D9" s="224"/>
      <c r="E9" s="224"/>
      <c r="F9" s="224"/>
      <c r="G9" s="224"/>
      <c r="H9" s="224"/>
      <c r="I9" s="224"/>
      <c r="J9" s="224"/>
      <c r="K9" s="222"/>
    </row>
    <row r="10" spans="2:11" ht="15" customHeight="1">
      <c r="B10" s="225"/>
      <c r="C10" s="226"/>
      <c r="D10" s="224" t="s">
        <v>726</v>
      </c>
      <c r="E10" s="224"/>
      <c r="F10" s="224"/>
      <c r="G10" s="224"/>
      <c r="H10" s="224"/>
      <c r="I10" s="224"/>
      <c r="J10" s="224"/>
      <c r="K10" s="222"/>
    </row>
    <row r="11" spans="2:11" ht="15" customHeight="1">
      <c r="B11" s="225"/>
      <c r="C11" s="227"/>
      <c r="D11" s="224" t="s">
        <v>727</v>
      </c>
      <c r="E11" s="224"/>
      <c r="F11" s="224"/>
      <c r="G11" s="224"/>
      <c r="H11" s="224"/>
      <c r="I11" s="224"/>
      <c r="J11" s="224"/>
      <c r="K11" s="222"/>
    </row>
    <row r="12" spans="2:11" ht="12.75" customHeight="1">
      <c r="B12" s="225"/>
      <c r="C12" s="227"/>
      <c r="D12" s="227"/>
      <c r="E12" s="227"/>
      <c r="F12" s="227"/>
      <c r="G12" s="227"/>
      <c r="H12" s="227"/>
      <c r="I12" s="227"/>
      <c r="J12" s="227"/>
      <c r="K12" s="222"/>
    </row>
    <row r="13" spans="2:11" ht="15" customHeight="1">
      <c r="B13" s="225"/>
      <c r="C13" s="227"/>
      <c r="D13" s="224" t="s">
        <v>728</v>
      </c>
      <c r="E13" s="224"/>
      <c r="F13" s="224"/>
      <c r="G13" s="224"/>
      <c r="H13" s="224"/>
      <c r="I13" s="224"/>
      <c r="J13" s="224"/>
      <c r="K13" s="222"/>
    </row>
    <row r="14" spans="2:11" ht="15" customHeight="1">
      <c r="B14" s="225"/>
      <c r="C14" s="227"/>
      <c r="D14" s="224" t="s">
        <v>729</v>
      </c>
      <c r="E14" s="224"/>
      <c r="F14" s="224"/>
      <c r="G14" s="224"/>
      <c r="H14" s="224"/>
      <c r="I14" s="224"/>
      <c r="J14" s="224"/>
      <c r="K14" s="222"/>
    </row>
    <row r="15" spans="2:11" ht="15" customHeight="1">
      <c r="B15" s="225"/>
      <c r="C15" s="227"/>
      <c r="D15" s="224" t="s">
        <v>730</v>
      </c>
      <c r="E15" s="224"/>
      <c r="F15" s="224"/>
      <c r="G15" s="224"/>
      <c r="H15" s="224"/>
      <c r="I15" s="224"/>
      <c r="J15" s="224"/>
      <c r="K15" s="222"/>
    </row>
    <row r="16" spans="2:11" ht="15" customHeight="1">
      <c r="B16" s="225"/>
      <c r="C16" s="227"/>
      <c r="D16" s="227"/>
      <c r="E16" s="228" t="s">
        <v>75</v>
      </c>
      <c r="F16" s="224" t="s">
        <v>731</v>
      </c>
      <c r="G16" s="224"/>
      <c r="H16" s="224"/>
      <c r="I16" s="224"/>
      <c r="J16" s="224"/>
      <c r="K16" s="222"/>
    </row>
    <row r="17" spans="2:11" ht="15" customHeight="1">
      <c r="B17" s="225"/>
      <c r="C17" s="227"/>
      <c r="D17" s="227"/>
      <c r="E17" s="228" t="s">
        <v>732</v>
      </c>
      <c r="F17" s="224" t="s">
        <v>733</v>
      </c>
      <c r="G17" s="224"/>
      <c r="H17" s="224"/>
      <c r="I17" s="224"/>
      <c r="J17" s="224"/>
      <c r="K17" s="222"/>
    </row>
    <row r="18" spans="2:11" ht="15" customHeight="1">
      <c r="B18" s="225"/>
      <c r="C18" s="227"/>
      <c r="D18" s="227"/>
      <c r="E18" s="228" t="s">
        <v>734</v>
      </c>
      <c r="F18" s="224" t="s">
        <v>735</v>
      </c>
      <c r="G18" s="224"/>
      <c r="H18" s="224"/>
      <c r="I18" s="224"/>
      <c r="J18" s="224"/>
      <c r="K18" s="222"/>
    </row>
    <row r="19" spans="2:11" ht="15" customHeight="1">
      <c r="B19" s="225"/>
      <c r="C19" s="227"/>
      <c r="D19" s="227"/>
      <c r="E19" s="228" t="s">
        <v>736</v>
      </c>
      <c r="F19" s="224" t="s">
        <v>737</v>
      </c>
      <c r="G19" s="224"/>
      <c r="H19" s="224"/>
      <c r="I19" s="224"/>
      <c r="J19" s="224"/>
      <c r="K19" s="222"/>
    </row>
    <row r="20" spans="2:11" ht="15" customHeight="1">
      <c r="B20" s="225"/>
      <c r="C20" s="227"/>
      <c r="D20" s="227"/>
      <c r="E20" s="228" t="s">
        <v>738</v>
      </c>
      <c r="F20" s="224" t="s">
        <v>739</v>
      </c>
      <c r="G20" s="224"/>
      <c r="H20" s="224"/>
      <c r="I20" s="224"/>
      <c r="J20" s="224"/>
      <c r="K20" s="222"/>
    </row>
    <row r="21" spans="2:11" ht="15" customHeight="1">
      <c r="B21" s="225"/>
      <c r="C21" s="227"/>
      <c r="D21" s="227"/>
      <c r="E21" s="228" t="s">
        <v>80</v>
      </c>
      <c r="F21" s="224" t="s">
        <v>740</v>
      </c>
      <c r="G21" s="224"/>
      <c r="H21" s="224"/>
      <c r="I21" s="224"/>
      <c r="J21" s="224"/>
      <c r="K21" s="222"/>
    </row>
    <row r="22" spans="2:11" ht="12.75" customHeight="1">
      <c r="B22" s="225"/>
      <c r="C22" s="227"/>
      <c r="D22" s="227"/>
      <c r="E22" s="227"/>
      <c r="F22" s="227"/>
      <c r="G22" s="227"/>
      <c r="H22" s="227"/>
      <c r="I22" s="227"/>
      <c r="J22" s="227"/>
      <c r="K22" s="222"/>
    </row>
    <row r="23" spans="2:11" ht="15" customHeight="1">
      <c r="B23" s="225"/>
      <c r="C23" s="224" t="s">
        <v>741</v>
      </c>
      <c r="D23" s="224"/>
      <c r="E23" s="224"/>
      <c r="F23" s="224"/>
      <c r="G23" s="224"/>
      <c r="H23" s="224"/>
      <c r="I23" s="224"/>
      <c r="J23" s="224"/>
      <c r="K23" s="222"/>
    </row>
    <row r="24" spans="2:11" ht="15" customHeight="1">
      <c r="B24" s="225"/>
      <c r="C24" s="224" t="s">
        <v>742</v>
      </c>
      <c r="D24" s="224"/>
      <c r="E24" s="224"/>
      <c r="F24" s="224"/>
      <c r="G24" s="224"/>
      <c r="H24" s="224"/>
      <c r="I24" s="224"/>
      <c r="J24" s="224"/>
      <c r="K24" s="222"/>
    </row>
    <row r="25" spans="2:11" ht="15" customHeight="1">
      <c r="B25" s="225"/>
      <c r="C25" s="226"/>
      <c r="D25" s="224" t="s">
        <v>743</v>
      </c>
      <c r="E25" s="224"/>
      <c r="F25" s="224"/>
      <c r="G25" s="224"/>
      <c r="H25" s="224"/>
      <c r="I25" s="224"/>
      <c r="J25" s="224"/>
      <c r="K25" s="222"/>
    </row>
    <row r="26" spans="2:11" ht="15" customHeight="1">
      <c r="B26" s="225"/>
      <c r="C26" s="227"/>
      <c r="D26" s="224" t="s">
        <v>744</v>
      </c>
      <c r="E26" s="224"/>
      <c r="F26" s="224"/>
      <c r="G26" s="224"/>
      <c r="H26" s="224"/>
      <c r="I26" s="224"/>
      <c r="J26" s="224"/>
      <c r="K26" s="222"/>
    </row>
    <row r="27" spans="2:11" ht="12.75" customHeight="1">
      <c r="B27" s="225"/>
      <c r="C27" s="227"/>
      <c r="D27" s="227"/>
      <c r="E27" s="227"/>
      <c r="F27" s="227"/>
      <c r="G27" s="227"/>
      <c r="H27" s="227"/>
      <c r="I27" s="227"/>
      <c r="J27" s="227"/>
      <c r="K27" s="222"/>
    </row>
    <row r="28" spans="2:11" ht="15" customHeight="1">
      <c r="B28" s="225"/>
      <c r="C28" s="227"/>
      <c r="D28" s="224" t="s">
        <v>745</v>
      </c>
      <c r="E28" s="224"/>
      <c r="F28" s="224"/>
      <c r="G28" s="224"/>
      <c r="H28" s="224"/>
      <c r="I28" s="224"/>
      <c r="J28" s="224"/>
      <c r="K28" s="222"/>
    </row>
    <row r="29" spans="2:11" ht="15" customHeight="1">
      <c r="B29" s="225"/>
      <c r="C29" s="227"/>
      <c r="D29" s="224" t="s">
        <v>746</v>
      </c>
      <c r="E29" s="224"/>
      <c r="F29" s="224"/>
      <c r="G29" s="224"/>
      <c r="H29" s="224"/>
      <c r="I29" s="224"/>
      <c r="J29" s="224"/>
      <c r="K29" s="222"/>
    </row>
    <row r="30" spans="2:11" ht="12.75" customHeight="1">
      <c r="B30" s="225"/>
      <c r="C30" s="227"/>
      <c r="D30" s="227"/>
      <c r="E30" s="227"/>
      <c r="F30" s="227"/>
      <c r="G30" s="227"/>
      <c r="H30" s="227"/>
      <c r="I30" s="227"/>
      <c r="J30" s="227"/>
      <c r="K30" s="222"/>
    </row>
    <row r="31" spans="2:11" ht="15" customHeight="1">
      <c r="B31" s="225"/>
      <c r="C31" s="227"/>
      <c r="D31" s="224" t="s">
        <v>747</v>
      </c>
      <c r="E31" s="224"/>
      <c r="F31" s="224"/>
      <c r="G31" s="224"/>
      <c r="H31" s="224"/>
      <c r="I31" s="224"/>
      <c r="J31" s="224"/>
      <c r="K31" s="222"/>
    </row>
    <row r="32" spans="2:11" ht="15" customHeight="1">
      <c r="B32" s="225"/>
      <c r="C32" s="227"/>
      <c r="D32" s="224" t="s">
        <v>748</v>
      </c>
      <c r="E32" s="224"/>
      <c r="F32" s="224"/>
      <c r="G32" s="224"/>
      <c r="H32" s="224"/>
      <c r="I32" s="224"/>
      <c r="J32" s="224"/>
      <c r="K32" s="222"/>
    </row>
    <row r="33" spans="2:11" ht="15" customHeight="1">
      <c r="B33" s="225"/>
      <c r="C33" s="227"/>
      <c r="D33" s="224" t="s">
        <v>749</v>
      </c>
      <c r="E33" s="224"/>
      <c r="F33" s="224"/>
      <c r="G33" s="224"/>
      <c r="H33" s="224"/>
      <c r="I33" s="224"/>
      <c r="J33" s="224"/>
      <c r="K33" s="222"/>
    </row>
    <row r="34" spans="2:11" ht="15" customHeight="1">
      <c r="B34" s="225"/>
      <c r="C34" s="227"/>
      <c r="D34" s="226"/>
      <c r="E34" s="229" t="s">
        <v>135</v>
      </c>
      <c r="F34" s="226"/>
      <c r="G34" s="224" t="s">
        <v>750</v>
      </c>
      <c r="H34" s="224"/>
      <c r="I34" s="224"/>
      <c r="J34" s="224"/>
      <c r="K34" s="222"/>
    </row>
    <row r="35" spans="2:11" ht="15" customHeight="1">
      <c r="B35" s="225"/>
      <c r="C35" s="227"/>
      <c r="D35" s="226"/>
      <c r="E35" s="229" t="s">
        <v>751</v>
      </c>
      <c r="F35" s="226"/>
      <c r="G35" s="224" t="s">
        <v>752</v>
      </c>
      <c r="H35" s="224"/>
      <c r="I35" s="224"/>
      <c r="J35" s="224"/>
      <c r="K35" s="222"/>
    </row>
    <row r="36" spans="2:11" ht="15" customHeight="1">
      <c r="B36" s="225"/>
      <c r="C36" s="227"/>
      <c r="D36" s="226"/>
      <c r="E36" s="229" t="s">
        <v>50</v>
      </c>
      <c r="F36" s="226"/>
      <c r="G36" s="224" t="s">
        <v>753</v>
      </c>
      <c r="H36" s="224"/>
      <c r="I36" s="224"/>
      <c r="J36" s="224"/>
      <c r="K36" s="222"/>
    </row>
    <row r="37" spans="2:11" ht="15" customHeight="1">
      <c r="B37" s="225"/>
      <c r="C37" s="227"/>
      <c r="D37" s="226"/>
      <c r="E37" s="229" t="s">
        <v>136</v>
      </c>
      <c r="F37" s="226"/>
      <c r="G37" s="224" t="s">
        <v>754</v>
      </c>
      <c r="H37" s="224"/>
      <c r="I37" s="224"/>
      <c r="J37" s="224"/>
      <c r="K37" s="222"/>
    </row>
    <row r="38" spans="2:11" ht="15" customHeight="1">
      <c r="B38" s="225"/>
      <c r="C38" s="227"/>
      <c r="D38" s="226"/>
      <c r="E38" s="229" t="s">
        <v>137</v>
      </c>
      <c r="F38" s="226"/>
      <c r="G38" s="224" t="s">
        <v>755</v>
      </c>
      <c r="H38" s="224"/>
      <c r="I38" s="224"/>
      <c r="J38" s="224"/>
      <c r="K38" s="222"/>
    </row>
    <row r="39" spans="2:11" ht="15" customHeight="1">
      <c r="B39" s="225"/>
      <c r="C39" s="227"/>
      <c r="D39" s="226"/>
      <c r="E39" s="229" t="s">
        <v>138</v>
      </c>
      <c r="F39" s="226"/>
      <c r="G39" s="224" t="s">
        <v>756</v>
      </c>
      <c r="H39" s="224"/>
      <c r="I39" s="224"/>
      <c r="J39" s="224"/>
      <c r="K39" s="222"/>
    </row>
    <row r="40" spans="2:11" ht="15" customHeight="1">
      <c r="B40" s="225"/>
      <c r="C40" s="227"/>
      <c r="D40" s="226"/>
      <c r="E40" s="229" t="s">
        <v>757</v>
      </c>
      <c r="F40" s="226"/>
      <c r="G40" s="224" t="s">
        <v>758</v>
      </c>
      <c r="H40" s="224"/>
      <c r="I40" s="224"/>
      <c r="J40" s="224"/>
      <c r="K40" s="222"/>
    </row>
    <row r="41" spans="2:11" ht="15" customHeight="1">
      <c r="B41" s="225"/>
      <c r="C41" s="227"/>
      <c r="D41" s="226"/>
      <c r="E41" s="229"/>
      <c r="F41" s="226"/>
      <c r="G41" s="224" t="s">
        <v>759</v>
      </c>
      <c r="H41" s="224"/>
      <c r="I41" s="224"/>
      <c r="J41" s="224"/>
      <c r="K41" s="222"/>
    </row>
    <row r="42" spans="2:11" ht="15" customHeight="1">
      <c r="B42" s="225"/>
      <c r="C42" s="227"/>
      <c r="D42" s="226"/>
      <c r="E42" s="229" t="s">
        <v>760</v>
      </c>
      <c r="F42" s="226"/>
      <c r="G42" s="224" t="s">
        <v>761</v>
      </c>
      <c r="H42" s="224"/>
      <c r="I42" s="224"/>
      <c r="J42" s="224"/>
      <c r="K42" s="222"/>
    </row>
    <row r="43" spans="2:11" ht="15" customHeight="1">
      <c r="B43" s="225"/>
      <c r="C43" s="227"/>
      <c r="D43" s="226"/>
      <c r="E43" s="229" t="s">
        <v>141</v>
      </c>
      <c r="F43" s="226"/>
      <c r="G43" s="224" t="s">
        <v>762</v>
      </c>
      <c r="H43" s="224"/>
      <c r="I43" s="224"/>
      <c r="J43" s="224"/>
      <c r="K43" s="222"/>
    </row>
    <row r="44" spans="2:11" ht="12.75" customHeight="1">
      <c r="B44" s="225"/>
      <c r="C44" s="227"/>
      <c r="D44" s="226"/>
      <c r="E44" s="226"/>
      <c r="F44" s="226"/>
      <c r="G44" s="226"/>
      <c r="H44" s="226"/>
      <c r="I44" s="226"/>
      <c r="J44" s="226"/>
      <c r="K44" s="222"/>
    </row>
    <row r="45" spans="2:11" ht="15" customHeight="1">
      <c r="B45" s="225"/>
      <c r="C45" s="227"/>
      <c r="D45" s="224" t="s">
        <v>763</v>
      </c>
      <c r="E45" s="224"/>
      <c r="F45" s="224"/>
      <c r="G45" s="224"/>
      <c r="H45" s="224"/>
      <c r="I45" s="224"/>
      <c r="J45" s="224"/>
      <c r="K45" s="222"/>
    </row>
    <row r="46" spans="2:11" ht="15" customHeight="1">
      <c r="B46" s="225"/>
      <c r="C46" s="227"/>
      <c r="D46" s="227"/>
      <c r="E46" s="224" t="s">
        <v>764</v>
      </c>
      <c r="F46" s="224"/>
      <c r="G46" s="224"/>
      <c r="H46" s="224"/>
      <c r="I46" s="224"/>
      <c r="J46" s="224"/>
      <c r="K46" s="222"/>
    </row>
    <row r="47" spans="2:11" ht="15" customHeight="1">
      <c r="B47" s="225"/>
      <c r="C47" s="227"/>
      <c r="D47" s="227"/>
      <c r="E47" s="224" t="s">
        <v>765</v>
      </c>
      <c r="F47" s="224"/>
      <c r="G47" s="224"/>
      <c r="H47" s="224"/>
      <c r="I47" s="224"/>
      <c r="J47" s="224"/>
      <c r="K47" s="222"/>
    </row>
    <row r="48" spans="2:11" ht="15" customHeight="1">
      <c r="B48" s="225"/>
      <c r="C48" s="227"/>
      <c r="D48" s="227"/>
      <c r="E48" s="224" t="s">
        <v>766</v>
      </c>
      <c r="F48" s="224"/>
      <c r="G48" s="224"/>
      <c r="H48" s="224"/>
      <c r="I48" s="224"/>
      <c r="J48" s="224"/>
      <c r="K48" s="222"/>
    </row>
    <row r="49" spans="2:11" ht="15" customHeight="1">
      <c r="B49" s="225"/>
      <c r="C49" s="227"/>
      <c r="D49" s="224" t="s">
        <v>767</v>
      </c>
      <c r="E49" s="224"/>
      <c r="F49" s="224"/>
      <c r="G49" s="224"/>
      <c r="H49" s="224"/>
      <c r="I49" s="224"/>
      <c r="J49" s="224"/>
      <c r="K49" s="222"/>
    </row>
    <row r="50" spans="2:11" ht="25.5" customHeight="1">
      <c r="B50" s="220"/>
      <c r="C50" s="221" t="s">
        <v>768</v>
      </c>
      <c r="D50" s="221"/>
      <c r="E50" s="221"/>
      <c r="F50" s="221"/>
      <c r="G50" s="221"/>
      <c r="H50" s="221"/>
      <c r="I50" s="221"/>
      <c r="J50" s="221"/>
      <c r="K50" s="222"/>
    </row>
    <row r="51" spans="2:11" ht="5.25" customHeight="1">
      <c r="B51" s="220"/>
      <c r="C51" s="223"/>
      <c r="D51" s="223"/>
      <c r="E51" s="223"/>
      <c r="F51" s="223"/>
      <c r="G51" s="223"/>
      <c r="H51" s="223"/>
      <c r="I51" s="223"/>
      <c r="J51" s="223"/>
      <c r="K51" s="222"/>
    </row>
    <row r="52" spans="2:11" ht="15" customHeight="1">
      <c r="B52" s="220"/>
      <c r="C52" s="224" t="s">
        <v>769</v>
      </c>
      <c r="D52" s="224"/>
      <c r="E52" s="224"/>
      <c r="F52" s="224"/>
      <c r="G52" s="224"/>
      <c r="H52" s="224"/>
      <c r="I52" s="224"/>
      <c r="J52" s="224"/>
      <c r="K52" s="222"/>
    </row>
    <row r="53" spans="2:11" ht="15" customHeight="1">
      <c r="B53" s="220"/>
      <c r="C53" s="224" t="s">
        <v>770</v>
      </c>
      <c r="D53" s="224"/>
      <c r="E53" s="224"/>
      <c r="F53" s="224"/>
      <c r="G53" s="224"/>
      <c r="H53" s="224"/>
      <c r="I53" s="224"/>
      <c r="J53" s="224"/>
      <c r="K53" s="222"/>
    </row>
    <row r="54" spans="2:11" ht="12.75" customHeight="1">
      <c r="B54" s="220"/>
      <c r="C54" s="226"/>
      <c r="D54" s="226"/>
      <c r="E54" s="226"/>
      <c r="F54" s="226"/>
      <c r="G54" s="226"/>
      <c r="H54" s="226"/>
      <c r="I54" s="226"/>
      <c r="J54" s="226"/>
      <c r="K54" s="222"/>
    </row>
    <row r="55" spans="2:11" ht="15" customHeight="1">
      <c r="B55" s="220"/>
      <c r="C55" s="224" t="s">
        <v>771</v>
      </c>
      <c r="D55" s="224"/>
      <c r="E55" s="224"/>
      <c r="F55" s="224"/>
      <c r="G55" s="224"/>
      <c r="H55" s="224"/>
      <c r="I55" s="224"/>
      <c r="J55" s="224"/>
      <c r="K55" s="222"/>
    </row>
    <row r="56" spans="2:11" ht="15" customHeight="1">
      <c r="B56" s="220"/>
      <c r="C56" s="227"/>
      <c r="D56" s="224" t="s">
        <v>772</v>
      </c>
      <c r="E56" s="224"/>
      <c r="F56" s="224"/>
      <c r="G56" s="224"/>
      <c r="H56" s="224"/>
      <c r="I56" s="224"/>
      <c r="J56" s="224"/>
      <c r="K56" s="222"/>
    </row>
    <row r="57" spans="2:11" ht="15" customHeight="1">
      <c r="B57" s="220"/>
      <c r="C57" s="227"/>
      <c r="D57" s="224" t="s">
        <v>773</v>
      </c>
      <c r="E57" s="224"/>
      <c r="F57" s="224"/>
      <c r="G57" s="224"/>
      <c r="H57" s="224"/>
      <c r="I57" s="224"/>
      <c r="J57" s="224"/>
      <c r="K57" s="222"/>
    </row>
    <row r="58" spans="2:11" ht="15" customHeight="1">
      <c r="B58" s="220"/>
      <c r="C58" s="227"/>
      <c r="D58" s="224" t="s">
        <v>774</v>
      </c>
      <c r="E58" s="224"/>
      <c r="F58" s="224"/>
      <c r="G58" s="224"/>
      <c r="H58" s="224"/>
      <c r="I58" s="224"/>
      <c r="J58" s="224"/>
      <c r="K58" s="222"/>
    </row>
    <row r="59" spans="2:11" ht="15" customHeight="1">
      <c r="B59" s="220"/>
      <c r="C59" s="227"/>
      <c r="D59" s="224" t="s">
        <v>775</v>
      </c>
      <c r="E59" s="224"/>
      <c r="F59" s="224"/>
      <c r="G59" s="224"/>
      <c r="H59" s="224"/>
      <c r="I59" s="224"/>
      <c r="J59" s="224"/>
      <c r="K59" s="222"/>
    </row>
    <row r="60" spans="2:11" ht="15" customHeight="1">
      <c r="B60" s="220"/>
      <c r="C60" s="227"/>
      <c r="D60" s="230" t="s">
        <v>776</v>
      </c>
      <c r="E60" s="230"/>
      <c r="F60" s="230"/>
      <c r="G60" s="230"/>
      <c r="H60" s="230"/>
      <c r="I60" s="230"/>
      <c r="J60" s="230"/>
      <c r="K60" s="222"/>
    </row>
    <row r="61" spans="2:11" ht="15" customHeight="1">
      <c r="B61" s="220"/>
      <c r="C61" s="227"/>
      <c r="D61" s="224" t="s">
        <v>777</v>
      </c>
      <c r="E61" s="224"/>
      <c r="F61" s="224"/>
      <c r="G61" s="224"/>
      <c r="H61" s="224"/>
      <c r="I61" s="224"/>
      <c r="J61" s="224"/>
      <c r="K61" s="222"/>
    </row>
    <row r="62" spans="2:11" ht="12.75" customHeight="1">
      <c r="B62" s="220"/>
      <c r="C62" s="227"/>
      <c r="D62" s="227"/>
      <c r="E62" s="231"/>
      <c r="F62" s="227"/>
      <c r="G62" s="227"/>
      <c r="H62" s="227"/>
      <c r="I62" s="227"/>
      <c r="J62" s="227"/>
      <c r="K62" s="222"/>
    </row>
    <row r="63" spans="2:11" ht="15" customHeight="1">
      <c r="B63" s="220"/>
      <c r="C63" s="227"/>
      <c r="D63" s="224" t="s">
        <v>778</v>
      </c>
      <c r="E63" s="224"/>
      <c r="F63" s="224"/>
      <c r="G63" s="224"/>
      <c r="H63" s="224"/>
      <c r="I63" s="224"/>
      <c r="J63" s="224"/>
      <c r="K63" s="222"/>
    </row>
    <row r="64" spans="2:11" ht="15" customHeight="1">
      <c r="B64" s="220"/>
      <c r="C64" s="227"/>
      <c r="D64" s="230" t="s">
        <v>779</v>
      </c>
      <c r="E64" s="230"/>
      <c r="F64" s="230"/>
      <c r="G64" s="230"/>
      <c r="H64" s="230"/>
      <c r="I64" s="230"/>
      <c r="J64" s="230"/>
      <c r="K64" s="222"/>
    </row>
    <row r="65" spans="2:11" ht="15" customHeight="1">
      <c r="B65" s="220"/>
      <c r="C65" s="227"/>
      <c r="D65" s="224" t="s">
        <v>780</v>
      </c>
      <c r="E65" s="224"/>
      <c r="F65" s="224"/>
      <c r="G65" s="224"/>
      <c r="H65" s="224"/>
      <c r="I65" s="224"/>
      <c r="J65" s="224"/>
      <c r="K65" s="222"/>
    </row>
    <row r="66" spans="2:11" ht="15" customHeight="1">
      <c r="B66" s="220"/>
      <c r="C66" s="227"/>
      <c r="D66" s="224" t="s">
        <v>781</v>
      </c>
      <c r="E66" s="224"/>
      <c r="F66" s="224"/>
      <c r="G66" s="224"/>
      <c r="H66" s="224"/>
      <c r="I66" s="224"/>
      <c r="J66" s="224"/>
      <c r="K66" s="222"/>
    </row>
    <row r="67" spans="2:11" ht="15" customHeight="1">
      <c r="B67" s="220"/>
      <c r="C67" s="227"/>
      <c r="D67" s="224" t="s">
        <v>782</v>
      </c>
      <c r="E67" s="224"/>
      <c r="F67" s="224"/>
      <c r="G67" s="224"/>
      <c r="H67" s="224"/>
      <c r="I67" s="224"/>
      <c r="J67" s="224"/>
      <c r="K67" s="222"/>
    </row>
    <row r="68" spans="2:11" ht="15" customHeight="1">
      <c r="B68" s="220"/>
      <c r="C68" s="227"/>
      <c r="D68" s="224" t="s">
        <v>783</v>
      </c>
      <c r="E68" s="224"/>
      <c r="F68" s="224"/>
      <c r="G68" s="224"/>
      <c r="H68" s="224"/>
      <c r="I68" s="224"/>
      <c r="J68" s="224"/>
      <c r="K68" s="222"/>
    </row>
    <row r="69" spans="2:11" ht="12.75" customHeight="1">
      <c r="B69" s="232"/>
      <c r="C69" s="233"/>
      <c r="D69" s="233"/>
      <c r="E69" s="233"/>
      <c r="F69" s="233"/>
      <c r="G69" s="233"/>
      <c r="H69" s="233"/>
      <c r="I69" s="233"/>
      <c r="J69" s="233"/>
      <c r="K69" s="234"/>
    </row>
    <row r="70" spans="2:11" ht="18.75" customHeight="1">
      <c r="B70" s="235"/>
      <c r="C70" s="235"/>
      <c r="D70" s="235"/>
      <c r="E70" s="235"/>
      <c r="F70" s="235"/>
      <c r="G70" s="235"/>
      <c r="H70" s="235"/>
      <c r="I70" s="235"/>
      <c r="J70" s="235"/>
      <c r="K70" s="236"/>
    </row>
    <row r="71" spans="2:11" ht="18.75" customHeight="1"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2:11" ht="7.5" customHeight="1">
      <c r="B72" s="237"/>
      <c r="C72" s="238"/>
      <c r="D72" s="238"/>
      <c r="E72" s="238"/>
      <c r="F72" s="238"/>
      <c r="G72" s="238"/>
      <c r="H72" s="238"/>
      <c r="I72" s="238"/>
      <c r="J72" s="238"/>
      <c r="K72" s="239"/>
    </row>
    <row r="73" spans="2:11" ht="45" customHeight="1">
      <c r="B73" s="240"/>
      <c r="C73" s="241" t="s">
        <v>720</v>
      </c>
      <c r="D73" s="241"/>
      <c r="E73" s="241"/>
      <c r="F73" s="241"/>
      <c r="G73" s="241"/>
      <c r="H73" s="241"/>
      <c r="I73" s="241"/>
      <c r="J73" s="241"/>
      <c r="K73" s="242"/>
    </row>
    <row r="74" spans="2:11" ht="17.25" customHeight="1">
      <c r="B74" s="240"/>
      <c r="C74" s="243" t="s">
        <v>784</v>
      </c>
      <c r="D74" s="243"/>
      <c r="E74" s="243"/>
      <c r="F74" s="243" t="s">
        <v>785</v>
      </c>
      <c r="G74" s="244"/>
      <c r="H74" s="243" t="s">
        <v>136</v>
      </c>
      <c r="I74" s="243" t="s">
        <v>54</v>
      </c>
      <c r="J74" s="243" t="s">
        <v>786</v>
      </c>
      <c r="K74" s="242"/>
    </row>
    <row r="75" spans="2:11" ht="17.25" customHeight="1">
      <c r="B75" s="240"/>
      <c r="C75" s="245" t="s">
        <v>787</v>
      </c>
      <c r="D75" s="245"/>
      <c r="E75" s="245"/>
      <c r="F75" s="246" t="s">
        <v>788</v>
      </c>
      <c r="G75" s="247"/>
      <c r="H75" s="245"/>
      <c r="I75" s="245"/>
      <c r="J75" s="245" t="s">
        <v>789</v>
      </c>
      <c r="K75" s="242"/>
    </row>
    <row r="76" spans="2:11" ht="5.25" customHeight="1">
      <c r="B76" s="240"/>
      <c r="C76" s="248"/>
      <c r="D76" s="248"/>
      <c r="E76" s="248"/>
      <c r="F76" s="248"/>
      <c r="G76" s="249"/>
      <c r="H76" s="248"/>
      <c r="I76" s="248"/>
      <c r="J76" s="248"/>
      <c r="K76" s="242"/>
    </row>
    <row r="77" spans="2:11" ht="15" customHeight="1">
      <c r="B77" s="240"/>
      <c r="C77" s="229" t="s">
        <v>790</v>
      </c>
      <c r="D77" s="229"/>
      <c r="E77" s="229"/>
      <c r="F77" s="250" t="s">
        <v>791</v>
      </c>
      <c r="G77" s="249"/>
      <c r="H77" s="229" t="s">
        <v>792</v>
      </c>
      <c r="I77" s="229" t="s">
        <v>793</v>
      </c>
      <c r="J77" s="229" t="s">
        <v>794</v>
      </c>
      <c r="K77" s="242"/>
    </row>
    <row r="78" spans="2:11" ht="15" customHeight="1">
      <c r="B78" s="251"/>
      <c r="C78" s="229" t="s">
        <v>795</v>
      </c>
      <c r="D78" s="229"/>
      <c r="E78" s="229"/>
      <c r="F78" s="250" t="s">
        <v>796</v>
      </c>
      <c r="G78" s="249"/>
      <c r="H78" s="229" t="s">
        <v>797</v>
      </c>
      <c r="I78" s="229" t="s">
        <v>793</v>
      </c>
      <c r="J78" s="229">
        <v>50</v>
      </c>
      <c r="K78" s="242"/>
    </row>
    <row r="79" spans="2:11" ht="15" customHeight="1">
      <c r="B79" s="251"/>
      <c r="C79" s="229" t="s">
        <v>798</v>
      </c>
      <c r="D79" s="229"/>
      <c r="E79" s="229"/>
      <c r="F79" s="250" t="s">
        <v>791</v>
      </c>
      <c r="G79" s="249"/>
      <c r="H79" s="229" t="s">
        <v>799</v>
      </c>
      <c r="I79" s="229" t="s">
        <v>800</v>
      </c>
      <c r="J79" s="229"/>
      <c r="K79" s="242"/>
    </row>
    <row r="80" spans="2:11" ht="15" customHeight="1">
      <c r="B80" s="251"/>
      <c r="C80" s="229" t="s">
        <v>801</v>
      </c>
      <c r="D80" s="229"/>
      <c r="E80" s="229"/>
      <c r="F80" s="250" t="s">
        <v>796</v>
      </c>
      <c r="G80" s="249"/>
      <c r="H80" s="229" t="s">
        <v>802</v>
      </c>
      <c r="I80" s="229" t="s">
        <v>793</v>
      </c>
      <c r="J80" s="229">
        <v>50</v>
      </c>
      <c r="K80" s="242"/>
    </row>
    <row r="81" spans="2:11" ht="15" customHeight="1">
      <c r="B81" s="251"/>
      <c r="C81" s="229" t="s">
        <v>803</v>
      </c>
      <c r="D81" s="229"/>
      <c r="E81" s="229"/>
      <c r="F81" s="250" t="s">
        <v>796</v>
      </c>
      <c r="G81" s="249"/>
      <c r="H81" s="229" t="s">
        <v>804</v>
      </c>
      <c r="I81" s="229" t="s">
        <v>793</v>
      </c>
      <c r="J81" s="229">
        <v>20</v>
      </c>
      <c r="K81" s="242"/>
    </row>
    <row r="82" spans="2:11" ht="15" customHeight="1">
      <c r="B82" s="251"/>
      <c r="C82" s="229" t="s">
        <v>805</v>
      </c>
      <c r="D82" s="229"/>
      <c r="E82" s="229"/>
      <c r="F82" s="250" t="s">
        <v>796</v>
      </c>
      <c r="G82" s="249"/>
      <c r="H82" s="229" t="s">
        <v>806</v>
      </c>
      <c r="I82" s="229" t="s">
        <v>793</v>
      </c>
      <c r="J82" s="229">
        <v>20</v>
      </c>
      <c r="K82" s="242"/>
    </row>
    <row r="83" spans="2:11" ht="15" customHeight="1">
      <c r="B83" s="251"/>
      <c r="C83" s="229" t="s">
        <v>807</v>
      </c>
      <c r="D83" s="229"/>
      <c r="E83" s="229"/>
      <c r="F83" s="250" t="s">
        <v>796</v>
      </c>
      <c r="G83" s="249"/>
      <c r="H83" s="229" t="s">
        <v>808</v>
      </c>
      <c r="I83" s="229" t="s">
        <v>793</v>
      </c>
      <c r="J83" s="229">
        <v>50</v>
      </c>
      <c r="K83" s="242"/>
    </row>
    <row r="84" spans="2:11" ht="15" customHeight="1">
      <c r="B84" s="251"/>
      <c r="C84" s="229" t="s">
        <v>809</v>
      </c>
      <c r="D84" s="229"/>
      <c r="E84" s="229"/>
      <c r="F84" s="250" t="s">
        <v>796</v>
      </c>
      <c r="G84" s="249"/>
      <c r="H84" s="229" t="s">
        <v>809</v>
      </c>
      <c r="I84" s="229" t="s">
        <v>793</v>
      </c>
      <c r="J84" s="229">
        <v>50</v>
      </c>
      <c r="K84" s="242"/>
    </row>
    <row r="85" spans="2:11" ht="15" customHeight="1">
      <c r="B85" s="251"/>
      <c r="C85" s="229" t="s">
        <v>142</v>
      </c>
      <c r="D85" s="229"/>
      <c r="E85" s="229"/>
      <c r="F85" s="250" t="s">
        <v>796</v>
      </c>
      <c r="G85" s="249"/>
      <c r="H85" s="229" t="s">
        <v>810</v>
      </c>
      <c r="I85" s="229" t="s">
        <v>793</v>
      </c>
      <c r="J85" s="229">
        <v>255</v>
      </c>
      <c r="K85" s="242"/>
    </row>
    <row r="86" spans="2:11" ht="15" customHeight="1">
      <c r="B86" s="251"/>
      <c r="C86" s="229" t="s">
        <v>811</v>
      </c>
      <c r="D86" s="229"/>
      <c r="E86" s="229"/>
      <c r="F86" s="250" t="s">
        <v>791</v>
      </c>
      <c r="G86" s="249"/>
      <c r="H86" s="229" t="s">
        <v>812</v>
      </c>
      <c r="I86" s="229" t="s">
        <v>813</v>
      </c>
      <c r="J86" s="229"/>
      <c r="K86" s="242"/>
    </row>
    <row r="87" spans="2:11" ht="15" customHeight="1">
      <c r="B87" s="251"/>
      <c r="C87" s="229" t="s">
        <v>814</v>
      </c>
      <c r="D87" s="229"/>
      <c r="E87" s="229"/>
      <c r="F87" s="250" t="s">
        <v>791</v>
      </c>
      <c r="G87" s="249"/>
      <c r="H87" s="229" t="s">
        <v>815</v>
      </c>
      <c r="I87" s="229" t="s">
        <v>816</v>
      </c>
      <c r="J87" s="229"/>
      <c r="K87" s="242"/>
    </row>
    <row r="88" spans="2:11" ht="15" customHeight="1">
      <c r="B88" s="251"/>
      <c r="C88" s="229" t="s">
        <v>817</v>
      </c>
      <c r="D88" s="229"/>
      <c r="E88" s="229"/>
      <c r="F88" s="250" t="s">
        <v>791</v>
      </c>
      <c r="G88" s="249"/>
      <c r="H88" s="229" t="s">
        <v>817</v>
      </c>
      <c r="I88" s="229" t="s">
        <v>816</v>
      </c>
      <c r="J88" s="229"/>
      <c r="K88" s="242"/>
    </row>
    <row r="89" spans="2:11" ht="15" customHeight="1">
      <c r="B89" s="251"/>
      <c r="C89" s="229" t="s">
        <v>37</v>
      </c>
      <c r="D89" s="229"/>
      <c r="E89" s="229"/>
      <c r="F89" s="250" t="s">
        <v>791</v>
      </c>
      <c r="G89" s="249"/>
      <c r="H89" s="229" t="s">
        <v>818</v>
      </c>
      <c r="I89" s="229" t="s">
        <v>816</v>
      </c>
      <c r="J89" s="229"/>
      <c r="K89" s="242"/>
    </row>
    <row r="90" spans="2:11" ht="15" customHeight="1">
      <c r="B90" s="251"/>
      <c r="C90" s="229" t="s">
        <v>45</v>
      </c>
      <c r="D90" s="229"/>
      <c r="E90" s="229"/>
      <c r="F90" s="250" t="s">
        <v>791</v>
      </c>
      <c r="G90" s="249"/>
      <c r="H90" s="229" t="s">
        <v>819</v>
      </c>
      <c r="I90" s="229" t="s">
        <v>816</v>
      </c>
      <c r="J90" s="229"/>
      <c r="K90" s="242"/>
    </row>
    <row r="91" spans="2:11" ht="15" customHeight="1">
      <c r="B91" s="252"/>
      <c r="C91" s="253"/>
      <c r="D91" s="253"/>
      <c r="E91" s="253"/>
      <c r="F91" s="253"/>
      <c r="G91" s="253"/>
      <c r="H91" s="253"/>
      <c r="I91" s="253"/>
      <c r="J91" s="253"/>
      <c r="K91" s="254"/>
    </row>
    <row r="92" spans="2:11" ht="18.75" customHeight="1">
      <c r="B92" s="255"/>
      <c r="C92" s="256"/>
      <c r="D92" s="256"/>
      <c r="E92" s="256"/>
      <c r="F92" s="256"/>
      <c r="G92" s="256"/>
      <c r="H92" s="256"/>
      <c r="I92" s="256"/>
      <c r="J92" s="256"/>
      <c r="K92" s="255"/>
    </row>
    <row r="93" spans="2:11" ht="18.75" customHeight="1">
      <c r="B93" s="236"/>
      <c r="C93" s="236"/>
      <c r="D93" s="236"/>
      <c r="E93" s="236"/>
      <c r="F93" s="236"/>
      <c r="G93" s="236"/>
      <c r="H93" s="236"/>
      <c r="I93" s="236"/>
      <c r="J93" s="236"/>
      <c r="K93" s="236"/>
    </row>
    <row r="94" spans="2:11" ht="7.5" customHeight="1">
      <c r="B94" s="237"/>
      <c r="C94" s="238"/>
      <c r="D94" s="238"/>
      <c r="E94" s="238"/>
      <c r="F94" s="238"/>
      <c r="G94" s="238"/>
      <c r="H94" s="238"/>
      <c r="I94" s="238"/>
      <c r="J94" s="238"/>
      <c r="K94" s="239"/>
    </row>
    <row r="95" spans="2:11" ht="45" customHeight="1">
      <c r="B95" s="240"/>
      <c r="C95" s="241" t="s">
        <v>820</v>
      </c>
      <c r="D95" s="241"/>
      <c r="E95" s="241"/>
      <c r="F95" s="241"/>
      <c r="G95" s="241"/>
      <c r="H95" s="241"/>
      <c r="I95" s="241"/>
      <c r="J95" s="241"/>
      <c r="K95" s="242"/>
    </row>
    <row r="96" spans="2:11" ht="17.25" customHeight="1">
      <c r="B96" s="240"/>
      <c r="C96" s="243" t="s">
        <v>784</v>
      </c>
      <c r="D96" s="243"/>
      <c r="E96" s="243"/>
      <c r="F96" s="243" t="s">
        <v>785</v>
      </c>
      <c r="G96" s="244"/>
      <c r="H96" s="243" t="s">
        <v>136</v>
      </c>
      <c r="I96" s="243" t="s">
        <v>54</v>
      </c>
      <c r="J96" s="243" t="s">
        <v>786</v>
      </c>
      <c r="K96" s="242"/>
    </row>
    <row r="97" spans="2:11" ht="17.25" customHeight="1">
      <c r="B97" s="240"/>
      <c r="C97" s="245" t="s">
        <v>787</v>
      </c>
      <c r="D97" s="245"/>
      <c r="E97" s="245"/>
      <c r="F97" s="246" t="s">
        <v>788</v>
      </c>
      <c r="G97" s="247"/>
      <c r="H97" s="245"/>
      <c r="I97" s="245"/>
      <c r="J97" s="245" t="s">
        <v>789</v>
      </c>
      <c r="K97" s="242"/>
    </row>
    <row r="98" spans="2:11" ht="5.25" customHeight="1">
      <c r="B98" s="240"/>
      <c r="C98" s="243"/>
      <c r="D98" s="243"/>
      <c r="E98" s="243"/>
      <c r="F98" s="243"/>
      <c r="G98" s="257"/>
      <c r="H98" s="243"/>
      <c r="I98" s="243"/>
      <c r="J98" s="243"/>
      <c r="K98" s="242"/>
    </row>
    <row r="99" spans="2:11" ht="15" customHeight="1">
      <c r="B99" s="240"/>
      <c r="C99" s="229" t="s">
        <v>790</v>
      </c>
      <c r="D99" s="229"/>
      <c r="E99" s="229"/>
      <c r="F99" s="250" t="s">
        <v>791</v>
      </c>
      <c r="G99" s="229"/>
      <c r="H99" s="229" t="s">
        <v>821</v>
      </c>
      <c r="I99" s="229" t="s">
        <v>793</v>
      </c>
      <c r="J99" s="229" t="s">
        <v>794</v>
      </c>
      <c r="K99" s="242"/>
    </row>
    <row r="100" spans="2:11" ht="15" customHeight="1">
      <c r="B100" s="251"/>
      <c r="C100" s="229" t="s">
        <v>795</v>
      </c>
      <c r="D100" s="229"/>
      <c r="E100" s="229"/>
      <c r="F100" s="250" t="s">
        <v>796</v>
      </c>
      <c r="G100" s="229"/>
      <c r="H100" s="229" t="s">
        <v>821</v>
      </c>
      <c r="I100" s="229" t="s">
        <v>793</v>
      </c>
      <c r="J100" s="229">
        <v>50</v>
      </c>
      <c r="K100" s="242"/>
    </row>
    <row r="101" spans="2:11" ht="15" customHeight="1">
      <c r="B101" s="251"/>
      <c r="C101" s="229" t="s">
        <v>798</v>
      </c>
      <c r="D101" s="229"/>
      <c r="E101" s="229"/>
      <c r="F101" s="250" t="s">
        <v>791</v>
      </c>
      <c r="G101" s="229"/>
      <c r="H101" s="229" t="s">
        <v>821</v>
      </c>
      <c r="I101" s="229" t="s">
        <v>800</v>
      </c>
      <c r="J101" s="229"/>
      <c r="K101" s="242"/>
    </row>
    <row r="102" spans="2:11" ht="15" customHeight="1">
      <c r="B102" s="251"/>
      <c r="C102" s="229" t="s">
        <v>801</v>
      </c>
      <c r="D102" s="229"/>
      <c r="E102" s="229"/>
      <c r="F102" s="250" t="s">
        <v>796</v>
      </c>
      <c r="G102" s="229"/>
      <c r="H102" s="229" t="s">
        <v>821</v>
      </c>
      <c r="I102" s="229" t="s">
        <v>793</v>
      </c>
      <c r="J102" s="229">
        <v>50</v>
      </c>
      <c r="K102" s="242"/>
    </row>
    <row r="103" spans="2:11" ht="15" customHeight="1">
      <c r="B103" s="251"/>
      <c r="C103" s="229" t="s">
        <v>809</v>
      </c>
      <c r="D103" s="229"/>
      <c r="E103" s="229"/>
      <c r="F103" s="250" t="s">
        <v>796</v>
      </c>
      <c r="G103" s="229"/>
      <c r="H103" s="229" t="s">
        <v>821</v>
      </c>
      <c r="I103" s="229" t="s">
        <v>793</v>
      </c>
      <c r="J103" s="229">
        <v>50</v>
      </c>
      <c r="K103" s="242"/>
    </row>
    <row r="104" spans="2:11" ht="15" customHeight="1">
      <c r="B104" s="251"/>
      <c r="C104" s="229" t="s">
        <v>807</v>
      </c>
      <c r="D104" s="229"/>
      <c r="E104" s="229"/>
      <c r="F104" s="250" t="s">
        <v>796</v>
      </c>
      <c r="G104" s="229"/>
      <c r="H104" s="229" t="s">
        <v>821</v>
      </c>
      <c r="I104" s="229" t="s">
        <v>793</v>
      </c>
      <c r="J104" s="229">
        <v>50</v>
      </c>
      <c r="K104" s="242"/>
    </row>
    <row r="105" spans="2:11" ht="15" customHeight="1">
      <c r="B105" s="251"/>
      <c r="C105" s="229" t="s">
        <v>50</v>
      </c>
      <c r="D105" s="229"/>
      <c r="E105" s="229"/>
      <c r="F105" s="250" t="s">
        <v>791</v>
      </c>
      <c r="G105" s="229"/>
      <c r="H105" s="229" t="s">
        <v>822</v>
      </c>
      <c r="I105" s="229" t="s">
        <v>793</v>
      </c>
      <c r="J105" s="229">
        <v>20</v>
      </c>
      <c r="K105" s="242"/>
    </row>
    <row r="106" spans="2:11" ht="15" customHeight="1">
      <c r="B106" s="251"/>
      <c r="C106" s="229" t="s">
        <v>823</v>
      </c>
      <c r="D106" s="229"/>
      <c r="E106" s="229"/>
      <c r="F106" s="250" t="s">
        <v>791</v>
      </c>
      <c r="G106" s="229"/>
      <c r="H106" s="229" t="s">
        <v>824</v>
      </c>
      <c r="I106" s="229" t="s">
        <v>793</v>
      </c>
      <c r="J106" s="229">
        <v>120</v>
      </c>
      <c r="K106" s="242"/>
    </row>
    <row r="107" spans="2:11" ht="15" customHeight="1">
      <c r="B107" s="251"/>
      <c r="C107" s="229" t="s">
        <v>37</v>
      </c>
      <c r="D107" s="229"/>
      <c r="E107" s="229"/>
      <c r="F107" s="250" t="s">
        <v>791</v>
      </c>
      <c r="G107" s="229"/>
      <c r="H107" s="229" t="s">
        <v>825</v>
      </c>
      <c r="I107" s="229" t="s">
        <v>816</v>
      </c>
      <c r="J107" s="229"/>
      <c r="K107" s="242"/>
    </row>
    <row r="108" spans="2:11" ht="15" customHeight="1">
      <c r="B108" s="251"/>
      <c r="C108" s="229" t="s">
        <v>45</v>
      </c>
      <c r="D108" s="229"/>
      <c r="E108" s="229"/>
      <c r="F108" s="250" t="s">
        <v>791</v>
      </c>
      <c r="G108" s="229"/>
      <c r="H108" s="229" t="s">
        <v>826</v>
      </c>
      <c r="I108" s="229" t="s">
        <v>816</v>
      </c>
      <c r="J108" s="229"/>
      <c r="K108" s="242"/>
    </row>
    <row r="109" spans="2:11" ht="15" customHeight="1">
      <c r="B109" s="251"/>
      <c r="C109" s="229" t="s">
        <v>54</v>
      </c>
      <c r="D109" s="229"/>
      <c r="E109" s="229"/>
      <c r="F109" s="250" t="s">
        <v>791</v>
      </c>
      <c r="G109" s="229"/>
      <c r="H109" s="229" t="s">
        <v>827</v>
      </c>
      <c r="I109" s="229" t="s">
        <v>828</v>
      </c>
      <c r="J109" s="229"/>
      <c r="K109" s="242"/>
    </row>
    <row r="110" spans="2:11" ht="15" customHeight="1">
      <c r="B110" s="252"/>
      <c r="C110" s="258"/>
      <c r="D110" s="258"/>
      <c r="E110" s="258"/>
      <c r="F110" s="258"/>
      <c r="G110" s="258"/>
      <c r="H110" s="258"/>
      <c r="I110" s="258"/>
      <c r="J110" s="258"/>
      <c r="K110" s="254"/>
    </row>
    <row r="111" spans="2:11" ht="18.75" customHeight="1">
      <c r="B111" s="259"/>
      <c r="C111" s="226"/>
      <c r="D111" s="226"/>
      <c r="E111" s="226"/>
      <c r="F111" s="260"/>
      <c r="G111" s="226"/>
      <c r="H111" s="226"/>
      <c r="I111" s="226"/>
      <c r="J111" s="226"/>
      <c r="K111" s="259"/>
    </row>
    <row r="112" spans="2:11" ht="18.75" customHeight="1">
      <c r="B112" s="236"/>
      <c r="C112" s="236"/>
      <c r="D112" s="236"/>
      <c r="E112" s="236"/>
      <c r="F112" s="236"/>
      <c r="G112" s="236"/>
      <c r="H112" s="236"/>
      <c r="I112" s="236"/>
      <c r="J112" s="236"/>
      <c r="K112" s="236"/>
    </row>
    <row r="113" spans="2:11" ht="7.5" customHeight="1">
      <c r="B113" s="261"/>
      <c r="C113" s="262"/>
      <c r="D113" s="262"/>
      <c r="E113" s="262"/>
      <c r="F113" s="262"/>
      <c r="G113" s="262"/>
      <c r="H113" s="262"/>
      <c r="I113" s="262"/>
      <c r="J113" s="262"/>
      <c r="K113" s="263"/>
    </row>
    <row r="114" spans="2:11" ht="45" customHeight="1">
      <c r="B114" s="264"/>
      <c r="C114" s="217" t="s">
        <v>829</v>
      </c>
      <c r="D114" s="217"/>
      <c r="E114" s="217"/>
      <c r="F114" s="217"/>
      <c r="G114" s="217"/>
      <c r="H114" s="217"/>
      <c r="I114" s="217"/>
      <c r="J114" s="217"/>
      <c r="K114" s="265"/>
    </row>
    <row r="115" spans="2:11" ht="17.25" customHeight="1">
      <c r="B115" s="266"/>
      <c r="C115" s="243" t="s">
        <v>784</v>
      </c>
      <c r="D115" s="243"/>
      <c r="E115" s="243"/>
      <c r="F115" s="243" t="s">
        <v>785</v>
      </c>
      <c r="G115" s="244"/>
      <c r="H115" s="243" t="s">
        <v>136</v>
      </c>
      <c r="I115" s="243" t="s">
        <v>54</v>
      </c>
      <c r="J115" s="243" t="s">
        <v>786</v>
      </c>
      <c r="K115" s="267"/>
    </row>
    <row r="116" spans="2:11" ht="17.25" customHeight="1">
      <c r="B116" s="266"/>
      <c r="C116" s="245" t="s">
        <v>787</v>
      </c>
      <c r="D116" s="245"/>
      <c r="E116" s="245"/>
      <c r="F116" s="246" t="s">
        <v>788</v>
      </c>
      <c r="G116" s="247"/>
      <c r="H116" s="245"/>
      <c r="I116" s="245"/>
      <c r="J116" s="245" t="s">
        <v>789</v>
      </c>
      <c r="K116" s="267"/>
    </row>
    <row r="117" spans="2:11" ht="5.25" customHeight="1">
      <c r="B117" s="268"/>
      <c r="C117" s="248"/>
      <c r="D117" s="248"/>
      <c r="E117" s="248"/>
      <c r="F117" s="248"/>
      <c r="G117" s="229"/>
      <c r="H117" s="248"/>
      <c r="I117" s="248"/>
      <c r="J117" s="248"/>
      <c r="K117" s="269"/>
    </row>
    <row r="118" spans="2:11" ht="15" customHeight="1">
      <c r="B118" s="268"/>
      <c r="C118" s="229" t="s">
        <v>790</v>
      </c>
      <c r="D118" s="248"/>
      <c r="E118" s="248"/>
      <c r="F118" s="250" t="s">
        <v>791</v>
      </c>
      <c r="G118" s="229"/>
      <c r="H118" s="229" t="s">
        <v>821</v>
      </c>
      <c r="I118" s="229" t="s">
        <v>793</v>
      </c>
      <c r="J118" s="229" t="s">
        <v>794</v>
      </c>
      <c r="K118" s="270"/>
    </row>
    <row r="119" spans="2:11" ht="15" customHeight="1">
      <c r="B119" s="268"/>
      <c r="C119" s="229" t="s">
        <v>830</v>
      </c>
      <c r="D119" s="229"/>
      <c r="E119" s="229"/>
      <c r="F119" s="250" t="s">
        <v>791</v>
      </c>
      <c r="G119" s="229"/>
      <c r="H119" s="229" t="s">
        <v>831</v>
      </c>
      <c r="I119" s="229" t="s">
        <v>793</v>
      </c>
      <c r="J119" s="229" t="s">
        <v>794</v>
      </c>
      <c r="K119" s="270"/>
    </row>
    <row r="120" spans="2:11" ht="15" customHeight="1">
      <c r="B120" s="268"/>
      <c r="C120" s="229" t="s">
        <v>80</v>
      </c>
      <c r="D120" s="229"/>
      <c r="E120" s="229"/>
      <c r="F120" s="250" t="s">
        <v>791</v>
      </c>
      <c r="G120" s="229"/>
      <c r="H120" s="229" t="s">
        <v>832</v>
      </c>
      <c r="I120" s="229" t="s">
        <v>793</v>
      </c>
      <c r="J120" s="229" t="s">
        <v>794</v>
      </c>
      <c r="K120" s="270"/>
    </row>
    <row r="121" spans="2:11" ht="15" customHeight="1">
      <c r="B121" s="268"/>
      <c r="C121" s="229" t="s">
        <v>833</v>
      </c>
      <c r="D121" s="229"/>
      <c r="E121" s="229"/>
      <c r="F121" s="250" t="s">
        <v>796</v>
      </c>
      <c r="G121" s="229"/>
      <c r="H121" s="229" t="s">
        <v>834</v>
      </c>
      <c r="I121" s="229" t="s">
        <v>793</v>
      </c>
      <c r="J121" s="229">
        <v>15</v>
      </c>
      <c r="K121" s="270"/>
    </row>
    <row r="122" spans="2:11" ht="15" customHeight="1">
      <c r="B122" s="268"/>
      <c r="C122" s="229" t="s">
        <v>795</v>
      </c>
      <c r="D122" s="229"/>
      <c r="E122" s="229"/>
      <c r="F122" s="250" t="s">
        <v>796</v>
      </c>
      <c r="G122" s="229"/>
      <c r="H122" s="229" t="s">
        <v>821</v>
      </c>
      <c r="I122" s="229" t="s">
        <v>793</v>
      </c>
      <c r="J122" s="229">
        <v>50</v>
      </c>
      <c r="K122" s="270"/>
    </row>
    <row r="123" spans="2:11" ht="15" customHeight="1">
      <c r="B123" s="268"/>
      <c r="C123" s="229" t="s">
        <v>801</v>
      </c>
      <c r="D123" s="229"/>
      <c r="E123" s="229"/>
      <c r="F123" s="250" t="s">
        <v>796</v>
      </c>
      <c r="G123" s="229"/>
      <c r="H123" s="229" t="s">
        <v>821</v>
      </c>
      <c r="I123" s="229" t="s">
        <v>793</v>
      </c>
      <c r="J123" s="229">
        <v>50</v>
      </c>
      <c r="K123" s="270"/>
    </row>
    <row r="124" spans="2:11" ht="15" customHeight="1">
      <c r="B124" s="268"/>
      <c r="C124" s="229" t="s">
        <v>807</v>
      </c>
      <c r="D124" s="229"/>
      <c r="E124" s="229"/>
      <c r="F124" s="250" t="s">
        <v>796</v>
      </c>
      <c r="G124" s="229"/>
      <c r="H124" s="229" t="s">
        <v>821</v>
      </c>
      <c r="I124" s="229" t="s">
        <v>793</v>
      </c>
      <c r="J124" s="229">
        <v>50</v>
      </c>
      <c r="K124" s="270"/>
    </row>
    <row r="125" spans="2:11" ht="15" customHeight="1">
      <c r="B125" s="268"/>
      <c r="C125" s="229" t="s">
        <v>809</v>
      </c>
      <c r="D125" s="229"/>
      <c r="E125" s="229"/>
      <c r="F125" s="250" t="s">
        <v>796</v>
      </c>
      <c r="G125" s="229"/>
      <c r="H125" s="229" t="s">
        <v>821</v>
      </c>
      <c r="I125" s="229" t="s">
        <v>793</v>
      </c>
      <c r="J125" s="229">
        <v>50</v>
      </c>
      <c r="K125" s="270"/>
    </row>
    <row r="126" spans="2:11" ht="15" customHeight="1">
      <c r="B126" s="268"/>
      <c r="C126" s="229" t="s">
        <v>142</v>
      </c>
      <c r="D126" s="229"/>
      <c r="E126" s="229"/>
      <c r="F126" s="250" t="s">
        <v>796</v>
      </c>
      <c r="G126" s="229"/>
      <c r="H126" s="229" t="s">
        <v>835</v>
      </c>
      <c r="I126" s="229" t="s">
        <v>793</v>
      </c>
      <c r="J126" s="229">
        <v>255</v>
      </c>
      <c r="K126" s="270"/>
    </row>
    <row r="127" spans="2:11" ht="15" customHeight="1">
      <c r="B127" s="268"/>
      <c r="C127" s="229" t="s">
        <v>811</v>
      </c>
      <c r="D127" s="229"/>
      <c r="E127" s="229"/>
      <c r="F127" s="250" t="s">
        <v>791</v>
      </c>
      <c r="G127" s="229"/>
      <c r="H127" s="229" t="s">
        <v>836</v>
      </c>
      <c r="I127" s="229" t="s">
        <v>813</v>
      </c>
      <c r="J127" s="229"/>
      <c r="K127" s="270"/>
    </row>
    <row r="128" spans="2:11" ht="15" customHeight="1">
      <c r="B128" s="268"/>
      <c r="C128" s="229" t="s">
        <v>814</v>
      </c>
      <c r="D128" s="229"/>
      <c r="E128" s="229"/>
      <c r="F128" s="250" t="s">
        <v>791</v>
      </c>
      <c r="G128" s="229"/>
      <c r="H128" s="229" t="s">
        <v>837</v>
      </c>
      <c r="I128" s="229" t="s">
        <v>816</v>
      </c>
      <c r="J128" s="229"/>
      <c r="K128" s="270"/>
    </row>
    <row r="129" spans="2:11" ht="15" customHeight="1">
      <c r="B129" s="268"/>
      <c r="C129" s="229" t="s">
        <v>817</v>
      </c>
      <c r="D129" s="229"/>
      <c r="E129" s="229"/>
      <c r="F129" s="250" t="s">
        <v>791</v>
      </c>
      <c r="G129" s="229"/>
      <c r="H129" s="229" t="s">
        <v>817</v>
      </c>
      <c r="I129" s="229" t="s">
        <v>816</v>
      </c>
      <c r="J129" s="229"/>
      <c r="K129" s="270"/>
    </row>
    <row r="130" spans="2:11" ht="15" customHeight="1">
      <c r="B130" s="268"/>
      <c r="C130" s="229" t="s">
        <v>37</v>
      </c>
      <c r="D130" s="229"/>
      <c r="E130" s="229"/>
      <c r="F130" s="250" t="s">
        <v>791</v>
      </c>
      <c r="G130" s="229"/>
      <c r="H130" s="229" t="s">
        <v>838</v>
      </c>
      <c r="I130" s="229" t="s">
        <v>816</v>
      </c>
      <c r="J130" s="229"/>
      <c r="K130" s="270"/>
    </row>
    <row r="131" spans="2:11" ht="15" customHeight="1">
      <c r="B131" s="268"/>
      <c r="C131" s="229" t="s">
        <v>839</v>
      </c>
      <c r="D131" s="229"/>
      <c r="E131" s="229"/>
      <c r="F131" s="250" t="s">
        <v>791</v>
      </c>
      <c r="G131" s="229"/>
      <c r="H131" s="229" t="s">
        <v>840</v>
      </c>
      <c r="I131" s="229" t="s">
        <v>816</v>
      </c>
      <c r="J131" s="229"/>
      <c r="K131" s="270"/>
    </row>
    <row r="132" spans="2:11" ht="15" customHeight="1">
      <c r="B132" s="271"/>
      <c r="C132" s="272"/>
      <c r="D132" s="272"/>
      <c r="E132" s="272"/>
      <c r="F132" s="272"/>
      <c r="G132" s="272"/>
      <c r="H132" s="272"/>
      <c r="I132" s="272"/>
      <c r="J132" s="272"/>
      <c r="K132" s="273"/>
    </row>
    <row r="133" spans="2:11" ht="18.75" customHeight="1">
      <c r="B133" s="226"/>
      <c r="C133" s="226"/>
      <c r="D133" s="226"/>
      <c r="E133" s="226"/>
      <c r="F133" s="260"/>
      <c r="G133" s="226"/>
      <c r="H133" s="226"/>
      <c r="I133" s="226"/>
      <c r="J133" s="226"/>
      <c r="K133" s="226"/>
    </row>
    <row r="134" spans="2:11" ht="18.75" customHeight="1">
      <c r="B134" s="236"/>
      <c r="C134" s="236"/>
      <c r="D134" s="236"/>
      <c r="E134" s="236"/>
      <c r="F134" s="236"/>
      <c r="G134" s="236"/>
      <c r="H134" s="236"/>
      <c r="I134" s="236"/>
      <c r="J134" s="236"/>
      <c r="K134" s="236"/>
    </row>
    <row r="135" spans="2:11" ht="7.5" customHeight="1">
      <c r="B135" s="237"/>
      <c r="C135" s="238"/>
      <c r="D135" s="238"/>
      <c r="E135" s="238"/>
      <c r="F135" s="238"/>
      <c r="G135" s="238"/>
      <c r="H135" s="238"/>
      <c r="I135" s="238"/>
      <c r="J135" s="238"/>
      <c r="K135" s="239"/>
    </row>
    <row r="136" spans="2:11" ht="45" customHeight="1">
      <c r="B136" s="240"/>
      <c r="C136" s="241" t="s">
        <v>841</v>
      </c>
      <c r="D136" s="241"/>
      <c r="E136" s="241"/>
      <c r="F136" s="241"/>
      <c r="G136" s="241"/>
      <c r="H136" s="241"/>
      <c r="I136" s="241"/>
      <c r="J136" s="241"/>
      <c r="K136" s="242"/>
    </row>
    <row r="137" spans="2:11" ht="17.25" customHeight="1">
      <c r="B137" s="240"/>
      <c r="C137" s="243" t="s">
        <v>784</v>
      </c>
      <c r="D137" s="243"/>
      <c r="E137" s="243"/>
      <c r="F137" s="243" t="s">
        <v>785</v>
      </c>
      <c r="G137" s="244"/>
      <c r="H137" s="243" t="s">
        <v>136</v>
      </c>
      <c r="I137" s="243" t="s">
        <v>54</v>
      </c>
      <c r="J137" s="243" t="s">
        <v>786</v>
      </c>
      <c r="K137" s="242"/>
    </row>
    <row r="138" spans="2:11" ht="17.25" customHeight="1">
      <c r="B138" s="240"/>
      <c r="C138" s="245" t="s">
        <v>787</v>
      </c>
      <c r="D138" s="245"/>
      <c r="E138" s="245"/>
      <c r="F138" s="246" t="s">
        <v>788</v>
      </c>
      <c r="G138" s="247"/>
      <c r="H138" s="245"/>
      <c r="I138" s="245"/>
      <c r="J138" s="245" t="s">
        <v>789</v>
      </c>
      <c r="K138" s="242"/>
    </row>
    <row r="139" spans="2:11" ht="5.25" customHeight="1">
      <c r="B139" s="251"/>
      <c r="C139" s="248"/>
      <c r="D139" s="248"/>
      <c r="E139" s="248"/>
      <c r="F139" s="248"/>
      <c r="G139" s="249"/>
      <c r="H139" s="248"/>
      <c r="I139" s="248"/>
      <c r="J139" s="248"/>
      <c r="K139" s="270"/>
    </row>
    <row r="140" spans="2:11" ht="15" customHeight="1">
      <c r="B140" s="251"/>
      <c r="C140" s="274" t="s">
        <v>790</v>
      </c>
      <c r="D140" s="229"/>
      <c r="E140" s="229"/>
      <c r="F140" s="275" t="s">
        <v>791</v>
      </c>
      <c r="G140" s="229"/>
      <c r="H140" s="274" t="s">
        <v>821</v>
      </c>
      <c r="I140" s="274" t="s">
        <v>793</v>
      </c>
      <c r="J140" s="274" t="s">
        <v>794</v>
      </c>
      <c r="K140" s="270"/>
    </row>
    <row r="141" spans="2:11" ht="15" customHeight="1">
      <c r="B141" s="251"/>
      <c r="C141" s="274" t="s">
        <v>830</v>
      </c>
      <c r="D141" s="229"/>
      <c r="E141" s="229"/>
      <c r="F141" s="275" t="s">
        <v>791</v>
      </c>
      <c r="G141" s="229"/>
      <c r="H141" s="274" t="s">
        <v>842</v>
      </c>
      <c r="I141" s="274" t="s">
        <v>793</v>
      </c>
      <c r="J141" s="274" t="s">
        <v>794</v>
      </c>
      <c r="K141" s="270"/>
    </row>
    <row r="142" spans="2:11" ht="15" customHeight="1">
      <c r="B142" s="251"/>
      <c r="C142" s="274" t="s">
        <v>80</v>
      </c>
      <c r="D142" s="229"/>
      <c r="E142" s="229"/>
      <c r="F142" s="275" t="s">
        <v>791</v>
      </c>
      <c r="G142" s="229"/>
      <c r="H142" s="274" t="s">
        <v>843</v>
      </c>
      <c r="I142" s="274" t="s">
        <v>793</v>
      </c>
      <c r="J142" s="274" t="s">
        <v>794</v>
      </c>
      <c r="K142" s="270"/>
    </row>
    <row r="143" spans="2:11" ht="15" customHeight="1">
      <c r="B143" s="251"/>
      <c r="C143" s="274" t="s">
        <v>795</v>
      </c>
      <c r="D143" s="229"/>
      <c r="E143" s="229"/>
      <c r="F143" s="275" t="s">
        <v>796</v>
      </c>
      <c r="G143" s="229"/>
      <c r="H143" s="274" t="s">
        <v>821</v>
      </c>
      <c r="I143" s="274" t="s">
        <v>793</v>
      </c>
      <c r="J143" s="274">
        <v>50</v>
      </c>
      <c r="K143" s="270"/>
    </row>
    <row r="144" spans="2:11" ht="15" customHeight="1">
      <c r="B144" s="251"/>
      <c r="C144" s="274" t="s">
        <v>798</v>
      </c>
      <c r="D144" s="229"/>
      <c r="E144" s="229"/>
      <c r="F144" s="275" t="s">
        <v>791</v>
      </c>
      <c r="G144" s="229"/>
      <c r="H144" s="274" t="s">
        <v>821</v>
      </c>
      <c r="I144" s="274" t="s">
        <v>800</v>
      </c>
      <c r="J144" s="274"/>
      <c r="K144" s="270"/>
    </row>
    <row r="145" spans="2:11" ht="15" customHeight="1">
      <c r="B145" s="251"/>
      <c r="C145" s="274" t="s">
        <v>801</v>
      </c>
      <c r="D145" s="229"/>
      <c r="E145" s="229"/>
      <c r="F145" s="275" t="s">
        <v>796</v>
      </c>
      <c r="G145" s="229"/>
      <c r="H145" s="274" t="s">
        <v>821</v>
      </c>
      <c r="I145" s="274" t="s">
        <v>793</v>
      </c>
      <c r="J145" s="274">
        <v>50</v>
      </c>
      <c r="K145" s="270"/>
    </row>
    <row r="146" spans="2:11" ht="15" customHeight="1">
      <c r="B146" s="251"/>
      <c r="C146" s="274" t="s">
        <v>809</v>
      </c>
      <c r="D146" s="229"/>
      <c r="E146" s="229"/>
      <c r="F146" s="275" t="s">
        <v>796</v>
      </c>
      <c r="G146" s="229"/>
      <c r="H146" s="274" t="s">
        <v>821</v>
      </c>
      <c r="I146" s="274" t="s">
        <v>793</v>
      </c>
      <c r="J146" s="274">
        <v>50</v>
      </c>
      <c r="K146" s="270"/>
    </row>
    <row r="147" spans="2:11" ht="15" customHeight="1">
      <c r="B147" s="251"/>
      <c r="C147" s="274" t="s">
        <v>807</v>
      </c>
      <c r="D147" s="229"/>
      <c r="E147" s="229"/>
      <c r="F147" s="275" t="s">
        <v>796</v>
      </c>
      <c r="G147" s="229"/>
      <c r="H147" s="274" t="s">
        <v>821</v>
      </c>
      <c r="I147" s="274" t="s">
        <v>793</v>
      </c>
      <c r="J147" s="274">
        <v>50</v>
      </c>
      <c r="K147" s="270"/>
    </row>
    <row r="148" spans="2:11" ht="15" customHeight="1">
      <c r="B148" s="251"/>
      <c r="C148" s="274" t="s">
        <v>126</v>
      </c>
      <c r="D148" s="229"/>
      <c r="E148" s="229"/>
      <c r="F148" s="275" t="s">
        <v>791</v>
      </c>
      <c r="G148" s="229"/>
      <c r="H148" s="274" t="s">
        <v>844</v>
      </c>
      <c r="I148" s="274" t="s">
        <v>793</v>
      </c>
      <c r="J148" s="274" t="s">
        <v>845</v>
      </c>
      <c r="K148" s="270"/>
    </row>
    <row r="149" spans="2:11" ht="15" customHeight="1">
      <c r="B149" s="251"/>
      <c r="C149" s="274" t="s">
        <v>846</v>
      </c>
      <c r="D149" s="229"/>
      <c r="E149" s="229"/>
      <c r="F149" s="275" t="s">
        <v>791</v>
      </c>
      <c r="G149" s="229"/>
      <c r="H149" s="274" t="s">
        <v>847</v>
      </c>
      <c r="I149" s="274" t="s">
        <v>816</v>
      </c>
      <c r="J149" s="274"/>
      <c r="K149" s="270"/>
    </row>
    <row r="150" spans="2:11" ht="15" customHeight="1">
      <c r="B150" s="276"/>
      <c r="C150" s="258"/>
      <c r="D150" s="258"/>
      <c r="E150" s="258"/>
      <c r="F150" s="258"/>
      <c r="G150" s="258"/>
      <c r="H150" s="258"/>
      <c r="I150" s="258"/>
      <c r="J150" s="258"/>
      <c r="K150" s="277"/>
    </row>
    <row r="151" spans="2:11" ht="18.75" customHeight="1">
      <c r="B151" s="226"/>
      <c r="C151" s="229"/>
      <c r="D151" s="229"/>
      <c r="E151" s="229"/>
      <c r="F151" s="250"/>
      <c r="G151" s="229"/>
      <c r="H151" s="229"/>
      <c r="I151" s="229"/>
      <c r="J151" s="229"/>
      <c r="K151" s="226"/>
    </row>
    <row r="152" spans="2:11" ht="18.75" customHeight="1">
      <c r="B152" s="236"/>
      <c r="C152" s="236"/>
      <c r="D152" s="236"/>
      <c r="E152" s="236"/>
      <c r="F152" s="236"/>
      <c r="G152" s="236"/>
      <c r="H152" s="236"/>
      <c r="I152" s="236"/>
      <c r="J152" s="236"/>
      <c r="K152" s="236"/>
    </row>
    <row r="153" spans="2:11" ht="7.5" customHeight="1">
      <c r="B153" s="213"/>
      <c r="C153" s="214"/>
      <c r="D153" s="214"/>
      <c r="E153" s="214"/>
      <c r="F153" s="214"/>
      <c r="G153" s="214"/>
      <c r="H153" s="214"/>
      <c r="I153" s="214"/>
      <c r="J153" s="214"/>
      <c r="K153" s="215"/>
    </row>
    <row r="154" spans="2:11" ht="45" customHeight="1">
      <c r="B154" s="216"/>
      <c r="C154" s="217" t="s">
        <v>848</v>
      </c>
      <c r="D154" s="217"/>
      <c r="E154" s="217"/>
      <c r="F154" s="217"/>
      <c r="G154" s="217"/>
      <c r="H154" s="217"/>
      <c r="I154" s="217"/>
      <c r="J154" s="217"/>
      <c r="K154" s="218"/>
    </row>
    <row r="155" spans="2:11" ht="17.25" customHeight="1">
      <c r="B155" s="216"/>
      <c r="C155" s="243" t="s">
        <v>784</v>
      </c>
      <c r="D155" s="243"/>
      <c r="E155" s="243"/>
      <c r="F155" s="243" t="s">
        <v>785</v>
      </c>
      <c r="G155" s="278"/>
      <c r="H155" s="279" t="s">
        <v>136</v>
      </c>
      <c r="I155" s="279" t="s">
        <v>54</v>
      </c>
      <c r="J155" s="243" t="s">
        <v>786</v>
      </c>
      <c r="K155" s="218"/>
    </row>
    <row r="156" spans="2:11" ht="17.25" customHeight="1">
      <c r="B156" s="220"/>
      <c r="C156" s="245" t="s">
        <v>787</v>
      </c>
      <c r="D156" s="245"/>
      <c r="E156" s="245"/>
      <c r="F156" s="246" t="s">
        <v>788</v>
      </c>
      <c r="G156" s="280"/>
      <c r="H156" s="281"/>
      <c r="I156" s="281"/>
      <c r="J156" s="245" t="s">
        <v>789</v>
      </c>
      <c r="K156" s="222"/>
    </row>
    <row r="157" spans="2:11" ht="5.25" customHeight="1">
      <c r="B157" s="251"/>
      <c r="C157" s="248"/>
      <c r="D157" s="248"/>
      <c r="E157" s="248"/>
      <c r="F157" s="248"/>
      <c r="G157" s="249"/>
      <c r="H157" s="248"/>
      <c r="I157" s="248"/>
      <c r="J157" s="248"/>
      <c r="K157" s="270"/>
    </row>
    <row r="158" spans="2:11" ht="15" customHeight="1">
      <c r="B158" s="251"/>
      <c r="C158" s="229" t="s">
        <v>790</v>
      </c>
      <c r="D158" s="229"/>
      <c r="E158" s="229"/>
      <c r="F158" s="250" t="s">
        <v>791</v>
      </c>
      <c r="G158" s="229"/>
      <c r="H158" s="229" t="s">
        <v>821</v>
      </c>
      <c r="I158" s="229" t="s">
        <v>793</v>
      </c>
      <c r="J158" s="229" t="s">
        <v>794</v>
      </c>
      <c r="K158" s="270"/>
    </row>
    <row r="159" spans="2:11" ht="15" customHeight="1">
      <c r="B159" s="251"/>
      <c r="C159" s="229" t="s">
        <v>830</v>
      </c>
      <c r="D159" s="229"/>
      <c r="E159" s="229"/>
      <c r="F159" s="250" t="s">
        <v>791</v>
      </c>
      <c r="G159" s="229"/>
      <c r="H159" s="229" t="s">
        <v>831</v>
      </c>
      <c r="I159" s="229" t="s">
        <v>793</v>
      </c>
      <c r="J159" s="229" t="s">
        <v>794</v>
      </c>
      <c r="K159" s="270"/>
    </row>
    <row r="160" spans="2:11" ht="15" customHeight="1">
      <c r="B160" s="251"/>
      <c r="C160" s="229" t="s">
        <v>80</v>
      </c>
      <c r="D160" s="229"/>
      <c r="E160" s="229"/>
      <c r="F160" s="250" t="s">
        <v>791</v>
      </c>
      <c r="G160" s="229"/>
      <c r="H160" s="229" t="s">
        <v>849</v>
      </c>
      <c r="I160" s="229" t="s">
        <v>793</v>
      </c>
      <c r="J160" s="229" t="s">
        <v>794</v>
      </c>
      <c r="K160" s="270"/>
    </row>
    <row r="161" spans="2:11" ht="15" customHeight="1">
      <c r="B161" s="251"/>
      <c r="C161" s="229" t="s">
        <v>795</v>
      </c>
      <c r="D161" s="229"/>
      <c r="E161" s="229"/>
      <c r="F161" s="250" t="s">
        <v>796</v>
      </c>
      <c r="G161" s="229"/>
      <c r="H161" s="229" t="s">
        <v>849</v>
      </c>
      <c r="I161" s="229" t="s">
        <v>793</v>
      </c>
      <c r="J161" s="229">
        <v>50</v>
      </c>
      <c r="K161" s="270"/>
    </row>
    <row r="162" spans="2:11" ht="15" customHeight="1">
      <c r="B162" s="251"/>
      <c r="C162" s="229" t="s">
        <v>798</v>
      </c>
      <c r="D162" s="229"/>
      <c r="E162" s="229"/>
      <c r="F162" s="250" t="s">
        <v>791</v>
      </c>
      <c r="G162" s="229"/>
      <c r="H162" s="229" t="s">
        <v>849</v>
      </c>
      <c r="I162" s="229" t="s">
        <v>800</v>
      </c>
      <c r="J162" s="229"/>
      <c r="K162" s="270"/>
    </row>
    <row r="163" spans="2:11" ht="15" customHeight="1">
      <c r="B163" s="251"/>
      <c r="C163" s="229" t="s">
        <v>801</v>
      </c>
      <c r="D163" s="229"/>
      <c r="E163" s="229"/>
      <c r="F163" s="250" t="s">
        <v>796</v>
      </c>
      <c r="G163" s="229"/>
      <c r="H163" s="229" t="s">
        <v>849</v>
      </c>
      <c r="I163" s="229" t="s">
        <v>793</v>
      </c>
      <c r="J163" s="229">
        <v>50</v>
      </c>
      <c r="K163" s="270"/>
    </row>
    <row r="164" spans="2:11" ht="15" customHeight="1">
      <c r="B164" s="251"/>
      <c r="C164" s="229" t="s">
        <v>809</v>
      </c>
      <c r="D164" s="229"/>
      <c r="E164" s="229"/>
      <c r="F164" s="250" t="s">
        <v>796</v>
      </c>
      <c r="G164" s="229"/>
      <c r="H164" s="229" t="s">
        <v>849</v>
      </c>
      <c r="I164" s="229" t="s">
        <v>793</v>
      </c>
      <c r="J164" s="229">
        <v>50</v>
      </c>
      <c r="K164" s="270"/>
    </row>
    <row r="165" spans="2:11" ht="15" customHeight="1">
      <c r="B165" s="251"/>
      <c r="C165" s="229" t="s">
        <v>807</v>
      </c>
      <c r="D165" s="229"/>
      <c r="E165" s="229"/>
      <c r="F165" s="250" t="s">
        <v>796</v>
      </c>
      <c r="G165" s="229"/>
      <c r="H165" s="229" t="s">
        <v>849</v>
      </c>
      <c r="I165" s="229" t="s">
        <v>793</v>
      </c>
      <c r="J165" s="229">
        <v>50</v>
      </c>
      <c r="K165" s="270"/>
    </row>
    <row r="166" spans="2:11" ht="15" customHeight="1">
      <c r="B166" s="251"/>
      <c r="C166" s="229" t="s">
        <v>135</v>
      </c>
      <c r="D166" s="229"/>
      <c r="E166" s="229"/>
      <c r="F166" s="250" t="s">
        <v>791</v>
      </c>
      <c r="G166" s="229"/>
      <c r="H166" s="229" t="s">
        <v>850</v>
      </c>
      <c r="I166" s="229" t="s">
        <v>851</v>
      </c>
      <c r="J166" s="229"/>
      <c r="K166" s="270"/>
    </row>
    <row r="167" spans="2:11" ht="15" customHeight="1">
      <c r="B167" s="251"/>
      <c r="C167" s="229" t="s">
        <v>54</v>
      </c>
      <c r="D167" s="229"/>
      <c r="E167" s="229"/>
      <c r="F167" s="250" t="s">
        <v>791</v>
      </c>
      <c r="G167" s="229"/>
      <c r="H167" s="229" t="s">
        <v>852</v>
      </c>
      <c r="I167" s="229" t="s">
        <v>853</v>
      </c>
      <c r="J167" s="229">
        <v>1</v>
      </c>
      <c r="K167" s="270"/>
    </row>
    <row r="168" spans="2:11" ht="15" customHeight="1">
      <c r="B168" s="251"/>
      <c r="C168" s="229" t="s">
        <v>50</v>
      </c>
      <c r="D168" s="229"/>
      <c r="E168" s="229"/>
      <c r="F168" s="250" t="s">
        <v>791</v>
      </c>
      <c r="G168" s="229"/>
      <c r="H168" s="229" t="s">
        <v>854</v>
      </c>
      <c r="I168" s="229" t="s">
        <v>793</v>
      </c>
      <c r="J168" s="229">
        <v>20</v>
      </c>
      <c r="K168" s="270"/>
    </row>
    <row r="169" spans="2:11" ht="15" customHeight="1">
      <c r="B169" s="251"/>
      <c r="C169" s="229" t="s">
        <v>136</v>
      </c>
      <c r="D169" s="229"/>
      <c r="E169" s="229"/>
      <c r="F169" s="250" t="s">
        <v>791</v>
      </c>
      <c r="G169" s="229"/>
      <c r="H169" s="229" t="s">
        <v>855</v>
      </c>
      <c r="I169" s="229" t="s">
        <v>793</v>
      </c>
      <c r="J169" s="229">
        <v>255</v>
      </c>
      <c r="K169" s="270"/>
    </row>
    <row r="170" spans="2:11" ht="15" customHeight="1">
      <c r="B170" s="251"/>
      <c r="C170" s="229" t="s">
        <v>137</v>
      </c>
      <c r="D170" s="229"/>
      <c r="E170" s="229"/>
      <c r="F170" s="250" t="s">
        <v>791</v>
      </c>
      <c r="G170" s="229"/>
      <c r="H170" s="229" t="s">
        <v>755</v>
      </c>
      <c r="I170" s="229" t="s">
        <v>793</v>
      </c>
      <c r="J170" s="229">
        <v>10</v>
      </c>
      <c r="K170" s="270"/>
    </row>
    <row r="171" spans="2:11" ht="15" customHeight="1">
      <c r="B171" s="251"/>
      <c r="C171" s="229" t="s">
        <v>138</v>
      </c>
      <c r="D171" s="229"/>
      <c r="E171" s="229"/>
      <c r="F171" s="250" t="s">
        <v>791</v>
      </c>
      <c r="G171" s="229"/>
      <c r="H171" s="229" t="s">
        <v>856</v>
      </c>
      <c r="I171" s="229" t="s">
        <v>816</v>
      </c>
      <c r="J171" s="229"/>
      <c r="K171" s="270"/>
    </row>
    <row r="172" spans="2:11" ht="15" customHeight="1">
      <c r="B172" s="251"/>
      <c r="C172" s="229" t="s">
        <v>857</v>
      </c>
      <c r="D172" s="229"/>
      <c r="E172" s="229"/>
      <c r="F172" s="250" t="s">
        <v>791</v>
      </c>
      <c r="G172" s="229"/>
      <c r="H172" s="229" t="s">
        <v>858</v>
      </c>
      <c r="I172" s="229" t="s">
        <v>816</v>
      </c>
      <c r="J172" s="229"/>
      <c r="K172" s="270"/>
    </row>
    <row r="173" spans="2:11" ht="15" customHeight="1">
      <c r="B173" s="251"/>
      <c r="C173" s="229" t="s">
        <v>846</v>
      </c>
      <c r="D173" s="229"/>
      <c r="E173" s="229"/>
      <c r="F173" s="250" t="s">
        <v>791</v>
      </c>
      <c r="G173" s="229"/>
      <c r="H173" s="229" t="s">
        <v>859</v>
      </c>
      <c r="I173" s="229" t="s">
        <v>816</v>
      </c>
      <c r="J173" s="229"/>
      <c r="K173" s="270"/>
    </row>
    <row r="174" spans="2:11" ht="15" customHeight="1">
      <c r="B174" s="251"/>
      <c r="C174" s="229" t="s">
        <v>141</v>
      </c>
      <c r="D174" s="229"/>
      <c r="E174" s="229"/>
      <c r="F174" s="250" t="s">
        <v>796</v>
      </c>
      <c r="G174" s="229"/>
      <c r="H174" s="229" t="s">
        <v>860</v>
      </c>
      <c r="I174" s="229" t="s">
        <v>793</v>
      </c>
      <c r="J174" s="229">
        <v>50</v>
      </c>
      <c r="K174" s="270"/>
    </row>
    <row r="175" spans="2:11" ht="15" customHeight="1">
      <c r="B175" s="276"/>
      <c r="C175" s="258"/>
      <c r="D175" s="258"/>
      <c r="E175" s="258"/>
      <c r="F175" s="258"/>
      <c r="G175" s="258"/>
      <c r="H175" s="258"/>
      <c r="I175" s="258"/>
      <c r="J175" s="258"/>
      <c r="K175" s="277"/>
    </row>
    <row r="176" spans="2:11" ht="18.75" customHeight="1">
      <c r="B176" s="226"/>
      <c r="C176" s="229"/>
      <c r="D176" s="229"/>
      <c r="E176" s="229"/>
      <c r="F176" s="250"/>
      <c r="G176" s="229"/>
      <c r="H176" s="229"/>
      <c r="I176" s="229"/>
      <c r="J176" s="229"/>
      <c r="K176" s="226"/>
    </row>
    <row r="177" spans="2:11" ht="18.75" customHeight="1">
      <c r="B177" s="236"/>
      <c r="C177" s="236"/>
      <c r="D177" s="236"/>
      <c r="E177" s="236"/>
      <c r="F177" s="236"/>
      <c r="G177" s="236"/>
      <c r="H177" s="236"/>
      <c r="I177" s="236"/>
      <c r="J177" s="236"/>
      <c r="K177" s="236"/>
    </row>
    <row r="178" spans="2:11" ht="13.5">
      <c r="B178" s="213"/>
      <c r="C178" s="214"/>
      <c r="D178" s="214"/>
      <c r="E178" s="214"/>
      <c r="F178" s="214"/>
      <c r="G178" s="214"/>
      <c r="H178" s="214"/>
      <c r="I178" s="214"/>
      <c r="J178" s="214"/>
      <c r="K178" s="215"/>
    </row>
    <row r="179" spans="2:11" ht="21">
      <c r="B179" s="216"/>
      <c r="C179" s="217" t="s">
        <v>861</v>
      </c>
      <c r="D179" s="217"/>
      <c r="E179" s="217"/>
      <c r="F179" s="217"/>
      <c r="G179" s="217"/>
      <c r="H179" s="217"/>
      <c r="I179" s="217"/>
      <c r="J179" s="217"/>
      <c r="K179" s="218"/>
    </row>
    <row r="180" spans="2:11" ht="25.5" customHeight="1">
      <c r="B180" s="216"/>
      <c r="C180" s="282" t="s">
        <v>862</v>
      </c>
      <c r="D180" s="282"/>
      <c r="E180" s="282"/>
      <c r="F180" s="282" t="s">
        <v>863</v>
      </c>
      <c r="G180" s="283"/>
      <c r="H180" s="284" t="s">
        <v>864</v>
      </c>
      <c r="I180" s="284"/>
      <c r="J180" s="284"/>
      <c r="K180" s="218"/>
    </row>
    <row r="181" spans="2:11" ht="5.25" customHeight="1">
      <c r="B181" s="251"/>
      <c r="C181" s="248"/>
      <c r="D181" s="248"/>
      <c r="E181" s="248"/>
      <c r="F181" s="248"/>
      <c r="G181" s="229"/>
      <c r="H181" s="248"/>
      <c r="I181" s="248"/>
      <c r="J181" s="248"/>
      <c r="K181" s="270"/>
    </row>
    <row r="182" spans="2:11" ht="15" customHeight="1">
      <c r="B182" s="251"/>
      <c r="C182" s="229" t="s">
        <v>865</v>
      </c>
      <c r="D182" s="229"/>
      <c r="E182" s="229"/>
      <c r="F182" s="250" t="s">
        <v>39</v>
      </c>
      <c r="G182" s="229"/>
      <c r="H182" s="285" t="s">
        <v>866</v>
      </c>
      <c r="I182" s="285"/>
      <c r="J182" s="285"/>
      <c r="K182" s="270"/>
    </row>
    <row r="183" spans="2:11" ht="15" customHeight="1">
      <c r="B183" s="251"/>
      <c r="C183" s="255"/>
      <c r="D183" s="229"/>
      <c r="E183" s="229"/>
      <c r="F183" s="250" t="s">
        <v>41</v>
      </c>
      <c r="G183" s="229"/>
      <c r="H183" s="285" t="s">
        <v>867</v>
      </c>
      <c r="I183" s="285"/>
      <c r="J183" s="285"/>
      <c r="K183" s="270"/>
    </row>
    <row r="184" spans="2:11" ht="15" customHeight="1">
      <c r="B184" s="251"/>
      <c r="C184" s="255"/>
      <c r="D184" s="229"/>
      <c r="E184" s="229"/>
      <c r="F184" s="250" t="s">
        <v>44</v>
      </c>
      <c r="G184" s="229"/>
      <c r="H184" s="285" t="s">
        <v>868</v>
      </c>
      <c r="I184" s="285"/>
      <c r="J184" s="285"/>
      <c r="K184" s="270"/>
    </row>
    <row r="185" spans="2:11" ht="15" customHeight="1">
      <c r="B185" s="251"/>
      <c r="C185" s="229"/>
      <c r="D185" s="229"/>
      <c r="E185" s="229"/>
      <c r="F185" s="250" t="s">
        <v>42</v>
      </c>
      <c r="G185" s="229"/>
      <c r="H185" s="285" t="s">
        <v>869</v>
      </c>
      <c r="I185" s="285"/>
      <c r="J185" s="285"/>
      <c r="K185" s="270"/>
    </row>
    <row r="186" spans="2:11" ht="15" customHeight="1">
      <c r="B186" s="251"/>
      <c r="C186" s="229"/>
      <c r="D186" s="229"/>
      <c r="E186" s="229"/>
      <c r="F186" s="250" t="s">
        <v>43</v>
      </c>
      <c r="G186" s="229"/>
      <c r="H186" s="285" t="s">
        <v>870</v>
      </c>
      <c r="I186" s="285"/>
      <c r="J186" s="285"/>
      <c r="K186" s="270"/>
    </row>
    <row r="187" spans="2:11" ht="15" customHeight="1">
      <c r="B187" s="251"/>
      <c r="C187" s="229"/>
      <c r="D187" s="229"/>
      <c r="E187" s="229"/>
      <c r="F187" s="250"/>
      <c r="G187" s="229"/>
      <c r="H187" s="229"/>
      <c r="I187" s="229"/>
      <c r="J187" s="229"/>
      <c r="K187" s="270"/>
    </row>
    <row r="188" spans="2:11" ht="15" customHeight="1">
      <c r="B188" s="251"/>
      <c r="C188" s="229" t="s">
        <v>828</v>
      </c>
      <c r="D188" s="229"/>
      <c r="E188" s="229"/>
      <c r="F188" s="250" t="s">
        <v>75</v>
      </c>
      <c r="G188" s="229"/>
      <c r="H188" s="285" t="s">
        <v>871</v>
      </c>
      <c r="I188" s="285"/>
      <c r="J188" s="285"/>
      <c r="K188" s="270"/>
    </row>
    <row r="189" spans="2:11" ht="15" customHeight="1">
      <c r="B189" s="251"/>
      <c r="C189" s="255"/>
      <c r="D189" s="229"/>
      <c r="E189" s="229"/>
      <c r="F189" s="250" t="s">
        <v>734</v>
      </c>
      <c r="G189" s="229"/>
      <c r="H189" s="285" t="s">
        <v>735</v>
      </c>
      <c r="I189" s="285"/>
      <c r="J189" s="285"/>
      <c r="K189" s="270"/>
    </row>
    <row r="190" spans="2:11" ht="15" customHeight="1">
      <c r="B190" s="251"/>
      <c r="C190" s="229"/>
      <c r="D190" s="229"/>
      <c r="E190" s="229"/>
      <c r="F190" s="250" t="s">
        <v>732</v>
      </c>
      <c r="G190" s="229"/>
      <c r="H190" s="285" t="s">
        <v>872</v>
      </c>
      <c r="I190" s="285"/>
      <c r="J190" s="285"/>
      <c r="K190" s="270"/>
    </row>
    <row r="191" spans="2:11" ht="15" customHeight="1">
      <c r="B191" s="286"/>
      <c r="C191" s="255"/>
      <c r="D191" s="255"/>
      <c r="E191" s="255"/>
      <c r="F191" s="250" t="s">
        <v>736</v>
      </c>
      <c r="G191" s="235"/>
      <c r="H191" s="287" t="s">
        <v>737</v>
      </c>
      <c r="I191" s="287"/>
      <c r="J191" s="287"/>
      <c r="K191" s="288"/>
    </row>
    <row r="192" spans="2:11" ht="15" customHeight="1">
      <c r="B192" s="286"/>
      <c r="C192" s="255"/>
      <c r="D192" s="255"/>
      <c r="E192" s="255"/>
      <c r="F192" s="250" t="s">
        <v>738</v>
      </c>
      <c r="G192" s="235"/>
      <c r="H192" s="287" t="s">
        <v>873</v>
      </c>
      <c r="I192" s="287"/>
      <c r="J192" s="287"/>
      <c r="K192" s="288"/>
    </row>
    <row r="193" spans="2:11" ht="15" customHeight="1">
      <c r="B193" s="286"/>
      <c r="C193" s="255"/>
      <c r="D193" s="255"/>
      <c r="E193" s="255"/>
      <c r="F193" s="289"/>
      <c r="G193" s="235"/>
      <c r="H193" s="290"/>
      <c r="I193" s="290"/>
      <c r="J193" s="290"/>
      <c r="K193" s="288"/>
    </row>
    <row r="194" spans="2:11" ht="15" customHeight="1">
      <c r="B194" s="286"/>
      <c r="C194" s="229" t="s">
        <v>853</v>
      </c>
      <c r="D194" s="255"/>
      <c r="E194" s="255"/>
      <c r="F194" s="250">
        <v>1</v>
      </c>
      <c r="G194" s="235"/>
      <c r="H194" s="287" t="s">
        <v>874</v>
      </c>
      <c r="I194" s="287"/>
      <c r="J194" s="287"/>
      <c r="K194" s="288"/>
    </row>
    <row r="195" spans="2:11" ht="15" customHeight="1">
      <c r="B195" s="286"/>
      <c r="C195" s="255"/>
      <c r="D195" s="255"/>
      <c r="E195" s="255"/>
      <c r="F195" s="250">
        <v>2</v>
      </c>
      <c r="G195" s="235"/>
      <c r="H195" s="287" t="s">
        <v>875</v>
      </c>
      <c r="I195" s="287"/>
      <c r="J195" s="287"/>
      <c r="K195" s="288"/>
    </row>
    <row r="196" spans="2:11" ht="15" customHeight="1">
      <c r="B196" s="286"/>
      <c r="C196" s="255"/>
      <c r="D196" s="255"/>
      <c r="E196" s="255"/>
      <c r="F196" s="250">
        <v>3</v>
      </c>
      <c r="G196" s="235"/>
      <c r="H196" s="287" t="s">
        <v>876</v>
      </c>
      <c r="I196" s="287"/>
      <c r="J196" s="287"/>
      <c r="K196" s="288"/>
    </row>
    <row r="197" spans="2:11" ht="15" customHeight="1">
      <c r="B197" s="286"/>
      <c r="C197" s="255"/>
      <c r="D197" s="255"/>
      <c r="E197" s="255"/>
      <c r="F197" s="250">
        <v>4</v>
      </c>
      <c r="G197" s="235"/>
      <c r="H197" s="287" t="s">
        <v>877</v>
      </c>
      <c r="I197" s="287"/>
      <c r="J197" s="287"/>
      <c r="K197" s="288"/>
    </row>
    <row r="198" spans="2:11" ht="12.75" customHeight="1">
      <c r="B198" s="291"/>
      <c r="C198" s="292"/>
      <c r="D198" s="292"/>
      <c r="E198" s="292"/>
      <c r="F198" s="292"/>
      <c r="G198" s="292"/>
      <c r="H198" s="292"/>
      <c r="I198" s="292"/>
      <c r="J198" s="292"/>
      <c r="K198" s="293"/>
    </row>
  </sheetData>
  <sheetProtection/>
  <mergeCells count="77"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  <mergeCell ref="H191:J191"/>
    <mergeCell ref="C154:J154"/>
    <mergeCell ref="C179:J179"/>
    <mergeCell ref="H180:J180"/>
    <mergeCell ref="H182:J182"/>
    <mergeCell ref="H183:J183"/>
    <mergeCell ref="H184:J184"/>
    <mergeCell ref="D67:J67"/>
    <mergeCell ref="D68:J68"/>
    <mergeCell ref="C73:J73"/>
    <mergeCell ref="C95:J95"/>
    <mergeCell ref="C114:J114"/>
    <mergeCell ref="C136:J136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211"/>
      <c r="B1" s="208"/>
      <c r="C1" s="208"/>
      <c r="D1" s="209" t="s">
        <v>1</v>
      </c>
      <c r="E1" s="208"/>
      <c r="F1" s="210" t="s">
        <v>717</v>
      </c>
      <c r="G1" s="210"/>
      <c r="H1" s="212" t="s">
        <v>718</v>
      </c>
      <c r="I1" s="212"/>
      <c r="J1" s="212"/>
      <c r="K1" s="212"/>
      <c r="L1" s="210" t="s">
        <v>719</v>
      </c>
      <c r="M1" s="210"/>
      <c r="N1" s="208"/>
      <c r="O1" s="209" t="s">
        <v>118</v>
      </c>
      <c r="P1" s="208"/>
      <c r="Q1" s="208"/>
      <c r="R1" s="208"/>
      <c r="S1" s="210" t="s">
        <v>720</v>
      </c>
      <c r="T1" s="210"/>
      <c r="U1" s="211"/>
      <c r="V1" s="21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5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75" t="s">
        <v>6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2:46" s="2" customFormat="1" ht="37.5" customHeight="1">
      <c r="B4" s="10"/>
      <c r="C4" s="143" t="s">
        <v>119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176" t="str">
        <f>'Rekapitulace stavby'!$K$6</f>
        <v>08-2-027 - Švermov_sanace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1"/>
    </row>
    <row r="7" spans="2:18" s="2" customFormat="1" ht="15.75" customHeight="1">
      <c r="B7" s="10"/>
      <c r="D7" s="15" t="s">
        <v>120</v>
      </c>
      <c r="F7" s="176" t="s">
        <v>121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1"/>
    </row>
    <row r="8" spans="2:18" s="6" customFormat="1" ht="18.75" customHeight="1">
      <c r="B8" s="20"/>
      <c r="D8" s="14" t="s">
        <v>122</v>
      </c>
      <c r="F8" s="148" t="s">
        <v>123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23"/>
    </row>
    <row r="9" spans="2:18" s="6" customFormat="1" ht="14.25" customHeight="1">
      <c r="B9" s="20"/>
      <c r="R9" s="23"/>
    </row>
    <row r="10" spans="2:18" s="6" customFormat="1" ht="15" customHeight="1">
      <c r="B10" s="20"/>
      <c r="D10" s="15" t="s">
        <v>124</v>
      </c>
      <c r="F10" s="16"/>
      <c r="R10" s="23"/>
    </row>
    <row r="11" spans="2:18" s="6" customFormat="1" ht="15" customHeight="1">
      <c r="B11" s="20"/>
      <c r="D11" s="15" t="s">
        <v>19</v>
      </c>
      <c r="F11" s="16" t="s">
        <v>20</v>
      </c>
      <c r="M11" s="15" t="s">
        <v>21</v>
      </c>
      <c r="O11" s="177" t="str">
        <f>'Rekapitulace stavby'!$AN$8</f>
        <v>21.08.2013</v>
      </c>
      <c r="P11" s="146"/>
      <c r="R11" s="23"/>
    </row>
    <row r="12" spans="2:18" s="6" customFormat="1" ht="7.5" customHeight="1">
      <c r="B12" s="20"/>
      <c r="R12" s="23"/>
    </row>
    <row r="13" spans="2:18" s="6" customFormat="1" ht="15" customHeight="1">
      <c r="B13" s="20"/>
      <c r="D13" s="15" t="s">
        <v>25</v>
      </c>
      <c r="M13" s="15" t="s">
        <v>26</v>
      </c>
      <c r="O13" s="159">
        <f>IF('Rekapitulace stavby'!$AN$10="","",'Rekapitulace stavby'!$AN$10)</f>
      </c>
      <c r="P13" s="146"/>
      <c r="R13" s="23"/>
    </row>
    <row r="14" spans="2:18" s="6" customFormat="1" ht="18.75" customHeight="1">
      <c r="B14" s="20"/>
      <c r="E14" s="16" t="str">
        <f>IF('Rekapitulace stavby'!$E$11="","",'Rekapitulace stavby'!$E$11)</f>
        <v>Středočeský kraj</v>
      </c>
      <c r="M14" s="15" t="s">
        <v>28</v>
      </c>
      <c r="O14" s="159">
        <f>IF('Rekapitulace stavby'!$AN$11="","",'Rekapitulace stavby'!$AN$11)</f>
      </c>
      <c r="P14" s="146"/>
      <c r="R14" s="23"/>
    </row>
    <row r="15" spans="2:18" s="6" customFormat="1" ht="7.5" customHeight="1">
      <c r="B15" s="20"/>
      <c r="R15" s="23"/>
    </row>
    <row r="16" spans="2:18" s="6" customFormat="1" ht="15" customHeight="1">
      <c r="B16" s="20"/>
      <c r="D16" s="15" t="s">
        <v>29</v>
      </c>
      <c r="M16" s="15" t="s">
        <v>26</v>
      </c>
      <c r="O16" s="159" t="str">
        <f>IF('Rekapitulace stavby'!$AN$13="","",'Rekapitulace stavby'!$AN$13)</f>
        <v>Vyplň údaj</v>
      </c>
      <c r="P16" s="146"/>
      <c r="R16" s="23"/>
    </row>
    <row r="17" spans="2:18" s="6" customFormat="1" ht="18.75" customHeight="1">
      <c r="B17" s="20"/>
      <c r="E17" s="16" t="str">
        <f>IF('Rekapitulace stavby'!$E$14="","",'Rekapitulace stavby'!$E$14)</f>
        <v>Vyplň údaj</v>
      </c>
      <c r="M17" s="15" t="s">
        <v>28</v>
      </c>
      <c r="O17" s="159" t="str">
        <f>IF('Rekapitulace stavby'!$AN$14="","",'Rekapitulace stavby'!$AN$14)</f>
        <v>Vyplň údaj</v>
      </c>
      <c r="P17" s="146"/>
      <c r="R17" s="23"/>
    </row>
    <row r="18" spans="2:18" s="6" customFormat="1" ht="7.5" customHeight="1">
      <c r="B18" s="20"/>
      <c r="R18" s="23"/>
    </row>
    <row r="19" spans="2:18" s="6" customFormat="1" ht="15" customHeight="1">
      <c r="B19" s="20"/>
      <c r="D19" s="15" t="s">
        <v>31</v>
      </c>
      <c r="M19" s="15" t="s">
        <v>26</v>
      </c>
      <c r="O19" s="159" t="s">
        <v>32</v>
      </c>
      <c r="P19" s="146"/>
      <c r="R19" s="23"/>
    </row>
    <row r="20" spans="2:18" s="6" customFormat="1" ht="18.75" customHeight="1">
      <c r="B20" s="20"/>
      <c r="E20" s="16" t="s">
        <v>33</v>
      </c>
      <c r="M20" s="15" t="s">
        <v>28</v>
      </c>
      <c r="O20" s="159" t="s">
        <v>34</v>
      </c>
      <c r="P20" s="146"/>
      <c r="R20" s="23"/>
    </row>
    <row r="21" spans="2:18" s="6" customFormat="1" ht="7.5" customHeight="1">
      <c r="B21" s="20"/>
      <c r="R21" s="23"/>
    </row>
    <row r="22" spans="2:18" s="6" customFormat="1" ht="15" customHeight="1">
      <c r="B22" s="20"/>
      <c r="D22" s="15" t="s">
        <v>36</v>
      </c>
      <c r="R22" s="23"/>
    </row>
    <row r="23" spans="2:18" s="79" customFormat="1" ht="15.75" customHeight="1">
      <c r="B23" s="80"/>
      <c r="E23" s="150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R23" s="81"/>
    </row>
    <row r="24" spans="2:18" s="6" customFormat="1" ht="7.5" customHeight="1">
      <c r="B24" s="20"/>
      <c r="R24" s="23"/>
    </row>
    <row r="25" spans="2:18" s="6" customFormat="1" ht="7.5" customHeight="1">
      <c r="B25" s="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R25" s="23"/>
    </row>
    <row r="26" spans="2:18" s="6" customFormat="1" ht="26.25" customHeight="1">
      <c r="B26" s="20"/>
      <c r="D26" s="82" t="s">
        <v>37</v>
      </c>
      <c r="M26" s="173">
        <f>ROUNDUP($N$76,2)</f>
        <v>0</v>
      </c>
      <c r="N26" s="146"/>
      <c r="O26" s="146"/>
      <c r="P26" s="146"/>
      <c r="R26" s="23"/>
    </row>
    <row r="27" spans="2:18" s="6" customFormat="1" ht="7.5" customHeight="1">
      <c r="B27" s="2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R27" s="23"/>
    </row>
    <row r="28" spans="2:18" s="6" customFormat="1" ht="15" customHeight="1">
      <c r="B28" s="20"/>
      <c r="D28" s="25" t="s">
        <v>38</v>
      </c>
      <c r="E28" s="25" t="s">
        <v>39</v>
      </c>
      <c r="F28" s="26">
        <v>0.21</v>
      </c>
      <c r="G28" s="83" t="s">
        <v>40</v>
      </c>
      <c r="H28" s="179">
        <f>SUM($BE$76:$BE$126)</f>
        <v>0</v>
      </c>
      <c r="I28" s="146"/>
      <c r="J28" s="146"/>
      <c r="M28" s="179">
        <f>SUM($BE$76:$BE$126)*$F$28</f>
        <v>0</v>
      </c>
      <c r="N28" s="146"/>
      <c r="O28" s="146"/>
      <c r="P28" s="146"/>
      <c r="R28" s="23"/>
    </row>
    <row r="29" spans="2:18" s="6" customFormat="1" ht="15" customHeight="1">
      <c r="B29" s="20"/>
      <c r="E29" s="25" t="s">
        <v>41</v>
      </c>
      <c r="F29" s="26">
        <v>0.15</v>
      </c>
      <c r="G29" s="83" t="s">
        <v>40</v>
      </c>
      <c r="H29" s="179">
        <f>SUM($BF$76:$BF$126)</f>
        <v>0</v>
      </c>
      <c r="I29" s="146"/>
      <c r="J29" s="146"/>
      <c r="M29" s="179">
        <f>SUM($BF$76:$BF$126)*$F$29</f>
        <v>0</v>
      </c>
      <c r="N29" s="146"/>
      <c r="O29" s="146"/>
      <c r="P29" s="146"/>
      <c r="R29" s="23"/>
    </row>
    <row r="30" spans="2:18" s="6" customFormat="1" ht="15" customHeight="1" hidden="1">
      <c r="B30" s="20"/>
      <c r="E30" s="25" t="s">
        <v>42</v>
      </c>
      <c r="F30" s="26">
        <v>0.21</v>
      </c>
      <c r="G30" s="83" t="s">
        <v>40</v>
      </c>
      <c r="H30" s="179">
        <f>SUM($BG$76:$BG$126)</f>
        <v>0</v>
      </c>
      <c r="I30" s="146"/>
      <c r="J30" s="146"/>
      <c r="M30" s="179">
        <v>0</v>
      </c>
      <c r="N30" s="146"/>
      <c r="O30" s="146"/>
      <c r="P30" s="146"/>
      <c r="R30" s="23"/>
    </row>
    <row r="31" spans="2:18" s="6" customFormat="1" ht="15" customHeight="1" hidden="1">
      <c r="B31" s="20"/>
      <c r="E31" s="25" t="s">
        <v>43</v>
      </c>
      <c r="F31" s="26">
        <v>0.15</v>
      </c>
      <c r="G31" s="83" t="s">
        <v>40</v>
      </c>
      <c r="H31" s="179">
        <f>SUM($BH$76:$BH$126)</f>
        <v>0</v>
      </c>
      <c r="I31" s="146"/>
      <c r="J31" s="146"/>
      <c r="M31" s="179">
        <v>0</v>
      </c>
      <c r="N31" s="146"/>
      <c r="O31" s="146"/>
      <c r="P31" s="146"/>
      <c r="R31" s="23"/>
    </row>
    <row r="32" spans="2:18" s="6" customFormat="1" ht="15" customHeight="1" hidden="1">
      <c r="B32" s="20"/>
      <c r="E32" s="25" t="s">
        <v>44</v>
      </c>
      <c r="F32" s="26">
        <v>0</v>
      </c>
      <c r="G32" s="83" t="s">
        <v>40</v>
      </c>
      <c r="H32" s="179">
        <f>SUM($BI$76:$BI$126)</f>
        <v>0</v>
      </c>
      <c r="I32" s="146"/>
      <c r="J32" s="146"/>
      <c r="M32" s="179">
        <v>0</v>
      </c>
      <c r="N32" s="146"/>
      <c r="O32" s="146"/>
      <c r="P32" s="146"/>
      <c r="R32" s="23"/>
    </row>
    <row r="33" spans="2:18" s="6" customFormat="1" ht="7.5" customHeight="1">
      <c r="B33" s="20"/>
      <c r="R33" s="23"/>
    </row>
    <row r="34" spans="2:18" s="6" customFormat="1" ht="26.25" customHeight="1">
      <c r="B34" s="20"/>
      <c r="C34" s="29"/>
      <c r="D34" s="30" t="s">
        <v>45</v>
      </c>
      <c r="E34" s="31"/>
      <c r="F34" s="31"/>
      <c r="G34" s="84" t="s">
        <v>46</v>
      </c>
      <c r="H34" s="32" t="s">
        <v>47</v>
      </c>
      <c r="I34" s="31"/>
      <c r="J34" s="31"/>
      <c r="K34" s="31"/>
      <c r="L34" s="157">
        <f>ROUNDUP(SUM($M$26:$M$32),2)</f>
        <v>0</v>
      </c>
      <c r="M34" s="156"/>
      <c r="N34" s="156"/>
      <c r="O34" s="156"/>
      <c r="P34" s="158"/>
      <c r="Q34" s="29"/>
      <c r="R34" s="33"/>
    </row>
    <row r="35" spans="2:18" s="6" customFormat="1" ht="15" customHeight="1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</row>
    <row r="39" spans="2:18" s="6" customFormat="1" ht="7.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85"/>
    </row>
    <row r="40" spans="2:18" s="6" customFormat="1" ht="37.5" customHeight="1">
      <c r="B40" s="20"/>
      <c r="C40" s="143" t="s">
        <v>125</v>
      </c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80"/>
    </row>
    <row r="41" spans="2:18" s="6" customFormat="1" ht="7.5" customHeight="1">
      <c r="B41" s="20"/>
      <c r="R41" s="23"/>
    </row>
    <row r="42" spans="2:18" s="6" customFormat="1" ht="15" customHeight="1">
      <c r="B42" s="20"/>
      <c r="C42" s="15" t="s">
        <v>15</v>
      </c>
      <c r="F42" s="176" t="str">
        <f>$F$6</f>
        <v>08-2-027 - Švermov_sanace</v>
      </c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23"/>
    </row>
    <row r="43" spans="2:18" s="2" customFormat="1" ht="15.75" customHeight="1">
      <c r="B43" s="10"/>
      <c r="C43" s="15" t="s">
        <v>120</v>
      </c>
      <c r="F43" s="176" t="s">
        <v>121</v>
      </c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1"/>
    </row>
    <row r="44" spans="2:18" s="6" customFormat="1" ht="15" customHeight="1">
      <c r="B44" s="20"/>
      <c r="C44" s="14" t="s">
        <v>122</v>
      </c>
      <c r="F44" s="148" t="str">
        <f>$F$8</f>
        <v>000 - komunikace</v>
      </c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23"/>
    </row>
    <row r="45" spans="2:18" s="6" customFormat="1" ht="7.5" customHeight="1">
      <c r="B45" s="20"/>
      <c r="R45" s="23"/>
    </row>
    <row r="46" spans="2:18" s="6" customFormat="1" ht="18.75" customHeight="1">
      <c r="B46" s="20"/>
      <c r="C46" s="15" t="s">
        <v>19</v>
      </c>
      <c r="F46" s="16" t="str">
        <f>$F$11</f>
        <v>Švermov</v>
      </c>
      <c r="K46" s="15" t="s">
        <v>21</v>
      </c>
      <c r="M46" s="177" t="str">
        <f>IF($O$11="","",$O$11)</f>
        <v>21.08.2013</v>
      </c>
      <c r="N46" s="146"/>
      <c r="O46" s="146"/>
      <c r="P46" s="146"/>
      <c r="R46" s="23"/>
    </row>
    <row r="47" spans="2:18" s="6" customFormat="1" ht="7.5" customHeight="1">
      <c r="B47" s="20"/>
      <c r="R47" s="23"/>
    </row>
    <row r="48" spans="2:18" s="6" customFormat="1" ht="15.75" customHeight="1">
      <c r="B48" s="20"/>
      <c r="C48" s="15" t="s">
        <v>25</v>
      </c>
      <c r="F48" s="16" t="str">
        <f>$E$14</f>
        <v>Středočeský kraj</v>
      </c>
      <c r="K48" s="15" t="s">
        <v>31</v>
      </c>
      <c r="M48" s="159" t="str">
        <f>$E$20</f>
        <v>AF-CITYPLAN s.r.o</v>
      </c>
      <c r="N48" s="146"/>
      <c r="O48" s="146"/>
      <c r="P48" s="146"/>
      <c r="Q48" s="146"/>
      <c r="R48" s="23"/>
    </row>
    <row r="49" spans="2:18" s="6" customFormat="1" ht="15" customHeight="1">
      <c r="B49" s="20"/>
      <c r="C49" s="15" t="s">
        <v>29</v>
      </c>
      <c r="F49" s="16" t="str">
        <f>IF($E$17="","",$E$17)</f>
        <v>Vyplň údaj</v>
      </c>
      <c r="R49" s="23"/>
    </row>
    <row r="50" spans="2:18" s="6" customFormat="1" ht="11.25" customHeight="1">
      <c r="B50" s="20"/>
      <c r="R50" s="23"/>
    </row>
    <row r="51" spans="2:18" s="6" customFormat="1" ht="30" customHeight="1">
      <c r="B51" s="20"/>
      <c r="C51" s="181" t="s">
        <v>126</v>
      </c>
      <c r="D51" s="182"/>
      <c r="E51" s="182"/>
      <c r="F51" s="182"/>
      <c r="G51" s="182"/>
      <c r="H51" s="29"/>
      <c r="I51" s="29"/>
      <c r="J51" s="29"/>
      <c r="K51" s="29"/>
      <c r="L51" s="29"/>
      <c r="M51" s="29"/>
      <c r="N51" s="181" t="s">
        <v>127</v>
      </c>
      <c r="O51" s="182"/>
      <c r="P51" s="182"/>
      <c r="Q51" s="182"/>
      <c r="R51" s="33"/>
    </row>
    <row r="52" spans="2:18" s="6" customFormat="1" ht="11.25" customHeight="1">
      <c r="B52" s="20"/>
      <c r="R52" s="23"/>
    </row>
    <row r="53" spans="2:47" s="6" customFormat="1" ht="30" customHeight="1">
      <c r="B53" s="20"/>
      <c r="C53" s="52" t="s">
        <v>128</v>
      </c>
      <c r="N53" s="173">
        <f>ROUNDUP($N$76,2)</f>
        <v>0</v>
      </c>
      <c r="O53" s="146"/>
      <c r="P53" s="146"/>
      <c r="Q53" s="146"/>
      <c r="R53" s="23"/>
      <c r="AU53" s="6" t="s">
        <v>129</v>
      </c>
    </row>
    <row r="54" spans="2:18" s="58" customFormat="1" ht="25.5" customHeight="1">
      <c r="B54" s="86"/>
      <c r="D54" s="87" t="s">
        <v>130</v>
      </c>
      <c r="N54" s="183">
        <f>ROUNDUP($N$77,2)</f>
        <v>0</v>
      </c>
      <c r="O54" s="184"/>
      <c r="P54" s="184"/>
      <c r="Q54" s="184"/>
      <c r="R54" s="88"/>
    </row>
    <row r="55" spans="2:18" s="67" customFormat="1" ht="21" customHeight="1">
      <c r="B55" s="89"/>
      <c r="D55" s="69" t="s">
        <v>131</v>
      </c>
      <c r="N55" s="170">
        <f>ROUNDUP($N$78,2)</f>
        <v>0</v>
      </c>
      <c r="O55" s="184"/>
      <c r="P55" s="184"/>
      <c r="Q55" s="184"/>
      <c r="R55" s="90"/>
    </row>
    <row r="56" spans="2:18" s="67" customFormat="1" ht="21" customHeight="1">
      <c r="B56" s="89"/>
      <c r="D56" s="69" t="s">
        <v>132</v>
      </c>
      <c r="N56" s="170">
        <f>ROUNDUP($N$112,2)</f>
        <v>0</v>
      </c>
      <c r="O56" s="184"/>
      <c r="P56" s="184"/>
      <c r="Q56" s="184"/>
      <c r="R56" s="90"/>
    </row>
    <row r="57" spans="2:18" s="67" customFormat="1" ht="21" customHeight="1">
      <c r="B57" s="89"/>
      <c r="D57" s="69" t="s">
        <v>133</v>
      </c>
      <c r="N57" s="170">
        <f>ROUNDUP($N$120,2)</f>
        <v>0</v>
      </c>
      <c r="O57" s="184"/>
      <c r="P57" s="184"/>
      <c r="Q57" s="184"/>
      <c r="R57" s="90"/>
    </row>
    <row r="58" spans="2:18" s="6" customFormat="1" ht="22.5" customHeight="1">
      <c r="B58" s="20"/>
      <c r="R58" s="23"/>
    </row>
    <row r="59" spans="2:18" s="6" customFormat="1" ht="7.5" customHeight="1"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6"/>
    </row>
    <row r="63" spans="2:19" s="6" customFormat="1" ht="7.5" customHeight="1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20"/>
    </row>
    <row r="64" spans="2:19" s="6" customFormat="1" ht="37.5" customHeight="1">
      <c r="B64" s="20"/>
      <c r="C64" s="143" t="s">
        <v>134</v>
      </c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20"/>
    </row>
    <row r="65" spans="2:19" s="6" customFormat="1" ht="7.5" customHeight="1">
      <c r="B65" s="20"/>
      <c r="S65" s="20"/>
    </row>
    <row r="66" spans="2:19" s="6" customFormat="1" ht="15" customHeight="1">
      <c r="B66" s="20"/>
      <c r="C66" s="15" t="s">
        <v>15</v>
      </c>
      <c r="F66" s="176" t="str">
        <f>$F$6</f>
        <v>08-2-027 - Švermov_sanace</v>
      </c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S66" s="20"/>
    </row>
    <row r="67" spans="2:19" s="2" customFormat="1" ht="15.75" customHeight="1">
      <c r="B67" s="10"/>
      <c r="C67" s="15" t="s">
        <v>120</v>
      </c>
      <c r="F67" s="176" t="s">
        <v>121</v>
      </c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S67" s="10"/>
    </row>
    <row r="68" spans="2:19" s="6" customFormat="1" ht="15" customHeight="1">
      <c r="B68" s="20"/>
      <c r="C68" s="14" t="s">
        <v>122</v>
      </c>
      <c r="F68" s="148" t="str">
        <f>$F$8</f>
        <v>000 - komunikace</v>
      </c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S68" s="20"/>
    </row>
    <row r="69" spans="2:19" s="6" customFormat="1" ht="7.5" customHeight="1">
      <c r="B69" s="20"/>
      <c r="S69" s="20"/>
    </row>
    <row r="70" spans="2:19" s="6" customFormat="1" ht="18.75" customHeight="1">
      <c r="B70" s="20"/>
      <c r="C70" s="15" t="s">
        <v>19</v>
      </c>
      <c r="F70" s="16" t="str">
        <f>$F$11</f>
        <v>Švermov</v>
      </c>
      <c r="K70" s="15" t="s">
        <v>21</v>
      </c>
      <c r="M70" s="177" t="str">
        <f>IF($O$11="","",$O$11)</f>
        <v>21.08.2013</v>
      </c>
      <c r="N70" s="146"/>
      <c r="O70" s="146"/>
      <c r="P70" s="146"/>
      <c r="S70" s="20"/>
    </row>
    <row r="71" spans="2:19" s="6" customFormat="1" ht="7.5" customHeight="1">
      <c r="B71" s="20"/>
      <c r="S71" s="20"/>
    </row>
    <row r="72" spans="2:19" s="6" customFormat="1" ht="15.75" customHeight="1">
      <c r="B72" s="20"/>
      <c r="C72" s="15" t="s">
        <v>25</v>
      </c>
      <c r="F72" s="16" t="str">
        <f>$E$14</f>
        <v>Středočeský kraj</v>
      </c>
      <c r="K72" s="15" t="s">
        <v>31</v>
      </c>
      <c r="M72" s="159" t="str">
        <f>$E$20</f>
        <v>AF-CITYPLAN s.r.o</v>
      </c>
      <c r="N72" s="146"/>
      <c r="O72" s="146"/>
      <c r="P72" s="146"/>
      <c r="Q72" s="146"/>
      <c r="S72" s="20"/>
    </row>
    <row r="73" spans="2:19" s="6" customFormat="1" ht="15" customHeight="1">
      <c r="B73" s="20"/>
      <c r="C73" s="15" t="s">
        <v>29</v>
      </c>
      <c r="F73" s="16" t="str">
        <f>IF($E$17="","",$E$17)</f>
        <v>Vyplň údaj</v>
      </c>
      <c r="S73" s="20"/>
    </row>
    <row r="74" spans="2:19" s="6" customFormat="1" ht="11.25" customHeight="1">
      <c r="B74" s="20"/>
      <c r="S74" s="20"/>
    </row>
    <row r="75" spans="2:27" s="91" customFormat="1" ht="30" customHeight="1">
      <c r="B75" s="92"/>
      <c r="C75" s="93" t="s">
        <v>135</v>
      </c>
      <c r="D75" s="94" t="s">
        <v>54</v>
      </c>
      <c r="E75" s="94" t="s">
        <v>50</v>
      </c>
      <c r="F75" s="185" t="s">
        <v>136</v>
      </c>
      <c r="G75" s="186"/>
      <c r="H75" s="186"/>
      <c r="I75" s="186"/>
      <c r="J75" s="94" t="s">
        <v>137</v>
      </c>
      <c r="K75" s="94" t="s">
        <v>138</v>
      </c>
      <c r="L75" s="185" t="s">
        <v>139</v>
      </c>
      <c r="M75" s="186"/>
      <c r="N75" s="185" t="s">
        <v>140</v>
      </c>
      <c r="O75" s="186"/>
      <c r="P75" s="186"/>
      <c r="Q75" s="186"/>
      <c r="R75" s="95" t="s">
        <v>141</v>
      </c>
      <c r="S75" s="92"/>
      <c r="T75" s="47" t="s">
        <v>142</v>
      </c>
      <c r="U75" s="48" t="s">
        <v>38</v>
      </c>
      <c r="V75" s="48" t="s">
        <v>143</v>
      </c>
      <c r="W75" s="48" t="s">
        <v>144</v>
      </c>
      <c r="X75" s="48" t="s">
        <v>145</v>
      </c>
      <c r="Y75" s="48" t="s">
        <v>146</v>
      </c>
      <c r="Z75" s="48" t="s">
        <v>147</v>
      </c>
      <c r="AA75" s="49" t="s">
        <v>148</v>
      </c>
    </row>
    <row r="76" spans="2:63" s="6" customFormat="1" ht="30" customHeight="1">
      <c r="B76" s="20"/>
      <c r="C76" s="52" t="s">
        <v>128</v>
      </c>
      <c r="N76" s="195">
        <f>$BK$76</f>
        <v>0</v>
      </c>
      <c r="O76" s="146"/>
      <c r="P76" s="146"/>
      <c r="Q76" s="146"/>
      <c r="S76" s="20"/>
      <c r="T76" s="51"/>
      <c r="U76" s="42"/>
      <c r="V76" s="42"/>
      <c r="W76" s="96">
        <f>$W$77</f>
        <v>0</v>
      </c>
      <c r="X76" s="42"/>
      <c r="Y76" s="96">
        <f>$Y$77</f>
        <v>386.94956</v>
      </c>
      <c r="Z76" s="42"/>
      <c r="AA76" s="97">
        <f>$AA$77</f>
        <v>0</v>
      </c>
      <c r="AT76" s="6" t="s">
        <v>68</v>
      </c>
      <c r="AU76" s="6" t="s">
        <v>129</v>
      </c>
      <c r="BK76" s="98">
        <f>$BK$77</f>
        <v>0</v>
      </c>
    </row>
    <row r="77" spans="2:63" s="99" customFormat="1" ht="37.5" customHeight="1">
      <c r="B77" s="100"/>
      <c r="D77" s="101" t="s">
        <v>130</v>
      </c>
      <c r="N77" s="196">
        <f>$BK$77</f>
        <v>0</v>
      </c>
      <c r="O77" s="197"/>
      <c r="P77" s="197"/>
      <c r="Q77" s="197"/>
      <c r="S77" s="100"/>
      <c r="T77" s="103"/>
      <c r="W77" s="104">
        <f>$W$78+$W$112+$W$120</f>
        <v>0</v>
      </c>
      <c r="Y77" s="104">
        <f>$Y$78+$Y$112+$Y$120</f>
        <v>386.94956</v>
      </c>
      <c r="AA77" s="105">
        <f>$AA$78+$AA$112+$AA$120</f>
        <v>0</v>
      </c>
      <c r="AR77" s="102" t="s">
        <v>18</v>
      </c>
      <c r="AT77" s="102" t="s">
        <v>68</v>
      </c>
      <c r="AU77" s="102" t="s">
        <v>69</v>
      </c>
      <c r="AY77" s="102" t="s">
        <v>149</v>
      </c>
      <c r="BK77" s="106">
        <f>$BK$78+$BK$112+$BK$120</f>
        <v>0</v>
      </c>
    </row>
    <row r="78" spans="2:63" s="99" customFormat="1" ht="21" customHeight="1">
      <c r="B78" s="100"/>
      <c r="D78" s="107" t="s">
        <v>131</v>
      </c>
      <c r="N78" s="198">
        <f>$BK$78</f>
        <v>0</v>
      </c>
      <c r="O78" s="197"/>
      <c r="P78" s="197"/>
      <c r="Q78" s="197"/>
      <c r="S78" s="100"/>
      <c r="T78" s="103"/>
      <c r="W78" s="104">
        <f>SUM($W$79:$W$111)</f>
        <v>0</v>
      </c>
      <c r="Y78" s="104">
        <f>SUM($Y$79:$Y$111)</f>
        <v>0</v>
      </c>
      <c r="AA78" s="105">
        <f>SUM($AA$79:$AA$111)</f>
        <v>0</v>
      </c>
      <c r="AR78" s="102" t="s">
        <v>18</v>
      </c>
      <c r="AT78" s="102" t="s">
        <v>68</v>
      </c>
      <c r="AU78" s="102" t="s">
        <v>18</v>
      </c>
      <c r="AY78" s="102" t="s">
        <v>149</v>
      </c>
      <c r="BK78" s="106">
        <f>SUM($BK$79:$BK$111)</f>
        <v>0</v>
      </c>
    </row>
    <row r="79" spans="2:65" s="6" customFormat="1" ht="27" customHeight="1">
      <c r="B79" s="20"/>
      <c r="C79" s="108" t="s">
        <v>18</v>
      </c>
      <c r="D79" s="108" t="s">
        <v>150</v>
      </c>
      <c r="E79" s="109" t="s">
        <v>151</v>
      </c>
      <c r="F79" s="187" t="s">
        <v>152</v>
      </c>
      <c r="G79" s="188"/>
      <c r="H79" s="188"/>
      <c r="I79" s="188"/>
      <c r="J79" s="111" t="s">
        <v>153</v>
      </c>
      <c r="K79" s="112">
        <v>48.25</v>
      </c>
      <c r="L79" s="189"/>
      <c r="M79" s="188"/>
      <c r="N79" s="190">
        <f>ROUND($L$79*$K$79,2)</f>
        <v>0</v>
      </c>
      <c r="O79" s="188"/>
      <c r="P79" s="188"/>
      <c r="Q79" s="188"/>
      <c r="R79" s="110" t="s">
        <v>154</v>
      </c>
      <c r="S79" s="20"/>
      <c r="T79" s="113"/>
      <c r="U79" s="114" t="s">
        <v>39</v>
      </c>
      <c r="X79" s="115">
        <v>0</v>
      </c>
      <c r="Y79" s="115">
        <f>$X$79*$K$79</f>
        <v>0</v>
      </c>
      <c r="Z79" s="115">
        <v>0</v>
      </c>
      <c r="AA79" s="116">
        <f>$Z$79*$K$79</f>
        <v>0</v>
      </c>
      <c r="AR79" s="79" t="s">
        <v>155</v>
      </c>
      <c r="AT79" s="79" t="s">
        <v>150</v>
      </c>
      <c r="AU79" s="79" t="s">
        <v>77</v>
      </c>
      <c r="AY79" s="6" t="s">
        <v>149</v>
      </c>
      <c r="BE79" s="117">
        <f>IF($U$79="základní",$N$79,0)</f>
        <v>0</v>
      </c>
      <c r="BF79" s="117">
        <f>IF($U$79="snížená",$N$79,0)</f>
        <v>0</v>
      </c>
      <c r="BG79" s="117">
        <f>IF($U$79="zákl. přenesená",$N$79,0)</f>
        <v>0</v>
      </c>
      <c r="BH79" s="117">
        <f>IF($U$79="sníž. přenesená",$N$79,0)</f>
        <v>0</v>
      </c>
      <c r="BI79" s="117">
        <f>IF($U$79="nulová",$N$79,0)</f>
        <v>0</v>
      </c>
      <c r="BJ79" s="79" t="s">
        <v>18</v>
      </c>
      <c r="BK79" s="117">
        <f>ROUND($L$79*$K$79,2)</f>
        <v>0</v>
      </c>
      <c r="BL79" s="79" t="s">
        <v>155</v>
      </c>
      <c r="BM79" s="79" t="s">
        <v>156</v>
      </c>
    </row>
    <row r="80" spans="2:47" s="6" customFormat="1" ht="16.5" customHeight="1">
      <c r="B80" s="20"/>
      <c r="F80" s="191" t="s">
        <v>152</v>
      </c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20"/>
      <c r="T80" s="44"/>
      <c r="AA80" s="45"/>
      <c r="AT80" s="6" t="s">
        <v>157</v>
      </c>
      <c r="AU80" s="6" t="s">
        <v>77</v>
      </c>
    </row>
    <row r="81" spans="2:51" s="6" customFormat="1" ht="15.75" customHeight="1">
      <c r="B81" s="118"/>
      <c r="E81" s="119"/>
      <c r="F81" s="192" t="s">
        <v>158</v>
      </c>
      <c r="G81" s="193"/>
      <c r="H81" s="193"/>
      <c r="I81" s="193"/>
      <c r="K81" s="120">
        <v>48.25</v>
      </c>
      <c r="S81" s="118"/>
      <c r="T81" s="121"/>
      <c r="AA81" s="122"/>
      <c r="AT81" s="119" t="s">
        <v>159</v>
      </c>
      <c r="AU81" s="119" t="s">
        <v>77</v>
      </c>
      <c r="AV81" s="119" t="s">
        <v>77</v>
      </c>
      <c r="AW81" s="119" t="s">
        <v>129</v>
      </c>
      <c r="AX81" s="119" t="s">
        <v>18</v>
      </c>
      <c r="AY81" s="119" t="s">
        <v>149</v>
      </c>
    </row>
    <row r="82" spans="2:65" s="6" customFormat="1" ht="27" customHeight="1">
      <c r="B82" s="20"/>
      <c r="C82" s="108" t="s">
        <v>77</v>
      </c>
      <c r="D82" s="108" t="s">
        <v>150</v>
      </c>
      <c r="E82" s="109" t="s">
        <v>160</v>
      </c>
      <c r="F82" s="187" t="s">
        <v>161</v>
      </c>
      <c r="G82" s="188"/>
      <c r="H82" s="188"/>
      <c r="I82" s="188"/>
      <c r="J82" s="111" t="s">
        <v>153</v>
      </c>
      <c r="K82" s="112">
        <v>193</v>
      </c>
      <c r="L82" s="189"/>
      <c r="M82" s="188"/>
      <c r="N82" s="190">
        <f>ROUND($L$82*$K$82,2)</f>
        <v>0</v>
      </c>
      <c r="O82" s="188"/>
      <c r="P82" s="188"/>
      <c r="Q82" s="188"/>
      <c r="R82" s="110" t="s">
        <v>154</v>
      </c>
      <c r="S82" s="20"/>
      <c r="T82" s="113"/>
      <c r="U82" s="114" t="s">
        <v>39</v>
      </c>
      <c r="X82" s="115">
        <v>0</v>
      </c>
      <c r="Y82" s="115">
        <f>$X$82*$K$82</f>
        <v>0</v>
      </c>
      <c r="Z82" s="115">
        <v>0</v>
      </c>
      <c r="AA82" s="116">
        <f>$Z$82*$K$82</f>
        <v>0</v>
      </c>
      <c r="AR82" s="79" t="s">
        <v>155</v>
      </c>
      <c r="AT82" s="79" t="s">
        <v>150</v>
      </c>
      <c r="AU82" s="79" t="s">
        <v>77</v>
      </c>
      <c r="AY82" s="6" t="s">
        <v>149</v>
      </c>
      <c r="BE82" s="117">
        <f>IF($U$82="základní",$N$82,0)</f>
        <v>0</v>
      </c>
      <c r="BF82" s="117">
        <f>IF($U$82="snížená",$N$82,0)</f>
        <v>0</v>
      </c>
      <c r="BG82" s="117">
        <f>IF($U$82="zákl. přenesená",$N$82,0)</f>
        <v>0</v>
      </c>
      <c r="BH82" s="117">
        <f>IF($U$82="sníž. přenesená",$N$82,0)</f>
        <v>0</v>
      </c>
      <c r="BI82" s="117">
        <f>IF($U$82="nulová",$N$82,0)</f>
        <v>0</v>
      </c>
      <c r="BJ82" s="79" t="s">
        <v>18</v>
      </c>
      <c r="BK82" s="117">
        <f>ROUND($L$82*$K$82,2)</f>
        <v>0</v>
      </c>
      <c r="BL82" s="79" t="s">
        <v>155</v>
      </c>
      <c r="BM82" s="79" t="s">
        <v>162</v>
      </c>
    </row>
    <row r="83" spans="2:47" s="6" customFormat="1" ht="16.5" customHeight="1">
      <c r="B83" s="20"/>
      <c r="F83" s="191" t="s">
        <v>161</v>
      </c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20"/>
      <c r="T83" s="44"/>
      <c r="AA83" s="45"/>
      <c r="AT83" s="6" t="s">
        <v>157</v>
      </c>
      <c r="AU83" s="6" t="s">
        <v>77</v>
      </c>
    </row>
    <row r="84" spans="2:51" s="6" customFormat="1" ht="15.75" customHeight="1">
      <c r="B84" s="118"/>
      <c r="E84" s="119"/>
      <c r="F84" s="192" t="s">
        <v>163</v>
      </c>
      <c r="G84" s="193"/>
      <c r="H84" s="193"/>
      <c r="I84" s="193"/>
      <c r="K84" s="120">
        <v>193</v>
      </c>
      <c r="S84" s="118"/>
      <c r="T84" s="121"/>
      <c r="AA84" s="122"/>
      <c r="AT84" s="119" t="s">
        <v>159</v>
      </c>
      <c r="AU84" s="119" t="s">
        <v>77</v>
      </c>
      <c r="AV84" s="119" t="s">
        <v>77</v>
      </c>
      <c r="AW84" s="119" t="s">
        <v>129</v>
      </c>
      <c r="AX84" s="119" t="s">
        <v>18</v>
      </c>
      <c r="AY84" s="119" t="s">
        <v>149</v>
      </c>
    </row>
    <row r="85" spans="2:65" s="6" customFormat="1" ht="27" customHeight="1">
      <c r="B85" s="20"/>
      <c r="C85" s="108" t="s">
        <v>164</v>
      </c>
      <c r="D85" s="108" t="s">
        <v>150</v>
      </c>
      <c r="E85" s="109" t="s">
        <v>165</v>
      </c>
      <c r="F85" s="187" t="s">
        <v>166</v>
      </c>
      <c r="G85" s="188"/>
      <c r="H85" s="188"/>
      <c r="I85" s="188"/>
      <c r="J85" s="111" t="s">
        <v>153</v>
      </c>
      <c r="K85" s="112">
        <v>193</v>
      </c>
      <c r="L85" s="189"/>
      <c r="M85" s="188"/>
      <c r="N85" s="190">
        <f>ROUND($L$85*$K$85,2)</f>
        <v>0</v>
      </c>
      <c r="O85" s="188"/>
      <c r="P85" s="188"/>
      <c r="Q85" s="188"/>
      <c r="R85" s="110" t="s">
        <v>154</v>
      </c>
      <c r="S85" s="20"/>
      <c r="T85" s="113"/>
      <c r="U85" s="114" t="s">
        <v>39</v>
      </c>
      <c r="X85" s="115">
        <v>0</v>
      </c>
      <c r="Y85" s="115">
        <f>$X$85*$K$85</f>
        <v>0</v>
      </c>
      <c r="Z85" s="115">
        <v>0</v>
      </c>
      <c r="AA85" s="116">
        <f>$Z$85*$K$85</f>
        <v>0</v>
      </c>
      <c r="AR85" s="79" t="s">
        <v>155</v>
      </c>
      <c r="AT85" s="79" t="s">
        <v>150</v>
      </c>
      <c r="AU85" s="79" t="s">
        <v>77</v>
      </c>
      <c r="AY85" s="6" t="s">
        <v>149</v>
      </c>
      <c r="BE85" s="117">
        <f>IF($U$85="základní",$N$85,0)</f>
        <v>0</v>
      </c>
      <c r="BF85" s="117">
        <f>IF($U$85="snížená",$N$85,0)</f>
        <v>0</v>
      </c>
      <c r="BG85" s="117">
        <f>IF($U$85="zákl. přenesená",$N$85,0)</f>
        <v>0</v>
      </c>
      <c r="BH85" s="117">
        <f>IF($U$85="sníž. přenesená",$N$85,0)</f>
        <v>0</v>
      </c>
      <c r="BI85" s="117">
        <f>IF($U$85="nulová",$N$85,0)</f>
        <v>0</v>
      </c>
      <c r="BJ85" s="79" t="s">
        <v>18</v>
      </c>
      <c r="BK85" s="117">
        <f>ROUND($L$85*$K$85,2)</f>
        <v>0</v>
      </c>
      <c r="BL85" s="79" t="s">
        <v>155</v>
      </c>
      <c r="BM85" s="79" t="s">
        <v>167</v>
      </c>
    </row>
    <row r="86" spans="2:47" s="6" customFormat="1" ht="16.5" customHeight="1">
      <c r="B86" s="20"/>
      <c r="F86" s="191" t="s">
        <v>166</v>
      </c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20"/>
      <c r="T86" s="44"/>
      <c r="AA86" s="45"/>
      <c r="AT86" s="6" t="s">
        <v>157</v>
      </c>
      <c r="AU86" s="6" t="s">
        <v>77</v>
      </c>
    </row>
    <row r="87" spans="2:65" s="6" customFormat="1" ht="27" customHeight="1">
      <c r="B87" s="20"/>
      <c r="C87" s="108" t="s">
        <v>155</v>
      </c>
      <c r="D87" s="108" t="s">
        <v>150</v>
      </c>
      <c r="E87" s="109" t="s">
        <v>168</v>
      </c>
      <c r="F87" s="187" t="s">
        <v>169</v>
      </c>
      <c r="G87" s="188"/>
      <c r="H87" s="188"/>
      <c r="I87" s="188"/>
      <c r="J87" s="111" t="s">
        <v>153</v>
      </c>
      <c r="K87" s="112">
        <v>193</v>
      </c>
      <c r="L87" s="189"/>
      <c r="M87" s="188"/>
      <c r="N87" s="190">
        <f>ROUND($L$87*$K$87,2)</f>
        <v>0</v>
      </c>
      <c r="O87" s="188"/>
      <c r="P87" s="188"/>
      <c r="Q87" s="188"/>
      <c r="R87" s="110" t="s">
        <v>154</v>
      </c>
      <c r="S87" s="20"/>
      <c r="T87" s="113"/>
      <c r="U87" s="114" t="s">
        <v>39</v>
      </c>
      <c r="X87" s="115">
        <v>0</v>
      </c>
      <c r="Y87" s="115">
        <f>$X$87*$K$87</f>
        <v>0</v>
      </c>
      <c r="Z87" s="115">
        <v>0</v>
      </c>
      <c r="AA87" s="116">
        <f>$Z$87*$K$87</f>
        <v>0</v>
      </c>
      <c r="AR87" s="79" t="s">
        <v>155</v>
      </c>
      <c r="AT87" s="79" t="s">
        <v>150</v>
      </c>
      <c r="AU87" s="79" t="s">
        <v>77</v>
      </c>
      <c r="AY87" s="6" t="s">
        <v>149</v>
      </c>
      <c r="BE87" s="117">
        <f>IF($U$87="základní",$N$87,0)</f>
        <v>0</v>
      </c>
      <c r="BF87" s="117">
        <f>IF($U$87="snížená",$N$87,0)</f>
        <v>0</v>
      </c>
      <c r="BG87" s="117">
        <f>IF($U$87="zákl. přenesená",$N$87,0)</f>
        <v>0</v>
      </c>
      <c r="BH87" s="117">
        <f>IF($U$87="sníž. přenesená",$N$87,0)</f>
        <v>0</v>
      </c>
      <c r="BI87" s="117">
        <f>IF($U$87="nulová",$N$87,0)</f>
        <v>0</v>
      </c>
      <c r="BJ87" s="79" t="s">
        <v>18</v>
      </c>
      <c r="BK87" s="117">
        <f>ROUND($L$87*$K$87,2)</f>
        <v>0</v>
      </c>
      <c r="BL87" s="79" t="s">
        <v>155</v>
      </c>
      <c r="BM87" s="79" t="s">
        <v>170</v>
      </c>
    </row>
    <row r="88" spans="2:47" s="6" customFormat="1" ht="16.5" customHeight="1">
      <c r="B88" s="20"/>
      <c r="F88" s="191" t="s">
        <v>169</v>
      </c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20"/>
      <c r="T88" s="44"/>
      <c r="AA88" s="45"/>
      <c r="AT88" s="6" t="s">
        <v>157</v>
      </c>
      <c r="AU88" s="6" t="s">
        <v>77</v>
      </c>
    </row>
    <row r="89" spans="2:51" s="6" customFormat="1" ht="15.75" customHeight="1">
      <c r="B89" s="118"/>
      <c r="E89" s="119"/>
      <c r="F89" s="192" t="s">
        <v>163</v>
      </c>
      <c r="G89" s="193"/>
      <c r="H89" s="193"/>
      <c r="I89" s="193"/>
      <c r="K89" s="120">
        <v>193</v>
      </c>
      <c r="S89" s="118"/>
      <c r="T89" s="121"/>
      <c r="AA89" s="122"/>
      <c r="AT89" s="119" t="s">
        <v>159</v>
      </c>
      <c r="AU89" s="119" t="s">
        <v>77</v>
      </c>
      <c r="AV89" s="119" t="s">
        <v>77</v>
      </c>
      <c r="AW89" s="119" t="s">
        <v>129</v>
      </c>
      <c r="AX89" s="119" t="s">
        <v>18</v>
      </c>
      <c r="AY89" s="119" t="s">
        <v>149</v>
      </c>
    </row>
    <row r="90" spans="2:65" s="6" customFormat="1" ht="27" customHeight="1">
      <c r="B90" s="20"/>
      <c r="C90" s="108" t="s">
        <v>171</v>
      </c>
      <c r="D90" s="108" t="s">
        <v>150</v>
      </c>
      <c r="E90" s="109" t="s">
        <v>172</v>
      </c>
      <c r="F90" s="187" t="s">
        <v>173</v>
      </c>
      <c r="G90" s="188"/>
      <c r="H90" s="188"/>
      <c r="I90" s="188"/>
      <c r="J90" s="111" t="s">
        <v>153</v>
      </c>
      <c r="K90" s="112">
        <v>193</v>
      </c>
      <c r="L90" s="189"/>
      <c r="M90" s="188"/>
      <c r="N90" s="190">
        <f>ROUND($L$90*$K$90,2)</f>
        <v>0</v>
      </c>
      <c r="O90" s="188"/>
      <c r="P90" s="188"/>
      <c r="Q90" s="188"/>
      <c r="R90" s="110" t="s">
        <v>154</v>
      </c>
      <c r="S90" s="20"/>
      <c r="T90" s="113"/>
      <c r="U90" s="114" t="s">
        <v>39</v>
      </c>
      <c r="X90" s="115">
        <v>0</v>
      </c>
      <c r="Y90" s="115">
        <f>$X$90*$K$90</f>
        <v>0</v>
      </c>
      <c r="Z90" s="115">
        <v>0</v>
      </c>
      <c r="AA90" s="116">
        <f>$Z$90*$K$90</f>
        <v>0</v>
      </c>
      <c r="AR90" s="79" t="s">
        <v>155</v>
      </c>
      <c r="AT90" s="79" t="s">
        <v>150</v>
      </c>
      <c r="AU90" s="79" t="s">
        <v>77</v>
      </c>
      <c r="AY90" s="6" t="s">
        <v>149</v>
      </c>
      <c r="BE90" s="117">
        <f>IF($U$90="základní",$N$90,0)</f>
        <v>0</v>
      </c>
      <c r="BF90" s="117">
        <f>IF($U$90="snížená",$N$90,0)</f>
        <v>0</v>
      </c>
      <c r="BG90" s="117">
        <f>IF($U$90="zákl. přenesená",$N$90,0)</f>
        <v>0</v>
      </c>
      <c r="BH90" s="117">
        <f>IF($U$90="sníž. přenesená",$N$90,0)</f>
        <v>0</v>
      </c>
      <c r="BI90" s="117">
        <f>IF($U$90="nulová",$N$90,0)</f>
        <v>0</v>
      </c>
      <c r="BJ90" s="79" t="s">
        <v>18</v>
      </c>
      <c r="BK90" s="117">
        <f>ROUND($L$90*$K$90,2)</f>
        <v>0</v>
      </c>
      <c r="BL90" s="79" t="s">
        <v>155</v>
      </c>
      <c r="BM90" s="79" t="s">
        <v>174</v>
      </c>
    </row>
    <row r="91" spans="2:47" s="6" customFormat="1" ht="16.5" customHeight="1">
      <c r="B91" s="20"/>
      <c r="F91" s="191" t="s">
        <v>173</v>
      </c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20"/>
      <c r="T91" s="44"/>
      <c r="AA91" s="45"/>
      <c r="AT91" s="6" t="s">
        <v>157</v>
      </c>
      <c r="AU91" s="6" t="s">
        <v>77</v>
      </c>
    </row>
    <row r="92" spans="2:65" s="6" customFormat="1" ht="27" customHeight="1">
      <c r="B92" s="20"/>
      <c r="C92" s="108" t="s">
        <v>175</v>
      </c>
      <c r="D92" s="108" t="s">
        <v>150</v>
      </c>
      <c r="E92" s="109" t="s">
        <v>176</v>
      </c>
      <c r="F92" s="187" t="s">
        <v>177</v>
      </c>
      <c r="G92" s="188"/>
      <c r="H92" s="188"/>
      <c r="I92" s="188"/>
      <c r="J92" s="111" t="s">
        <v>153</v>
      </c>
      <c r="K92" s="112">
        <v>48.25</v>
      </c>
      <c r="L92" s="189"/>
      <c r="M92" s="188"/>
      <c r="N92" s="190">
        <f>ROUND($L$92*$K$92,2)</f>
        <v>0</v>
      </c>
      <c r="O92" s="188"/>
      <c r="P92" s="188"/>
      <c r="Q92" s="188"/>
      <c r="R92" s="110" t="s">
        <v>154</v>
      </c>
      <c r="S92" s="20"/>
      <c r="T92" s="113"/>
      <c r="U92" s="114" t="s">
        <v>39</v>
      </c>
      <c r="X92" s="115">
        <v>0</v>
      </c>
      <c r="Y92" s="115">
        <f>$X$92*$K$92</f>
        <v>0</v>
      </c>
      <c r="Z92" s="115">
        <v>0</v>
      </c>
      <c r="AA92" s="116">
        <f>$Z$92*$K$92</f>
        <v>0</v>
      </c>
      <c r="AR92" s="79" t="s">
        <v>155</v>
      </c>
      <c r="AT92" s="79" t="s">
        <v>150</v>
      </c>
      <c r="AU92" s="79" t="s">
        <v>77</v>
      </c>
      <c r="AY92" s="6" t="s">
        <v>149</v>
      </c>
      <c r="BE92" s="117">
        <f>IF($U$92="základní",$N$92,0)</f>
        <v>0</v>
      </c>
      <c r="BF92" s="117">
        <f>IF($U$92="snížená",$N$92,0)</f>
        <v>0</v>
      </c>
      <c r="BG92" s="117">
        <f>IF($U$92="zákl. přenesená",$N$92,0)</f>
        <v>0</v>
      </c>
      <c r="BH92" s="117">
        <f>IF($U$92="sníž. přenesená",$N$92,0)</f>
        <v>0</v>
      </c>
      <c r="BI92" s="117">
        <f>IF($U$92="nulová",$N$92,0)</f>
        <v>0</v>
      </c>
      <c r="BJ92" s="79" t="s">
        <v>18</v>
      </c>
      <c r="BK92" s="117">
        <f>ROUND($L$92*$K$92,2)</f>
        <v>0</v>
      </c>
      <c r="BL92" s="79" t="s">
        <v>155</v>
      </c>
      <c r="BM92" s="79" t="s">
        <v>178</v>
      </c>
    </row>
    <row r="93" spans="2:47" s="6" customFormat="1" ht="16.5" customHeight="1">
      <c r="B93" s="20"/>
      <c r="F93" s="191" t="s">
        <v>177</v>
      </c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20"/>
      <c r="T93" s="44"/>
      <c r="AA93" s="45"/>
      <c r="AT93" s="6" t="s">
        <v>157</v>
      </c>
      <c r="AU93" s="6" t="s">
        <v>77</v>
      </c>
    </row>
    <row r="94" spans="2:51" s="6" customFormat="1" ht="15.75" customHeight="1">
      <c r="B94" s="118"/>
      <c r="E94" s="119"/>
      <c r="F94" s="192" t="s">
        <v>158</v>
      </c>
      <c r="G94" s="193"/>
      <c r="H94" s="193"/>
      <c r="I94" s="193"/>
      <c r="K94" s="120">
        <v>48.25</v>
      </c>
      <c r="S94" s="118"/>
      <c r="T94" s="121"/>
      <c r="AA94" s="122"/>
      <c r="AT94" s="119" t="s">
        <v>159</v>
      </c>
      <c r="AU94" s="119" t="s">
        <v>77</v>
      </c>
      <c r="AV94" s="119" t="s">
        <v>77</v>
      </c>
      <c r="AW94" s="119" t="s">
        <v>129</v>
      </c>
      <c r="AX94" s="119" t="s">
        <v>18</v>
      </c>
      <c r="AY94" s="119" t="s">
        <v>149</v>
      </c>
    </row>
    <row r="95" spans="2:65" s="6" customFormat="1" ht="27" customHeight="1">
      <c r="B95" s="20"/>
      <c r="C95" s="108" t="s">
        <v>179</v>
      </c>
      <c r="D95" s="108" t="s">
        <v>150</v>
      </c>
      <c r="E95" s="109" t="s">
        <v>180</v>
      </c>
      <c r="F95" s="187" t="s">
        <v>181</v>
      </c>
      <c r="G95" s="188"/>
      <c r="H95" s="188"/>
      <c r="I95" s="188"/>
      <c r="J95" s="111" t="s">
        <v>153</v>
      </c>
      <c r="K95" s="112">
        <v>48.25</v>
      </c>
      <c r="L95" s="189"/>
      <c r="M95" s="188"/>
      <c r="N95" s="190">
        <f>ROUND($L$95*$K$95,2)</f>
        <v>0</v>
      </c>
      <c r="O95" s="188"/>
      <c r="P95" s="188"/>
      <c r="Q95" s="188"/>
      <c r="R95" s="110" t="s">
        <v>154</v>
      </c>
      <c r="S95" s="20"/>
      <c r="T95" s="113"/>
      <c r="U95" s="114" t="s">
        <v>39</v>
      </c>
      <c r="X95" s="115">
        <v>0</v>
      </c>
      <c r="Y95" s="115">
        <f>$X$95*$K$95</f>
        <v>0</v>
      </c>
      <c r="Z95" s="115">
        <v>0</v>
      </c>
      <c r="AA95" s="116">
        <f>$Z$95*$K$95</f>
        <v>0</v>
      </c>
      <c r="AR95" s="79" t="s">
        <v>155</v>
      </c>
      <c r="AT95" s="79" t="s">
        <v>150</v>
      </c>
      <c r="AU95" s="79" t="s">
        <v>77</v>
      </c>
      <c r="AY95" s="6" t="s">
        <v>149</v>
      </c>
      <c r="BE95" s="117">
        <f>IF($U$95="základní",$N$95,0)</f>
        <v>0</v>
      </c>
      <c r="BF95" s="117">
        <f>IF($U$95="snížená",$N$95,0)</f>
        <v>0</v>
      </c>
      <c r="BG95" s="117">
        <f>IF($U$95="zákl. přenesená",$N$95,0)</f>
        <v>0</v>
      </c>
      <c r="BH95" s="117">
        <f>IF($U$95="sníž. přenesená",$N$95,0)</f>
        <v>0</v>
      </c>
      <c r="BI95" s="117">
        <f>IF($U$95="nulová",$N$95,0)</f>
        <v>0</v>
      </c>
      <c r="BJ95" s="79" t="s">
        <v>18</v>
      </c>
      <c r="BK95" s="117">
        <f>ROUND($L$95*$K$95,2)</f>
        <v>0</v>
      </c>
      <c r="BL95" s="79" t="s">
        <v>155</v>
      </c>
      <c r="BM95" s="79" t="s">
        <v>182</v>
      </c>
    </row>
    <row r="96" spans="2:47" s="6" customFormat="1" ht="16.5" customHeight="1">
      <c r="B96" s="20"/>
      <c r="F96" s="191" t="s">
        <v>181</v>
      </c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20"/>
      <c r="T96" s="44"/>
      <c r="AA96" s="45"/>
      <c r="AT96" s="6" t="s">
        <v>157</v>
      </c>
      <c r="AU96" s="6" t="s">
        <v>77</v>
      </c>
    </row>
    <row r="97" spans="2:65" s="6" customFormat="1" ht="27" customHeight="1">
      <c r="B97" s="20"/>
      <c r="C97" s="108" t="s">
        <v>183</v>
      </c>
      <c r="D97" s="108" t="s">
        <v>150</v>
      </c>
      <c r="E97" s="109" t="s">
        <v>184</v>
      </c>
      <c r="F97" s="187" t="s">
        <v>185</v>
      </c>
      <c r="G97" s="188"/>
      <c r="H97" s="188"/>
      <c r="I97" s="188"/>
      <c r="J97" s="111" t="s">
        <v>153</v>
      </c>
      <c r="K97" s="112">
        <v>482.5</v>
      </c>
      <c r="L97" s="189"/>
      <c r="M97" s="188"/>
      <c r="N97" s="190">
        <f>ROUND($L$97*$K$97,2)</f>
        <v>0</v>
      </c>
      <c r="O97" s="188"/>
      <c r="P97" s="188"/>
      <c r="Q97" s="188"/>
      <c r="R97" s="110" t="s">
        <v>154</v>
      </c>
      <c r="S97" s="20"/>
      <c r="T97" s="113"/>
      <c r="U97" s="114" t="s">
        <v>39</v>
      </c>
      <c r="X97" s="115">
        <v>0</v>
      </c>
      <c r="Y97" s="115">
        <f>$X$97*$K$97</f>
        <v>0</v>
      </c>
      <c r="Z97" s="115">
        <v>0</v>
      </c>
      <c r="AA97" s="116">
        <f>$Z$97*$K$97</f>
        <v>0</v>
      </c>
      <c r="AR97" s="79" t="s">
        <v>155</v>
      </c>
      <c r="AT97" s="79" t="s">
        <v>150</v>
      </c>
      <c r="AU97" s="79" t="s">
        <v>77</v>
      </c>
      <c r="AY97" s="6" t="s">
        <v>149</v>
      </c>
      <c r="BE97" s="117">
        <f>IF($U$97="základní",$N$97,0)</f>
        <v>0</v>
      </c>
      <c r="BF97" s="117">
        <f>IF($U$97="snížená",$N$97,0)</f>
        <v>0</v>
      </c>
      <c r="BG97" s="117">
        <f>IF($U$97="zákl. přenesená",$N$97,0)</f>
        <v>0</v>
      </c>
      <c r="BH97" s="117">
        <f>IF($U$97="sníž. přenesená",$N$97,0)</f>
        <v>0</v>
      </c>
      <c r="BI97" s="117">
        <f>IF($U$97="nulová",$N$97,0)</f>
        <v>0</v>
      </c>
      <c r="BJ97" s="79" t="s">
        <v>18</v>
      </c>
      <c r="BK97" s="117">
        <f>ROUND($L$97*$K$97,2)</f>
        <v>0</v>
      </c>
      <c r="BL97" s="79" t="s">
        <v>155</v>
      </c>
      <c r="BM97" s="79" t="s">
        <v>186</v>
      </c>
    </row>
    <row r="98" spans="2:47" s="6" customFormat="1" ht="16.5" customHeight="1">
      <c r="B98" s="20"/>
      <c r="F98" s="191" t="s">
        <v>185</v>
      </c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20"/>
      <c r="T98" s="44"/>
      <c r="AA98" s="45"/>
      <c r="AT98" s="6" t="s">
        <v>157</v>
      </c>
      <c r="AU98" s="6" t="s">
        <v>77</v>
      </c>
    </row>
    <row r="99" spans="2:51" s="6" customFormat="1" ht="15.75" customHeight="1">
      <c r="B99" s="118"/>
      <c r="E99" s="119"/>
      <c r="F99" s="192" t="s">
        <v>187</v>
      </c>
      <c r="G99" s="193"/>
      <c r="H99" s="193"/>
      <c r="I99" s="193"/>
      <c r="K99" s="120">
        <v>482.5</v>
      </c>
      <c r="S99" s="118"/>
      <c r="T99" s="121"/>
      <c r="AA99" s="122"/>
      <c r="AT99" s="119" t="s">
        <v>159</v>
      </c>
      <c r="AU99" s="119" t="s">
        <v>77</v>
      </c>
      <c r="AV99" s="119" t="s">
        <v>77</v>
      </c>
      <c r="AW99" s="119" t="s">
        <v>129</v>
      </c>
      <c r="AX99" s="119" t="s">
        <v>18</v>
      </c>
      <c r="AY99" s="119" t="s">
        <v>149</v>
      </c>
    </row>
    <row r="100" spans="2:65" s="6" customFormat="1" ht="39" customHeight="1">
      <c r="B100" s="20"/>
      <c r="C100" s="108" t="s">
        <v>188</v>
      </c>
      <c r="D100" s="108" t="s">
        <v>150</v>
      </c>
      <c r="E100" s="109" t="s">
        <v>189</v>
      </c>
      <c r="F100" s="187" t="s">
        <v>190</v>
      </c>
      <c r="G100" s="188"/>
      <c r="H100" s="188"/>
      <c r="I100" s="188"/>
      <c r="J100" s="111" t="s">
        <v>153</v>
      </c>
      <c r="K100" s="112">
        <v>965</v>
      </c>
      <c r="L100" s="189"/>
      <c r="M100" s="188"/>
      <c r="N100" s="190">
        <f>ROUND($L$100*$K$100,2)</f>
        <v>0</v>
      </c>
      <c r="O100" s="188"/>
      <c r="P100" s="188"/>
      <c r="Q100" s="188"/>
      <c r="R100" s="110" t="s">
        <v>154</v>
      </c>
      <c r="S100" s="20"/>
      <c r="T100" s="113"/>
      <c r="U100" s="114" t="s">
        <v>39</v>
      </c>
      <c r="X100" s="115">
        <v>0</v>
      </c>
      <c r="Y100" s="115">
        <f>$X$100*$K$100</f>
        <v>0</v>
      </c>
      <c r="Z100" s="115">
        <v>0</v>
      </c>
      <c r="AA100" s="116">
        <f>$Z$100*$K$100</f>
        <v>0</v>
      </c>
      <c r="AR100" s="79" t="s">
        <v>155</v>
      </c>
      <c r="AT100" s="79" t="s">
        <v>150</v>
      </c>
      <c r="AU100" s="79" t="s">
        <v>77</v>
      </c>
      <c r="AY100" s="6" t="s">
        <v>149</v>
      </c>
      <c r="BE100" s="117">
        <f>IF($U$100="základní",$N$100,0)</f>
        <v>0</v>
      </c>
      <c r="BF100" s="117">
        <f>IF($U$100="snížená",$N$100,0)</f>
        <v>0</v>
      </c>
      <c r="BG100" s="117">
        <f>IF($U$100="zákl. přenesená",$N$100,0)</f>
        <v>0</v>
      </c>
      <c r="BH100" s="117">
        <f>IF($U$100="sníž. přenesená",$N$100,0)</f>
        <v>0</v>
      </c>
      <c r="BI100" s="117">
        <f>IF($U$100="nulová",$N$100,0)</f>
        <v>0</v>
      </c>
      <c r="BJ100" s="79" t="s">
        <v>18</v>
      </c>
      <c r="BK100" s="117">
        <f>ROUND($L$100*$K$100,2)</f>
        <v>0</v>
      </c>
      <c r="BL100" s="79" t="s">
        <v>155</v>
      </c>
      <c r="BM100" s="79" t="s">
        <v>191</v>
      </c>
    </row>
    <row r="101" spans="2:47" s="6" customFormat="1" ht="27" customHeight="1">
      <c r="B101" s="20"/>
      <c r="F101" s="191" t="s">
        <v>192</v>
      </c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20"/>
      <c r="T101" s="44"/>
      <c r="AA101" s="45"/>
      <c r="AT101" s="6" t="s">
        <v>157</v>
      </c>
      <c r="AU101" s="6" t="s">
        <v>77</v>
      </c>
    </row>
    <row r="102" spans="2:51" s="6" customFormat="1" ht="15.75" customHeight="1">
      <c r="B102" s="118"/>
      <c r="E102" s="119"/>
      <c r="F102" s="192" t="s">
        <v>193</v>
      </c>
      <c r="G102" s="193"/>
      <c r="H102" s="193"/>
      <c r="I102" s="193"/>
      <c r="K102" s="120">
        <v>965</v>
      </c>
      <c r="S102" s="118"/>
      <c r="T102" s="121"/>
      <c r="AA102" s="122"/>
      <c r="AT102" s="119" t="s">
        <v>159</v>
      </c>
      <c r="AU102" s="119" t="s">
        <v>77</v>
      </c>
      <c r="AV102" s="119" t="s">
        <v>77</v>
      </c>
      <c r="AW102" s="119" t="s">
        <v>129</v>
      </c>
      <c r="AX102" s="119" t="s">
        <v>18</v>
      </c>
      <c r="AY102" s="119" t="s">
        <v>149</v>
      </c>
    </row>
    <row r="103" spans="2:65" s="6" customFormat="1" ht="15.75" customHeight="1">
      <c r="B103" s="20"/>
      <c r="C103" s="108" t="s">
        <v>23</v>
      </c>
      <c r="D103" s="108" t="s">
        <v>150</v>
      </c>
      <c r="E103" s="109" t="s">
        <v>194</v>
      </c>
      <c r="F103" s="187" t="s">
        <v>195</v>
      </c>
      <c r="G103" s="188"/>
      <c r="H103" s="188"/>
      <c r="I103" s="188"/>
      <c r="J103" s="111" t="s">
        <v>153</v>
      </c>
      <c r="K103" s="112">
        <v>482.5</v>
      </c>
      <c r="L103" s="189"/>
      <c r="M103" s="188"/>
      <c r="N103" s="190">
        <f>ROUND($L$103*$K$103,2)</f>
        <v>0</v>
      </c>
      <c r="O103" s="188"/>
      <c r="P103" s="188"/>
      <c r="Q103" s="188"/>
      <c r="R103" s="110" t="s">
        <v>154</v>
      </c>
      <c r="S103" s="20"/>
      <c r="T103" s="113"/>
      <c r="U103" s="114" t="s">
        <v>39</v>
      </c>
      <c r="X103" s="115">
        <v>0</v>
      </c>
      <c r="Y103" s="115">
        <f>$X$103*$K$103</f>
        <v>0</v>
      </c>
      <c r="Z103" s="115">
        <v>0</v>
      </c>
      <c r="AA103" s="116">
        <f>$Z$103*$K$103</f>
        <v>0</v>
      </c>
      <c r="AR103" s="79" t="s">
        <v>155</v>
      </c>
      <c r="AT103" s="79" t="s">
        <v>150</v>
      </c>
      <c r="AU103" s="79" t="s">
        <v>77</v>
      </c>
      <c r="AY103" s="6" t="s">
        <v>149</v>
      </c>
      <c r="BE103" s="117">
        <f>IF($U$103="základní",$N$103,0)</f>
        <v>0</v>
      </c>
      <c r="BF103" s="117">
        <f>IF($U$103="snížená",$N$103,0)</f>
        <v>0</v>
      </c>
      <c r="BG103" s="117">
        <f>IF($U$103="zákl. přenesená",$N$103,0)</f>
        <v>0</v>
      </c>
      <c r="BH103" s="117">
        <f>IF($U$103="sníž. přenesená",$N$103,0)</f>
        <v>0</v>
      </c>
      <c r="BI103" s="117">
        <f>IF($U$103="nulová",$N$103,0)</f>
        <v>0</v>
      </c>
      <c r="BJ103" s="79" t="s">
        <v>18</v>
      </c>
      <c r="BK103" s="117">
        <f>ROUND($L$103*$K$103,2)</f>
        <v>0</v>
      </c>
      <c r="BL103" s="79" t="s">
        <v>155</v>
      </c>
      <c r="BM103" s="79" t="s">
        <v>196</v>
      </c>
    </row>
    <row r="104" spans="2:47" s="6" customFormat="1" ht="16.5" customHeight="1">
      <c r="B104" s="20"/>
      <c r="F104" s="191" t="s">
        <v>195</v>
      </c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20"/>
      <c r="T104" s="44"/>
      <c r="AA104" s="45"/>
      <c r="AT104" s="6" t="s">
        <v>157</v>
      </c>
      <c r="AU104" s="6" t="s">
        <v>77</v>
      </c>
    </row>
    <row r="105" spans="2:51" s="6" customFormat="1" ht="15.75" customHeight="1">
      <c r="B105" s="118"/>
      <c r="E105" s="119"/>
      <c r="F105" s="192" t="s">
        <v>187</v>
      </c>
      <c r="G105" s="193"/>
      <c r="H105" s="193"/>
      <c r="I105" s="193"/>
      <c r="K105" s="120">
        <v>482.5</v>
      </c>
      <c r="S105" s="118"/>
      <c r="T105" s="121"/>
      <c r="AA105" s="122"/>
      <c r="AT105" s="119" t="s">
        <v>159</v>
      </c>
      <c r="AU105" s="119" t="s">
        <v>77</v>
      </c>
      <c r="AV105" s="119" t="s">
        <v>77</v>
      </c>
      <c r="AW105" s="119" t="s">
        <v>129</v>
      </c>
      <c r="AX105" s="119" t="s">
        <v>18</v>
      </c>
      <c r="AY105" s="119" t="s">
        <v>149</v>
      </c>
    </row>
    <row r="106" spans="2:65" s="6" customFormat="1" ht="27" customHeight="1">
      <c r="B106" s="20"/>
      <c r="C106" s="108" t="s">
        <v>197</v>
      </c>
      <c r="D106" s="108" t="s">
        <v>150</v>
      </c>
      <c r="E106" s="109" t="s">
        <v>198</v>
      </c>
      <c r="F106" s="187" t="s">
        <v>199</v>
      </c>
      <c r="G106" s="188"/>
      <c r="H106" s="188"/>
      <c r="I106" s="188"/>
      <c r="J106" s="111" t="s">
        <v>200</v>
      </c>
      <c r="K106" s="112">
        <v>868.5</v>
      </c>
      <c r="L106" s="189"/>
      <c r="M106" s="188"/>
      <c r="N106" s="190">
        <f>ROUND($L$106*$K$106,2)</f>
        <v>0</v>
      </c>
      <c r="O106" s="188"/>
      <c r="P106" s="188"/>
      <c r="Q106" s="188"/>
      <c r="R106" s="110" t="s">
        <v>154</v>
      </c>
      <c r="S106" s="20"/>
      <c r="T106" s="113"/>
      <c r="U106" s="114" t="s">
        <v>39</v>
      </c>
      <c r="X106" s="115">
        <v>0</v>
      </c>
      <c r="Y106" s="115">
        <f>$X$106*$K$106</f>
        <v>0</v>
      </c>
      <c r="Z106" s="115">
        <v>0</v>
      </c>
      <c r="AA106" s="116">
        <f>$Z$106*$K$106</f>
        <v>0</v>
      </c>
      <c r="AR106" s="79" t="s">
        <v>155</v>
      </c>
      <c r="AT106" s="79" t="s">
        <v>150</v>
      </c>
      <c r="AU106" s="79" t="s">
        <v>77</v>
      </c>
      <c r="AY106" s="6" t="s">
        <v>149</v>
      </c>
      <c r="BE106" s="117">
        <f>IF($U$106="základní",$N$106,0)</f>
        <v>0</v>
      </c>
      <c r="BF106" s="117">
        <f>IF($U$106="snížená",$N$106,0)</f>
        <v>0</v>
      </c>
      <c r="BG106" s="117">
        <f>IF($U$106="zákl. přenesená",$N$106,0)</f>
        <v>0</v>
      </c>
      <c r="BH106" s="117">
        <f>IF($U$106="sníž. přenesená",$N$106,0)</f>
        <v>0</v>
      </c>
      <c r="BI106" s="117">
        <f>IF($U$106="nulová",$N$106,0)</f>
        <v>0</v>
      </c>
      <c r="BJ106" s="79" t="s">
        <v>18</v>
      </c>
      <c r="BK106" s="117">
        <f>ROUND($L$106*$K$106,2)</f>
        <v>0</v>
      </c>
      <c r="BL106" s="79" t="s">
        <v>155</v>
      </c>
      <c r="BM106" s="79" t="s">
        <v>201</v>
      </c>
    </row>
    <row r="107" spans="2:47" s="6" customFormat="1" ht="16.5" customHeight="1">
      <c r="B107" s="20"/>
      <c r="F107" s="191" t="s">
        <v>199</v>
      </c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20"/>
      <c r="T107" s="44"/>
      <c r="AA107" s="45"/>
      <c r="AT107" s="6" t="s">
        <v>157</v>
      </c>
      <c r="AU107" s="6" t="s">
        <v>77</v>
      </c>
    </row>
    <row r="108" spans="2:51" s="6" customFormat="1" ht="15.75" customHeight="1">
      <c r="B108" s="118"/>
      <c r="E108" s="119"/>
      <c r="F108" s="192" t="s">
        <v>202</v>
      </c>
      <c r="G108" s="193"/>
      <c r="H108" s="193"/>
      <c r="I108" s="193"/>
      <c r="K108" s="120">
        <v>868.5</v>
      </c>
      <c r="S108" s="118"/>
      <c r="T108" s="121"/>
      <c r="AA108" s="122"/>
      <c r="AT108" s="119" t="s">
        <v>159</v>
      </c>
      <c r="AU108" s="119" t="s">
        <v>77</v>
      </c>
      <c r="AV108" s="119" t="s">
        <v>77</v>
      </c>
      <c r="AW108" s="119" t="s">
        <v>129</v>
      </c>
      <c r="AX108" s="119" t="s">
        <v>18</v>
      </c>
      <c r="AY108" s="119" t="s">
        <v>149</v>
      </c>
    </row>
    <row r="109" spans="2:65" s="6" customFormat="1" ht="15.75" customHeight="1">
      <c r="B109" s="20"/>
      <c r="C109" s="108" t="s">
        <v>203</v>
      </c>
      <c r="D109" s="108" t="s">
        <v>150</v>
      </c>
      <c r="E109" s="109" t="s">
        <v>204</v>
      </c>
      <c r="F109" s="187" t="s">
        <v>205</v>
      </c>
      <c r="G109" s="188"/>
      <c r="H109" s="188"/>
      <c r="I109" s="188"/>
      <c r="J109" s="111" t="s">
        <v>206</v>
      </c>
      <c r="K109" s="112">
        <v>965</v>
      </c>
      <c r="L109" s="189"/>
      <c r="M109" s="188"/>
      <c r="N109" s="190">
        <f>ROUND($L$109*$K$109,2)</f>
        <v>0</v>
      </c>
      <c r="O109" s="188"/>
      <c r="P109" s="188"/>
      <c r="Q109" s="188"/>
      <c r="R109" s="110" t="s">
        <v>154</v>
      </c>
      <c r="S109" s="20"/>
      <c r="T109" s="113"/>
      <c r="U109" s="114" t="s">
        <v>39</v>
      </c>
      <c r="X109" s="115">
        <v>0</v>
      </c>
      <c r="Y109" s="115">
        <f>$X$109*$K$109</f>
        <v>0</v>
      </c>
      <c r="Z109" s="115">
        <v>0</v>
      </c>
      <c r="AA109" s="116">
        <f>$Z$109*$K$109</f>
        <v>0</v>
      </c>
      <c r="AR109" s="79" t="s">
        <v>155</v>
      </c>
      <c r="AT109" s="79" t="s">
        <v>150</v>
      </c>
      <c r="AU109" s="79" t="s">
        <v>77</v>
      </c>
      <c r="AY109" s="6" t="s">
        <v>149</v>
      </c>
      <c r="BE109" s="117">
        <f>IF($U$109="základní",$N$109,0)</f>
        <v>0</v>
      </c>
      <c r="BF109" s="117">
        <f>IF($U$109="snížená",$N$109,0)</f>
        <v>0</v>
      </c>
      <c r="BG109" s="117">
        <f>IF($U$109="zákl. přenesená",$N$109,0)</f>
        <v>0</v>
      </c>
      <c r="BH109" s="117">
        <f>IF($U$109="sníž. přenesená",$N$109,0)</f>
        <v>0</v>
      </c>
      <c r="BI109" s="117">
        <f>IF($U$109="nulová",$N$109,0)</f>
        <v>0</v>
      </c>
      <c r="BJ109" s="79" t="s">
        <v>18</v>
      </c>
      <c r="BK109" s="117">
        <f>ROUND($L$109*$K$109,2)</f>
        <v>0</v>
      </c>
      <c r="BL109" s="79" t="s">
        <v>155</v>
      </c>
      <c r="BM109" s="79" t="s">
        <v>207</v>
      </c>
    </row>
    <row r="110" spans="2:47" s="6" customFormat="1" ht="16.5" customHeight="1">
      <c r="B110" s="20"/>
      <c r="F110" s="191" t="s">
        <v>205</v>
      </c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20"/>
      <c r="T110" s="44"/>
      <c r="AA110" s="45"/>
      <c r="AT110" s="6" t="s">
        <v>157</v>
      </c>
      <c r="AU110" s="6" t="s">
        <v>77</v>
      </c>
    </row>
    <row r="111" spans="2:51" s="6" customFormat="1" ht="15.75" customHeight="1">
      <c r="B111" s="118"/>
      <c r="E111" s="119"/>
      <c r="F111" s="192" t="s">
        <v>208</v>
      </c>
      <c r="G111" s="193"/>
      <c r="H111" s="193"/>
      <c r="I111" s="193"/>
      <c r="K111" s="120">
        <v>965</v>
      </c>
      <c r="S111" s="118"/>
      <c r="T111" s="121"/>
      <c r="AA111" s="122"/>
      <c r="AT111" s="119" t="s">
        <v>159</v>
      </c>
      <c r="AU111" s="119" t="s">
        <v>77</v>
      </c>
      <c r="AV111" s="119" t="s">
        <v>77</v>
      </c>
      <c r="AW111" s="119" t="s">
        <v>129</v>
      </c>
      <c r="AX111" s="119" t="s">
        <v>18</v>
      </c>
      <c r="AY111" s="119" t="s">
        <v>149</v>
      </c>
    </row>
    <row r="112" spans="2:63" s="99" customFormat="1" ht="30.75" customHeight="1">
      <c r="B112" s="100"/>
      <c r="D112" s="107" t="s">
        <v>132</v>
      </c>
      <c r="N112" s="198">
        <f>$BK$112</f>
        <v>0</v>
      </c>
      <c r="O112" s="197"/>
      <c r="P112" s="197"/>
      <c r="Q112" s="197"/>
      <c r="S112" s="100"/>
      <c r="T112" s="103"/>
      <c r="W112" s="104">
        <f>SUM($W$113:$W$119)</f>
        <v>0</v>
      </c>
      <c r="Y112" s="104">
        <f>SUM($Y$113:$Y$119)</f>
        <v>386</v>
      </c>
      <c r="AA112" s="105">
        <f>SUM($AA$113:$AA$119)</f>
        <v>0</v>
      </c>
      <c r="AR112" s="102" t="s">
        <v>18</v>
      </c>
      <c r="AT112" s="102" t="s">
        <v>68</v>
      </c>
      <c r="AU112" s="102" t="s">
        <v>18</v>
      </c>
      <c r="AY112" s="102" t="s">
        <v>149</v>
      </c>
      <c r="BK112" s="106">
        <f>SUM($BK$113:$BK$119)</f>
        <v>0</v>
      </c>
    </row>
    <row r="113" spans="2:65" s="6" customFormat="1" ht="15.75" customHeight="1">
      <c r="B113" s="20"/>
      <c r="C113" s="108" t="s">
        <v>209</v>
      </c>
      <c r="D113" s="108" t="s">
        <v>150</v>
      </c>
      <c r="E113" s="109" t="s">
        <v>210</v>
      </c>
      <c r="F113" s="187" t="s">
        <v>211</v>
      </c>
      <c r="G113" s="188"/>
      <c r="H113" s="188"/>
      <c r="I113" s="188"/>
      <c r="J113" s="111" t="s">
        <v>153</v>
      </c>
      <c r="K113" s="112">
        <v>193</v>
      </c>
      <c r="L113" s="189"/>
      <c r="M113" s="188"/>
      <c r="N113" s="190">
        <f>ROUND($L$113*$K$113,2)</f>
        <v>0</v>
      </c>
      <c r="O113" s="188"/>
      <c r="P113" s="188"/>
      <c r="Q113" s="188"/>
      <c r="R113" s="110"/>
      <c r="S113" s="20"/>
      <c r="T113" s="113"/>
      <c r="U113" s="114" t="s">
        <v>39</v>
      </c>
      <c r="X113" s="115">
        <v>2</v>
      </c>
      <c r="Y113" s="115">
        <f>$X$113*$K$113</f>
        <v>386</v>
      </c>
      <c r="Z113" s="115">
        <v>0</v>
      </c>
      <c r="AA113" s="116">
        <f>$Z$113*$K$113</f>
        <v>0</v>
      </c>
      <c r="AR113" s="79" t="s">
        <v>155</v>
      </c>
      <c r="AT113" s="79" t="s">
        <v>150</v>
      </c>
      <c r="AU113" s="79" t="s">
        <v>77</v>
      </c>
      <c r="AY113" s="6" t="s">
        <v>149</v>
      </c>
      <c r="BE113" s="117">
        <f>IF($U$113="základní",$N$113,0)</f>
        <v>0</v>
      </c>
      <c r="BF113" s="117">
        <f>IF($U$113="snížená",$N$113,0)</f>
        <v>0</v>
      </c>
      <c r="BG113" s="117">
        <f>IF($U$113="zákl. přenesená",$N$113,0)</f>
        <v>0</v>
      </c>
      <c r="BH113" s="117">
        <f>IF($U$113="sníž. přenesená",$N$113,0)</f>
        <v>0</v>
      </c>
      <c r="BI113" s="117">
        <f>IF($U$113="nulová",$N$113,0)</f>
        <v>0</v>
      </c>
      <c r="BJ113" s="79" t="s">
        <v>18</v>
      </c>
      <c r="BK113" s="117">
        <f>ROUND($L$113*$K$113,2)</f>
        <v>0</v>
      </c>
      <c r="BL113" s="79" t="s">
        <v>155</v>
      </c>
      <c r="BM113" s="79" t="s">
        <v>212</v>
      </c>
    </row>
    <row r="114" spans="2:47" s="6" customFormat="1" ht="16.5" customHeight="1">
      <c r="B114" s="20"/>
      <c r="F114" s="191" t="s">
        <v>213</v>
      </c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20"/>
      <c r="T114" s="44"/>
      <c r="AA114" s="45"/>
      <c r="AT114" s="6" t="s">
        <v>157</v>
      </c>
      <c r="AU114" s="6" t="s">
        <v>77</v>
      </c>
    </row>
    <row r="115" spans="2:51" s="6" customFormat="1" ht="15.75" customHeight="1">
      <c r="B115" s="118"/>
      <c r="E115" s="119"/>
      <c r="F115" s="192" t="s">
        <v>214</v>
      </c>
      <c r="G115" s="193"/>
      <c r="H115" s="193"/>
      <c r="I115" s="193"/>
      <c r="K115" s="120">
        <v>193</v>
      </c>
      <c r="S115" s="118"/>
      <c r="T115" s="121"/>
      <c r="AA115" s="122"/>
      <c r="AT115" s="119" t="s">
        <v>159</v>
      </c>
      <c r="AU115" s="119" t="s">
        <v>77</v>
      </c>
      <c r="AV115" s="119" t="s">
        <v>77</v>
      </c>
      <c r="AW115" s="119" t="s">
        <v>129</v>
      </c>
      <c r="AX115" s="119" t="s">
        <v>18</v>
      </c>
      <c r="AY115" s="119" t="s">
        <v>149</v>
      </c>
    </row>
    <row r="116" spans="2:65" s="6" customFormat="1" ht="15.75" customHeight="1">
      <c r="B116" s="20"/>
      <c r="C116" s="108" t="s">
        <v>215</v>
      </c>
      <c r="D116" s="108" t="s">
        <v>150</v>
      </c>
      <c r="E116" s="109" t="s">
        <v>216</v>
      </c>
      <c r="F116" s="187" t="s">
        <v>217</v>
      </c>
      <c r="G116" s="188"/>
      <c r="H116" s="188"/>
      <c r="I116" s="188"/>
      <c r="J116" s="111" t="s">
        <v>206</v>
      </c>
      <c r="K116" s="112">
        <v>1930</v>
      </c>
      <c r="L116" s="189"/>
      <c r="M116" s="188"/>
      <c r="N116" s="190">
        <f>ROUND($L$116*$K$116,2)</f>
        <v>0</v>
      </c>
      <c r="O116" s="188"/>
      <c r="P116" s="188"/>
      <c r="Q116" s="188"/>
      <c r="R116" s="110" t="s">
        <v>154</v>
      </c>
      <c r="S116" s="20"/>
      <c r="T116" s="113"/>
      <c r="U116" s="114" t="s">
        <v>39</v>
      </c>
      <c r="X116" s="115">
        <v>0</v>
      </c>
      <c r="Y116" s="115">
        <f>$X$116*$K$116</f>
        <v>0</v>
      </c>
      <c r="Z116" s="115">
        <v>0</v>
      </c>
      <c r="AA116" s="116">
        <f>$Z$116*$K$116</f>
        <v>0</v>
      </c>
      <c r="AR116" s="79" t="s">
        <v>155</v>
      </c>
      <c r="AT116" s="79" t="s">
        <v>150</v>
      </c>
      <c r="AU116" s="79" t="s">
        <v>77</v>
      </c>
      <c r="AY116" s="6" t="s">
        <v>149</v>
      </c>
      <c r="BE116" s="117">
        <f>IF($U$116="základní",$N$116,0)</f>
        <v>0</v>
      </c>
      <c r="BF116" s="117">
        <f>IF($U$116="snížená",$N$116,0)</f>
        <v>0</v>
      </c>
      <c r="BG116" s="117">
        <f>IF($U$116="zákl. přenesená",$N$116,0)</f>
        <v>0</v>
      </c>
      <c r="BH116" s="117">
        <f>IF($U$116="sníž. přenesená",$N$116,0)</f>
        <v>0</v>
      </c>
      <c r="BI116" s="117">
        <f>IF($U$116="nulová",$N$116,0)</f>
        <v>0</v>
      </c>
      <c r="BJ116" s="79" t="s">
        <v>18</v>
      </c>
      <c r="BK116" s="117">
        <f>ROUND($L$116*$K$116,2)</f>
        <v>0</v>
      </c>
      <c r="BL116" s="79" t="s">
        <v>155</v>
      </c>
      <c r="BM116" s="79" t="s">
        <v>218</v>
      </c>
    </row>
    <row r="117" spans="2:47" s="6" customFormat="1" ht="16.5" customHeight="1">
      <c r="B117" s="20"/>
      <c r="F117" s="191" t="s">
        <v>219</v>
      </c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20"/>
      <c r="T117" s="44"/>
      <c r="AA117" s="45"/>
      <c r="AT117" s="6" t="s">
        <v>157</v>
      </c>
      <c r="AU117" s="6" t="s">
        <v>77</v>
      </c>
    </row>
    <row r="118" spans="2:47" s="6" customFormat="1" ht="27" customHeight="1">
      <c r="B118" s="20"/>
      <c r="F118" s="194" t="s">
        <v>220</v>
      </c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20"/>
      <c r="T118" s="44"/>
      <c r="AA118" s="45"/>
      <c r="AT118" s="6" t="s">
        <v>221</v>
      </c>
      <c r="AU118" s="6" t="s">
        <v>77</v>
      </c>
    </row>
    <row r="119" spans="2:51" s="6" customFormat="1" ht="15.75" customHeight="1">
      <c r="B119" s="118"/>
      <c r="E119" s="119"/>
      <c r="F119" s="192" t="s">
        <v>222</v>
      </c>
      <c r="G119" s="193"/>
      <c r="H119" s="193"/>
      <c r="I119" s="193"/>
      <c r="K119" s="120">
        <v>1930</v>
      </c>
      <c r="S119" s="118"/>
      <c r="T119" s="121"/>
      <c r="AA119" s="122"/>
      <c r="AT119" s="119" t="s">
        <v>159</v>
      </c>
      <c r="AU119" s="119" t="s">
        <v>77</v>
      </c>
      <c r="AV119" s="119" t="s">
        <v>77</v>
      </c>
      <c r="AW119" s="119" t="s">
        <v>129</v>
      </c>
      <c r="AX119" s="119" t="s">
        <v>18</v>
      </c>
      <c r="AY119" s="119" t="s">
        <v>149</v>
      </c>
    </row>
    <row r="120" spans="2:63" s="99" customFormat="1" ht="30.75" customHeight="1">
      <c r="B120" s="100"/>
      <c r="D120" s="107" t="s">
        <v>133</v>
      </c>
      <c r="N120" s="198">
        <f>$BK$120</f>
        <v>0</v>
      </c>
      <c r="O120" s="197"/>
      <c r="P120" s="197"/>
      <c r="Q120" s="197"/>
      <c r="S120" s="100"/>
      <c r="T120" s="103"/>
      <c r="W120" s="104">
        <f>SUM($W$121:$W$126)</f>
        <v>0</v>
      </c>
      <c r="Y120" s="104">
        <f>SUM($Y$121:$Y$126)</f>
        <v>0.94956</v>
      </c>
      <c r="AA120" s="105">
        <f>SUM($AA$121:$AA$126)</f>
        <v>0</v>
      </c>
      <c r="AR120" s="102" t="s">
        <v>18</v>
      </c>
      <c r="AT120" s="102" t="s">
        <v>68</v>
      </c>
      <c r="AU120" s="102" t="s">
        <v>18</v>
      </c>
      <c r="AY120" s="102" t="s">
        <v>149</v>
      </c>
      <c r="BK120" s="106">
        <f>SUM($BK$121:$BK$126)</f>
        <v>0</v>
      </c>
    </row>
    <row r="121" spans="2:65" s="6" customFormat="1" ht="27" customHeight="1">
      <c r="B121" s="20"/>
      <c r="C121" s="108" t="s">
        <v>9</v>
      </c>
      <c r="D121" s="108" t="s">
        <v>150</v>
      </c>
      <c r="E121" s="109" t="s">
        <v>223</v>
      </c>
      <c r="F121" s="187" t="s">
        <v>224</v>
      </c>
      <c r="G121" s="188"/>
      <c r="H121" s="188"/>
      <c r="I121" s="188"/>
      <c r="J121" s="111" t="s">
        <v>206</v>
      </c>
      <c r="K121" s="112">
        <v>1158</v>
      </c>
      <c r="L121" s="189"/>
      <c r="M121" s="188"/>
      <c r="N121" s="190">
        <f>ROUND($L$121*$K$121,2)</f>
        <v>0</v>
      </c>
      <c r="O121" s="188"/>
      <c r="P121" s="188"/>
      <c r="Q121" s="188"/>
      <c r="R121" s="110" t="s">
        <v>154</v>
      </c>
      <c r="S121" s="20"/>
      <c r="T121" s="113"/>
      <c r="U121" s="114" t="s">
        <v>39</v>
      </c>
      <c r="X121" s="115">
        <v>0.00035</v>
      </c>
      <c r="Y121" s="115">
        <f>$X$121*$K$121</f>
        <v>0.4053</v>
      </c>
      <c r="Z121" s="115">
        <v>0</v>
      </c>
      <c r="AA121" s="116">
        <f>$Z$121*$K$121</f>
        <v>0</v>
      </c>
      <c r="AR121" s="79" t="s">
        <v>155</v>
      </c>
      <c r="AT121" s="79" t="s">
        <v>150</v>
      </c>
      <c r="AU121" s="79" t="s">
        <v>77</v>
      </c>
      <c r="AY121" s="6" t="s">
        <v>149</v>
      </c>
      <c r="BE121" s="117">
        <f>IF($U$121="základní",$N$121,0)</f>
        <v>0</v>
      </c>
      <c r="BF121" s="117">
        <f>IF($U$121="snížená",$N$121,0)</f>
        <v>0</v>
      </c>
      <c r="BG121" s="117">
        <f>IF($U$121="zákl. přenesená",$N$121,0)</f>
        <v>0</v>
      </c>
      <c r="BH121" s="117">
        <f>IF($U$121="sníž. přenesená",$N$121,0)</f>
        <v>0</v>
      </c>
      <c r="BI121" s="117">
        <f>IF($U$121="nulová",$N$121,0)</f>
        <v>0</v>
      </c>
      <c r="BJ121" s="79" t="s">
        <v>18</v>
      </c>
      <c r="BK121" s="117">
        <f>ROUND($L$121*$K$121,2)</f>
        <v>0</v>
      </c>
      <c r="BL121" s="79" t="s">
        <v>155</v>
      </c>
      <c r="BM121" s="79" t="s">
        <v>225</v>
      </c>
    </row>
    <row r="122" spans="2:47" s="6" customFormat="1" ht="16.5" customHeight="1">
      <c r="B122" s="20"/>
      <c r="F122" s="191" t="s">
        <v>226</v>
      </c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20"/>
      <c r="T122" s="44"/>
      <c r="AA122" s="45"/>
      <c r="AT122" s="6" t="s">
        <v>157</v>
      </c>
      <c r="AU122" s="6" t="s">
        <v>77</v>
      </c>
    </row>
    <row r="123" spans="2:51" s="6" customFormat="1" ht="15.75" customHeight="1">
      <c r="B123" s="118"/>
      <c r="E123" s="119"/>
      <c r="F123" s="192" t="s">
        <v>227</v>
      </c>
      <c r="G123" s="193"/>
      <c r="H123" s="193"/>
      <c r="I123" s="193"/>
      <c r="K123" s="120">
        <v>1158</v>
      </c>
      <c r="S123" s="118"/>
      <c r="T123" s="121"/>
      <c r="AA123" s="122"/>
      <c r="AT123" s="119" t="s">
        <v>159</v>
      </c>
      <c r="AU123" s="119" t="s">
        <v>77</v>
      </c>
      <c r="AV123" s="119" t="s">
        <v>77</v>
      </c>
      <c r="AW123" s="119" t="s">
        <v>129</v>
      </c>
      <c r="AX123" s="119" t="s">
        <v>18</v>
      </c>
      <c r="AY123" s="119" t="s">
        <v>149</v>
      </c>
    </row>
    <row r="124" spans="2:65" s="6" customFormat="1" ht="27" customHeight="1">
      <c r="B124" s="20"/>
      <c r="C124" s="108" t="s">
        <v>228</v>
      </c>
      <c r="D124" s="108" t="s">
        <v>150</v>
      </c>
      <c r="E124" s="109" t="s">
        <v>229</v>
      </c>
      <c r="F124" s="187" t="s">
        <v>230</v>
      </c>
      <c r="G124" s="188"/>
      <c r="H124" s="188"/>
      <c r="I124" s="188"/>
      <c r="J124" s="111" t="s">
        <v>206</v>
      </c>
      <c r="K124" s="112">
        <v>1158</v>
      </c>
      <c r="L124" s="189"/>
      <c r="M124" s="188"/>
      <c r="N124" s="190">
        <f>ROUND($L$124*$K$124,2)</f>
        <v>0</v>
      </c>
      <c r="O124" s="188"/>
      <c r="P124" s="188"/>
      <c r="Q124" s="188"/>
      <c r="R124" s="110" t="s">
        <v>154</v>
      </c>
      <c r="S124" s="20"/>
      <c r="T124" s="113"/>
      <c r="U124" s="114" t="s">
        <v>39</v>
      </c>
      <c r="X124" s="115">
        <v>0.00047</v>
      </c>
      <c r="Y124" s="115">
        <f>$X$124*$K$124</f>
        <v>0.54426</v>
      </c>
      <c r="Z124" s="115">
        <v>0</v>
      </c>
      <c r="AA124" s="116">
        <f>$Z$124*$K$124</f>
        <v>0</v>
      </c>
      <c r="AR124" s="79" t="s">
        <v>155</v>
      </c>
      <c r="AT124" s="79" t="s">
        <v>150</v>
      </c>
      <c r="AU124" s="79" t="s">
        <v>77</v>
      </c>
      <c r="AY124" s="6" t="s">
        <v>149</v>
      </c>
      <c r="BE124" s="117">
        <f>IF($U$124="základní",$N$124,0)</f>
        <v>0</v>
      </c>
      <c r="BF124" s="117">
        <f>IF($U$124="snížená",$N$124,0)</f>
        <v>0</v>
      </c>
      <c r="BG124" s="117">
        <f>IF($U$124="zákl. přenesená",$N$124,0)</f>
        <v>0</v>
      </c>
      <c r="BH124" s="117">
        <f>IF($U$124="sníž. přenesená",$N$124,0)</f>
        <v>0</v>
      </c>
      <c r="BI124" s="117">
        <f>IF($U$124="nulová",$N$124,0)</f>
        <v>0</v>
      </c>
      <c r="BJ124" s="79" t="s">
        <v>18</v>
      </c>
      <c r="BK124" s="117">
        <f>ROUND($L$124*$K$124,2)</f>
        <v>0</v>
      </c>
      <c r="BL124" s="79" t="s">
        <v>155</v>
      </c>
      <c r="BM124" s="79" t="s">
        <v>231</v>
      </c>
    </row>
    <row r="125" spans="2:47" s="6" customFormat="1" ht="16.5" customHeight="1">
      <c r="B125" s="20"/>
      <c r="F125" s="191" t="s">
        <v>230</v>
      </c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"/>
      <c r="T125" s="44"/>
      <c r="AA125" s="45"/>
      <c r="AT125" s="6" t="s">
        <v>157</v>
      </c>
      <c r="AU125" s="6" t="s">
        <v>77</v>
      </c>
    </row>
    <row r="126" spans="2:51" s="6" customFormat="1" ht="15.75" customHeight="1">
      <c r="B126" s="118"/>
      <c r="E126" s="119"/>
      <c r="F126" s="192" t="s">
        <v>227</v>
      </c>
      <c r="G126" s="193"/>
      <c r="H126" s="193"/>
      <c r="I126" s="193"/>
      <c r="K126" s="120">
        <v>1158</v>
      </c>
      <c r="S126" s="118"/>
      <c r="T126" s="123"/>
      <c r="U126" s="124"/>
      <c r="V126" s="124"/>
      <c r="W126" s="124"/>
      <c r="X126" s="124"/>
      <c r="Y126" s="124"/>
      <c r="Z126" s="124"/>
      <c r="AA126" s="125"/>
      <c r="AT126" s="119" t="s">
        <v>159</v>
      </c>
      <c r="AU126" s="119" t="s">
        <v>77</v>
      </c>
      <c r="AV126" s="119" t="s">
        <v>77</v>
      </c>
      <c r="AW126" s="119" t="s">
        <v>129</v>
      </c>
      <c r="AX126" s="119" t="s">
        <v>18</v>
      </c>
      <c r="AY126" s="119" t="s">
        <v>149</v>
      </c>
    </row>
    <row r="127" spans="2:19" s="6" customFormat="1" ht="7.5" customHeight="1"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20"/>
    </row>
    <row r="128" s="2" customFormat="1" ht="14.25" customHeight="1"/>
  </sheetData>
  <sheetProtection/>
  <mergeCells count="132">
    <mergeCell ref="H1:K1"/>
    <mergeCell ref="S2:AC2"/>
    <mergeCell ref="F126:I126"/>
    <mergeCell ref="N76:Q76"/>
    <mergeCell ref="N77:Q77"/>
    <mergeCell ref="N78:Q78"/>
    <mergeCell ref="N112:Q112"/>
    <mergeCell ref="N120:Q120"/>
    <mergeCell ref="F122:R122"/>
    <mergeCell ref="F123:I123"/>
    <mergeCell ref="F124:I124"/>
    <mergeCell ref="L124:M124"/>
    <mergeCell ref="N124:Q124"/>
    <mergeCell ref="F125:R125"/>
    <mergeCell ref="F117:R117"/>
    <mergeCell ref="F118:R118"/>
    <mergeCell ref="F119:I119"/>
    <mergeCell ref="F121:I121"/>
    <mergeCell ref="L121:M121"/>
    <mergeCell ref="N121:Q121"/>
    <mergeCell ref="F113:I113"/>
    <mergeCell ref="L113:M113"/>
    <mergeCell ref="N113:Q113"/>
    <mergeCell ref="F114:R114"/>
    <mergeCell ref="F115:I115"/>
    <mergeCell ref="F116:I116"/>
    <mergeCell ref="L116:M116"/>
    <mergeCell ref="N116:Q116"/>
    <mergeCell ref="F108:I108"/>
    <mergeCell ref="F109:I109"/>
    <mergeCell ref="L109:M109"/>
    <mergeCell ref="N109:Q109"/>
    <mergeCell ref="F110:R110"/>
    <mergeCell ref="F111:I111"/>
    <mergeCell ref="F104:R104"/>
    <mergeCell ref="F105:I105"/>
    <mergeCell ref="F106:I106"/>
    <mergeCell ref="L106:M106"/>
    <mergeCell ref="N106:Q106"/>
    <mergeCell ref="F107:R107"/>
    <mergeCell ref="F100:I100"/>
    <mergeCell ref="L100:M100"/>
    <mergeCell ref="N100:Q100"/>
    <mergeCell ref="F101:R101"/>
    <mergeCell ref="F102:I102"/>
    <mergeCell ref="F103:I103"/>
    <mergeCell ref="L103:M103"/>
    <mergeCell ref="N103:Q103"/>
    <mergeCell ref="F96:R96"/>
    <mergeCell ref="F97:I97"/>
    <mergeCell ref="L97:M97"/>
    <mergeCell ref="N97:Q97"/>
    <mergeCell ref="F98:R98"/>
    <mergeCell ref="F99:I99"/>
    <mergeCell ref="F92:I92"/>
    <mergeCell ref="L92:M92"/>
    <mergeCell ref="N92:Q92"/>
    <mergeCell ref="F93:R93"/>
    <mergeCell ref="F94:I94"/>
    <mergeCell ref="F95:I95"/>
    <mergeCell ref="L95:M95"/>
    <mergeCell ref="N95:Q95"/>
    <mergeCell ref="F88:R88"/>
    <mergeCell ref="F89:I89"/>
    <mergeCell ref="F90:I90"/>
    <mergeCell ref="L90:M90"/>
    <mergeCell ref="N90:Q90"/>
    <mergeCell ref="F91:R91"/>
    <mergeCell ref="F84:I84"/>
    <mergeCell ref="F85:I85"/>
    <mergeCell ref="L85:M85"/>
    <mergeCell ref="N85:Q85"/>
    <mergeCell ref="F86:R86"/>
    <mergeCell ref="F87:I87"/>
    <mergeCell ref="L87:M87"/>
    <mergeCell ref="N87:Q87"/>
    <mergeCell ref="F80:R80"/>
    <mergeCell ref="F81:I81"/>
    <mergeCell ref="F82:I82"/>
    <mergeCell ref="L82:M82"/>
    <mergeCell ref="N82:Q82"/>
    <mergeCell ref="F83:R83"/>
    <mergeCell ref="M70:P70"/>
    <mergeCell ref="M72:Q72"/>
    <mergeCell ref="F75:I75"/>
    <mergeCell ref="L75:M75"/>
    <mergeCell ref="N75:Q75"/>
    <mergeCell ref="F79:I79"/>
    <mergeCell ref="L79:M79"/>
    <mergeCell ref="N79:Q79"/>
    <mergeCell ref="N56:Q56"/>
    <mergeCell ref="N57:Q57"/>
    <mergeCell ref="C64:R64"/>
    <mergeCell ref="F66:Q66"/>
    <mergeCell ref="F67:Q67"/>
    <mergeCell ref="F68:Q68"/>
    <mergeCell ref="M48:Q48"/>
    <mergeCell ref="C51:G51"/>
    <mergeCell ref="N51:Q51"/>
    <mergeCell ref="N53:Q53"/>
    <mergeCell ref="N54:Q54"/>
    <mergeCell ref="N55:Q55"/>
    <mergeCell ref="L34:P34"/>
    <mergeCell ref="C40:R40"/>
    <mergeCell ref="F42:Q42"/>
    <mergeCell ref="F43:Q43"/>
    <mergeCell ref="F44:Q44"/>
    <mergeCell ref="M46:P46"/>
    <mergeCell ref="H30:J30"/>
    <mergeCell ref="M30:P30"/>
    <mergeCell ref="H31:J31"/>
    <mergeCell ref="M31:P31"/>
    <mergeCell ref="H32:J32"/>
    <mergeCell ref="M32:P32"/>
    <mergeCell ref="E23:P23"/>
    <mergeCell ref="M26:P26"/>
    <mergeCell ref="H28:J28"/>
    <mergeCell ref="M28:P28"/>
    <mergeCell ref="H29:J29"/>
    <mergeCell ref="M29:P29"/>
    <mergeCell ref="O13:P13"/>
    <mergeCell ref="O14:P14"/>
    <mergeCell ref="O16:P16"/>
    <mergeCell ref="O17:P17"/>
    <mergeCell ref="O19:P19"/>
    <mergeCell ref="O20:P20"/>
    <mergeCell ref="C2:R2"/>
    <mergeCell ref="C4:R4"/>
    <mergeCell ref="F6:Q6"/>
    <mergeCell ref="F7:Q7"/>
    <mergeCell ref="F8:Q8"/>
    <mergeCell ref="O11:P11"/>
  </mergeCells>
  <hyperlinks>
    <hyperlink ref="F1:G1" location="C2" tooltip="Krycí list soupisu" display="1) Krycí list soupisu"/>
    <hyperlink ref="H1:K1" location="C51" tooltip="Rekapitulace" display="2) Rekapitulace"/>
    <hyperlink ref="L1:M1" location="C7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211"/>
      <c r="B1" s="208"/>
      <c r="C1" s="208"/>
      <c r="D1" s="209" t="s">
        <v>1</v>
      </c>
      <c r="E1" s="208"/>
      <c r="F1" s="210" t="s">
        <v>717</v>
      </c>
      <c r="G1" s="210"/>
      <c r="H1" s="212" t="s">
        <v>718</v>
      </c>
      <c r="I1" s="212"/>
      <c r="J1" s="212"/>
      <c r="K1" s="212"/>
      <c r="L1" s="210" t="s">
        <v>719</v>
      </c>
      <c r="M1" s="210"/>
      <c r="N1" s="208"/>
      <c r="O1" s="209" t="s">
        <v>118</v>
      </c>
      <c r="P1" s="208"/>
      <c r="Q1" s="208"/>
      <c r="R1" s="208"/>
      <c r="S1" s="210" t="s">
        <v>720</v>
      </c>
      <c r="T1" s="210"/>
      <c r="U1" s="211"/>
      <c r="V1" s="21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5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75" t="s">
        <v>6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2:46" s="2" customFormat="1" ht="37.5" customHeight="1">
      <c r="B4" s="10"/>
      <c r="C4" s="143" t="s">
        <v>119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176" t="str">
        <f>'Rekapitulace stavby'!$K$6</f>
        <v>08-2-027 - Švermov_sanace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1"/>
    </row>
    <row r="7" spans="2:18" s="2" customFormat="1" ht="15.75" customHeight="1">
      <c r="B7" s="10"/>
      <c r="D7" s="15" t="s">
        <v>120</v>
      </c>
      <c r="F7" s="176" t="s">
        <v>121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1"/>
    </row>
    <row r="8" spans="2:18" s="6" customFormat="1" ht="18.75" customHeight="1">
      <c r="B8" s="20"/>
      <c r="D8" s="14" t="s">
        <v>122</v>
      </c>
      <c r="F8" s="148" t="s">
        <v>232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23"/>
    </row>
    <row r="9" spans="2:18" s="6" customFormat="1" ht="14.25" customHeight="1">
      <c r="B9" s="20"/>
      <c r="R9" s="23"/>
    </row>
    <row r="10" spans="2:18" s="6" customFormat="1" ht="15" customHeight="1">
      <c r="B10" s="20"/>
      <c r="D10" s="15" t="s">
        <v>124</v>
      </c>
      <c r="F10" s="16"/>
      <c r="R10" s="23"/>
    </row>
    <row r="11" spans="2:18" s="6" customFormat="1" ht="15" customHeight="1">
      <c r="B11" s="20"/>
      <c r="D11" s="15" t="s">
        <v>19</v>
      </c>
      <c r="F11" s="16" t="s">
        <v>20</v>
      </c>
      <c r="M11" s="15" t="s">
        <v>21</v>
      </c>
      <c r="O11" s="177" t="str">
        <f>'Rekapitulace stavby'!$AN$8</f>
        <v>21.08.2013</v>
      </c>
      <c r="P11" s="146"/>
      <c r="R11" s="23"/>
    </row>
    <row r="12" spans="2:18" s="6" customFormat="1" ht="7.5" customHeight="1">
      <c r="B12" s="20"/>
      <c r="R12" s="23"/>
    </row>
    <row r="13" spans="2:18" s="6" customFormat="1" ht="15" customHeight="1">
      <c r="B13" s="20"/>
      <c r="D13" s="15" t="s">
        <v>25</v>
      </c>
      <c r="M13" s="15" t="s">
        <v>26</v>
      </c>
      <c r="O13" s="159">
        <f>IF('Rekapitulace stavby'!$AN$10="","",'Rekapitulace stavby'!$AN$10)</f>
      </c>
      <c r="P13" s="146"/>
      <c r="R13" s="23"/>
    </row>
    <row r="14" spans="2:18" s="6" customFormat="1" ht="18.75" customHeight="1">
      <c r="B14" s="20"/>
      <c r="E14" s="16" t="str">
        <f>IF('Rekapitulace stavby'!$E$11="","",'Rekapitulace stavby'!$E$11)</f>
        <v>Středočeský kraj</v>
      </c>
      <c r="M14" s="15" t="s">
        <v>28</v>
      </c>
      <c r="O14" s="159">
        <f>IF('Rekapitulace stavby'!$AN$11="","",'Rekapitulace stavby'!$AN$11)</f>
      </c>
      <c r="P14" s="146"/>
      <c r="R14" s="23"/>
    </row>
    <row r="15" spans="2:18" s="6" customFormat="1" ht="7.5" customHeight="1">
      <c r="B15" s="20"/>
      <c r="R15" s="23"/>
    </row>
    <row r="16" spans="2:18" s="6" customFormat="1" ht="15" customHeight="1">
      <c r="B16" s="20"/>
      <c r="D16" s="15" t="s">
        <v>29</v>
      </c>
      <c r="M16" s="15" t="s">
        <v>26</v>
      </c>
      <c r="O16" s="159" t="str">
        <f>IF('Rekapitulace stavby'!$AN$13="","",'Rekapitulace stavby'!$AN$13)</f>
        <v>Vyplň údaj</v>
      </c>
      <c r="P16" s="146"/>
      <c r="R16" s="23"/>
    </row>
    <row r="17" spans="2:18" s="6" customFormat="1" ht="18.75" customHeight="1">
      <c r="B17" s="20"/>
      <c r="E17" s="16" t="str">
        <f>IF('Rekapitulace stavby'!$E$14="","",'Rekapitulace stavby'!$E$14)</f>
        <v>Vyplň údaj</v>
      </c>
      <c r="M17" s="15" t="s">
        <v>28</v>
      </c>
      <c r="O17" s="159" t="str">
        <f>IF('Rekapitulace stavby'!$AN$14="","",'Rekapitulace stavby'!$AN$14)</f>
        <v>Vyplň údaj</v>
      </c>
      <c r="P17" s="146"/>
      <c r="R17" s="23"/>
    </row>
    <row r="18" spans="2:18" s="6" customFormat="1" ht="7.5" customHeight="1">
      <c r="B18" s="20"/>
      <c r="R18" s="23"/>
    </row>
    <row r="19" spans="2:18" s="6" customFormat="1" ht="15" customHeight="1">
      <c r="B19" s="20"/>
      <c r="D19" s="15" t="s">
        <v>31</v>
      </c>
      <c r="M19" s="15" t="s">
        <v>26</v>
      </c>
      <c r="O19" s="159" t="s">
        <v>32</v>
      </c>
      <c r="P19" s="146"/>
      <c r="R19" s="23"/>
    </row>
    <row r="20" spans="2:18" s="6" customFormat="1" ht="18.75" customHeight="1">
      <c r="B20" s="20"/>
      <c r="E20" s="16" t="s">
        <v>33</v>
      </c>
      <c r="M20" s="15" t="s">
        <v>28</v>
      </c>
      <c r="O20" s="159" t="s">
        <v>34</v>
      </c>
      <c r="P20" s="146"/>
      <c r="R20" s="23"/>
    </row>
    <row r="21" spans="2:18" s="6" customFormat="1" ht="7.5" customHeight="1">
      <c r="B21" s="20"/>
      <c r="R21" s="23"/>
    </row>
    <row r="22" spans="2:18" s="6" customFormat="1" ht="15" customHeight="1">
      <c r="B22" s="20"/>
      <c r="D22" s="15" t="s">
        <v>36</v>
      </c>
      <c r="R22" s="23"/>
    </row>
    <row r="23" spans="2:18" s="79" customFormat="1" ht="15.75" customHeight="1">
      <c r="B23" s="80"/>
      <c r="E23" s="150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R23" s="81"/>
    </row>
    <row r="24" spans="2:18" s="6" customFormat="1" ht="7.5" customHeight="1">
      <c r="B24" s="20"/>
      <c r="R24" s="23"/>
    </row>
    <row r="25" spans="2:18" s="6" customFormat="1" ht="7.5" customHeight="1">
      <c r="B25" s="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R25" s="23"/>
    </row>
    <row r="26" spans="2:18" s="6" customFormat="1" ht="26.25" customHeight="1">
      <c r="B26" s="20"/>
      <c r="D26" s="82" t="s">
        <v>37</v>
      </c>
      <c r="M26" s="173">
        <f>ROUNDUP($N$76,2)</f>
        <v>0</v>
      </c>
      <c r="N26" s="146"/>
      <c r="O26" s="146"/>
      <c r="P26" s="146"/>
      <c r="R26" s="23"/>
    </row>
    <row r="27" spans="2:18" s="6" customFormat="1" ht="7.5" customHeight="1">
      <c r="B27" s="2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R27" s="23"/>
    </row>
    <row r="28" spans="2:18" s="6" customFormat="1" ht="15" customHeight="1">
      <c r="B28" s="20"/>
      <c r="D28" s="25" t="s">
        <v>38</v>
      </c>
      <c r="E28" s="25" t="s">
        <v>39</v>
      </c>
      <c r="F28" s="26">
        <v>0.21</v>
      </c>
      <c r="G28" s="83" t="s">
        <v>40</v>
      </c>
      <c r="H28" s="179">
        <f>SUM($BE$76:$BE$129)</f>
        <v>0</v>
      </c>
      <c r="I28" s="146"/>
      <c r="J28" s="146"/>
      <c r="M28" s="179">
        <f>SUM($BE$76:$BE$129)*$F$28</f>
        <v>0</v>
      </c>
      <c r="N28" s="146"/>
      <c r="O28" s="146"/>
      <c r="P28" s="146"/>
      <c r="R28" s="23"/>
    </row>
    <row r="29" spans="2:18" s="6" customFormat="1" ht="15" customHeight="1">
      <c r="B29" s="20"/>
      <c r="E29" s="25" t="s">
        <v>41</v>
      </c>
      <c r="F29" s="26">
        <v>0.15</v>
      </c>
      <c r="G29" s="83" t="s">
        <v>40</v>
      </c>
      <c r="H29" s="179">
        <f>SUM($BF$76:$BF$129)</f>
        <v>0</v>
      </c>
      <c r="I29" s="146"/>
      <c r="J29" s="146"/>
      <c r="M29" s="179">
        <f>SUM($BF$76:$BF$129)*$F$29</f>
        <v>0</v>
      </c>
      <c r="N29" s="146"/>
      <c r="O29" s="146"/>
      <c r="P29" s="146"/>
      <c r="R29" s="23"/>
    </row>
    <row r="30" spans="2:18" s="6" customFormat="1" ht="15" customHeight="1" hidden="1">
      <c r="B30" s="20"/>
      <c r="E30" s="25" t="s">
        <v>42</v>
      </c>
      <c r="F30" s="26">
        <v>0.21</v>
      </c>
      <c r="G30" s="83" t="s">
        <v>40</v>
      </c>
      <c r="H30" s="179">
        <f>SUM($BG$76:$BG$129)</f>
        <v>0</v>
      </c>
      <c r="I30" s="146"/>
      <c r="J30" s="146"/>
      <c r="M30" s="179">
        <v>0</v>
      </c>
      <c r="N30" s="146"/>
      <c r="O30" s="146"/>
      <c r="P30" s="146"/>
      <c r="R30" s="23"/>
    </row>
    <row r="31" spans="2:18" s="6" customFormat="1" ht="15" customHeight="1" hidden="1">
      <c r="B31" s="20"/>
      <c r="E31" s="25" t="s">
        <v>43</v>
      </c>
      <c r="F31" s="26">
        <v>0.15</v>
      </c>
      <c r="G31" s="83" t="s">
        <v>40</v>
      </c>
      <c r="H31" s="179">
        <f>SUM($BH$76:$BH$129)</f>
        <v>0</v>
      </c>
      <c r="I31" s="146"/>
      <c r="J31" s="146"/>
      <c r="M31" s="179">
        <v>0</v>
      </c>
      <c r="N31" s="146"/>
      <c r="O31" s="146"/>
      <c r="P31" s="146"/>
      <c r="R31" s="23"/>
    </row>
    <row r="32" spans="2:18" s="6" customFormat="1" ht="15" customHeight="1" hidden="1">
      <c r="B32" s="20"/>
      <c r="E32" s="25" t="s">
        <v>44</v>
      </c>
      <c r="F32" s="26">
        <v>0</v>
      </c>
      <c r="G32" s="83" t="s">
        <v>40</v>
      </c>
      <c r="H32" s="179">
        <f>SUM($BI$76:$BI$129)</f>
        <v>0</v>
      </c>
      <c r="I32" s="146"/>
      <c r="J32" s="146"/>
      <c r="M32" s="179">
        <v>0</v>
      </c>
      <c r="N32" s="146"/>
      <c r="O32" s="146"/>
      <c r="P32" s="146"/>
      <c r="R32" s="23"/>
    </row>
    <row r="33" spans="2:18" s="6" customFormat="1" ht="7.5" customHeight="1">
      <c r="B33" s="20"/>
      <c r="R33" s="23"/>
    </row>
    <row r="34" spans="2:18" s="6" customFormat="1" ht="26.25" customHeight="1">
      <c r="B34" s="20"/>
      <c r="C34" s="29"/>
      <c r="D34" s="30" t="s">
        <v>45</v>
      </c>
      <c r="E34" s="31"/>
      <c r="F34" s="31"/>
      <c r="G34" s="84" t="s">
        <v>46</v>
      </c>
      <c r="H34" s="32" t="s">
        <v>47</v>
      </c>
      <c r="I34" s="31"/>
      <c r="J34" s="31"/>
      <c r="K34" s="31"/>
      <c r="L34" s="157">
        <f>ROUNDUP(SUM($M$26:$M$32),2)</f>
        <v>0</v>
      </c>
      <c r="M34" s="156"/>
      <c r="N34" s="156"/>
      <c r="O34" s="156"/>
      <c r="P34" s="158"/>
      <c r="Q34" s="29"/>
      <c r="R34" s="33"/>
    </row>
    <row r="35" spans="2:18" s="6" customFormat="1" ht="15" customHeight="1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</row>
    <row r="39" spans="2:18" s="6" customFormat="1" ht="7.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85"/>
    </row>
    <row r="40" spans="2:18" s="6" customFormat="1" ht="37.5" customHeight="1">
      <c r="B40" s="20"/>
      <c r="C40" s="143" t="s">
        <v>125</v>
      </c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80"/>
    </row>
    <row r="41" spans="2:18" s="6" customFormat="1" ht="7.5" customHeight="1">
      <c r="B41" s="20"/>
      <c r="R41" s="23"/>
    </row>
    <row r="42" spans="2:18" s="6" customFormat="1" ht="15" customHeight="1">
      <c r="B42" s="20"/>
      <c r="C42" s="15" t="s">
        <v>15</v>
      </c>
      <c r="F42" s="176" t="str">
        <f>$F$6</f>
        <v>08-2-027 - Švermov_sanace</v>
      </c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23"/>
    </row>
    <row r="43" spans="2:18" s="2" customFormat="1" ht="15.75" customHeight="1">
      <c r="B43" s="10"/>
      <c r="C43" s="15" t="s">
        <v>120</v>
      </c>
      <c r="F43" s="176" t="s">
        <v>121</v>
      </c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1"/>
    </row>
    <row r="44" spans="2:18" s="6" customFormat="1" ht="15" customHeight="1">
      <c r="B44" s="20"/>
      <c r="C44" s="14" t="s">
        <v>122</v>
      </c>
      <c r="F44" s="148" t="str">
        <f>$F$8</f>
        <v>001 - parkování</v>
      </c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23"/>
    </row>
    <row r="45" spans="2:18" s="6" customFormat="1" ht="7.5" customHeight="1">
      <c r="B45" s="20"/>
      <c r="R45" s="23"/>
    </row>
    <row r="46" spans="2:18" s="6" customFormat="1" ht="18.75" customHeight="1">
      <c r="B46" s="20"/>
      <c r="C46" s="15" t="s">
        <v>19</v>
      </c>
      <c r="F46" s="16" t="str">
        <f>$F$11</f>
        <v>Švermov</v>
      </c>
      <c r="K46" s="15" t="s">
        <v>21</v>
      </c>
      <c r="M46" s="177" t="str">
        <f>IF($O$11="","",$O$11)</f>
        <v>21.08.2013</v>
      </c>
      <c r="N46" s="146"/>
      <c r="O46" s="146"/>
      <c r="P46" s="146"/>
      <c r="R46" s="23"/>
    </row>
    <row r="47" spans="2:18" s="6" customFormat="1" ht="7.5" customHeight="1">
      <c r="B47" s="20"/>
      <c r="R47" s="23"/>
    </row>
    <row r="48" spans="2:18" s="6" customFormat="1" ht="15.75" customHeight="1">
      <c r="B48" s="20"/>
      <c r="C48" s="15" t="s">
        <v>25</v>
      </c>
      <c r="F48" s="16" t="str">
        <f>$E$14</f>
        <v>Středočeský kraj</v>
      </c>
      <c r="K48" s="15" t="s">
        <v>31</v>
      </c>
      <c r="M48" s="159" t="str">
        <f>$E$20</f>
        <v>AF-CITYPLAN s.r.o</v>
      </c>
      <c r="N48" s="146"/>
      <c r="O48" s="146"/>
      <c r="P48" s="146"/>
      <c r="Q48" s="146"/>
      <c r="R48" s="23"/>
    </row>
    <row r="49" spans="2:18" s="6" customFormat="1" ht="15" customHeight="1">
      <c r="B49" s="20"/>
      <c r="C49" s="15" t="s">
        <v>29</v>
      </c>
      <c r="F49" s="16" t="str">
        <f>IF($E$17="","",$E$17)</f>
        <v>Vyplň údaj</v>
      </c>
      <c r="R49" s="23"/>
    </row>
    <row r="50" spans="2:18" s="6" customFormat="1" ht="11.25" customHeight="1">
      <c r="B50" s="20"/>
      <c r="R50" s="23"/>
    </row>
    <row r="51" spans="2:18" s="6" customFormat="1" ht="30" customHeight="1">
      <c r="B51" s="20"/>
      <c r="C51" s="181" t="s">
        <v>126</v>
      </c>
      <c r="D51" s="182"/>
      <c r="E51" s="182"/>
      <c r="F51" s="182"/>
      <c r="G51" s="182"/>
      <c r="H51" s="29"/>
      <c r="I51" s="29"/>
      <c r="J51" s="29"/>
      <c r="K51" s="29"/>
      <c r="L51" s="29"/>
      <c r="M51" s="29"/>
      <c r="N51" s="181" t="s">
        <v>127</v>
      </c>
      <c r="O51" s="182"/>
      <c r="P51" s="182"/>
      <c r="Q51" s="182"/>
      <c r="R51" s="33"/>
    </row>
    <row r="52" spans="2:18" s="6" customFormat="1" ht="11.25" customHeight="1">
      <c r="B52" s="20"/>
      <c r="R52" s="23"/>
    </row>
    <row r="53" spans="2:47" s="6" customFormat="1" ht="30" customHeight="1">
      <c r="B53" s="20"/>
      <c r="C53" s="52" t="s">
        <v>128</v>
      </c>
      <c r="N53" s="173">
        <f>ROUNDUP($N$76,2)</f>
        <v>0</v>
      </c>
      <c r="O53" s="146"/>
      <c r="P53" s="146"/>
      <c r="Q53" s="146"/>
      <c r="R53" s="23"/>
      <c r="AU53" s="6" t="s">
        <v>129</v>
      </c>
    </row>
    <row r="54" spans="2:18" s="58" customFormat="1" ht="25.5" customHeight="1">
      <c r="B54" s="86"/>
      <c r="D54" s="87" t="s">
        <v>130</v>
      </c>
      <c r="N54" s="183">
        <f>ROUNDUP($N$77,2)</f>
        <v>0</v>
      </c>
      <c r="O54" s="184"/>
      <c r="P54" s="184"/>
      <c r="Q54" s="184"/>
      <c r="R54" s="88"/>
    </row>
    <row r="55" spans="2:18" s="67" customFormat="1" ht="21" customHeight="1">
      <c r="B55" s="89"/>
      <c r="D55" s="69" t="s">
        <v>131</v>
      </c>
      <c r="N55" s="170">
        <f>ROUNDUP($N$78,2)</f>
        <v>0</v>
      </c>
      <c r="O55" s="184"/>
      <c r="P55" s="184"/>
      <c r="Q55" s="184"/>
      <c r="R55" s="90"/>
    </row>
    <row r="56" spans="2:18" s="67" customFormat="1" ht="21" customHeight="1">
      <c r="B56" s="89"/>
      <c r="D56" s="69" t="s">
        <v>132</v>
      </c>
      <c r="N56" s="170">
        <f>ROUNDUP($N$115,2)</f>
        <v>0</v>
      </c>
      <c r="O56" s="184"/>
      <c r="P56" s="184"/>
      <c r="Q56" s="184"/>
      <c r="R56" s="90"/>
    </row>
    <row r="57" spans="2:18" s="67" customFormat="1" ht="21" customHeight="1">
      <c r="B57" s="89"/>
      <c r="D57" s="69" t="s">
        <v>133</v>
      </c>
      <c r="N57" s="170">
        <f>ROUNDUP($N$123,2)</f>
        <v>0</v>
      </c>
      <c r="O57" s="184"/>
      <c r="P57" s="184"/>
      <c r="Q57" s="184"/>
      <c r="R57" s="90"/>
    </row>
    <row r="58" spans="2:18" s="6" customFormat="1" ht="22.5" customHeight="1">
      <c r="B58" s="20"/>
      <c r="R58" s="23"/>
    </row>
    <row r="59" spans="2:18" s="6" customFormat="1" ht="7.5" customHeight="1"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6"/>
    </row>
    <row r="63" spans="2:19" s="6" customFormat="1" ht="7.5" customHeight="1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20"/>
    </row>
    <row r="64" spans="2:19" s="6" customFormat="1" ht="37.5" customHeight="1">
      <c r="B64" s="20"/>
      <c r="C64" s="143" t="s">
        <v>134</v>
      </c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20"/>
    </row>
    <row r="65" spans="2:19" s="6" customFormat="1" ht="7.5" customHeight="1">
      <c r="B65" s="20"/>
      <c r="S65" s="20"/>
    </row>
    <row r="66" spans="2:19" s="6" customFormat="1" ht="15" customHeight="1">
      <c r="B66" s="20"/>
      <c r="C66" s="15" t="s">
        <v>15</v>
      </c>
      <c r="F66" s="176" t="str">
        <f>$F$6</f>
        <v>08-2-027 - Švermov_sanace</v>
      </c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S66" s="20"/>
    </row>
    <row r="67" spans="2:19" s="2" customFormat="1" ht="15.75" customHeight="1">
      <c r="B67" s="10"/>
      <c r="C67" s="15" t="s">
        <v>120</v>
      </c>
      <c r="F67" s="176" t="s">
        <v>121</v>
      </c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S67" s="10"/>
    </row>
    <row r="68" spans="2:19" s="6" customFormat="1" ht="15" customHeight="1">
      <c r="B68" s="20"/>
      <c r="C68" s="14" t="s">
        <v>122</v>
      </c>
      <c r="F68" s="148" t="str">
        <f>$F$8</f>
        <v>001 - parkování</v>
      </c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S68" s="20"/>
    </row>
    <row r="69" spans="2:19" s="6" customFormat="1" ht="7.5" customHeight="1">
      <c r="B69" s="20"/>
      <c r="S69" s="20"/>
    </row>
    <row r="70" spans="2:19" s="6" customFormat="1" ht="18.75" customHeight="1">
      <c r="B70" s="20"/>
      <c r="C70" s="15" t="s">
        <v>19</v>
      </c>
      <c r="F70" s="16" t="str">
        <f>$F$11</f>
        <v>Švermov</v>
      </c>
      <c r="K70" s="15" t="s">
        <v>21</v>
      </c>
      <c r="M70" s="177" t="str">
        <f>IF($O$11="","",$O$11)</f>
        <v>21.08.2013</v>
      </c>
      <c r="N70" s="146"/>
      <c r="O70" s="146"/>
      <c r="P70" s="146"/>
      <c r="S70" s="20"/>
    </row>
    <row r="71" spans="2:19" s="6" customFormat="1" ht="7.5" customHeight="1">
      <c r="B71" s="20"/>
      <c r="S71" s="20"/>
    </row>
    <row r="72" spans="2:19" s="6" customFormat="1" ht="15.75" customHeight="1">
      <c r="B72" s="20"/>
      <c r="C72" s="15" t="s">
        <v>25</v>
      </c>
      <c r="F72" s="16" t="str">
        <f>$E$14</f>
        <v>Středočeský kraj</v>
      </c>
      <c r="K72" s="15" t="s">
        <v>31</v>
      </c>
      <c r="M72" s="159" t="str">
        <f>$E$20</f>
        <v>AF-CITYPLAN s.r.o</v>
      </c>
      <c r="N72" s="146"/>
      <c r="O72" s="146"/>
      <c r="P72" s="146"/>
      <c r="Q72" s="146"/>
      <c r="S72" s="20"/>
    </row>
    <row r="73" spans="2:19" s="6" customFormat="1" ht="15" customHeight="1">
      <c r="B73" s="20"/>
      <c r="C73" s="15" t="s">
        <v>29</v>
      </c>
      <c r="F73" s="16" t="str">
        <f>IF($E$17="","",$E$17)</f>
        <v>Vyplň údaj</v>
      </c>
      <c r="S73" s="20"/>
    </row>
    <row r="74" spans="2:19" s="6" customFormat="1" ht="11.25" customHeight="1">
      <c r="B74" s="20"/>
      <c r="S74" s="20"/>
    </row>
    <row r="75" spans="2:27" s="91" customFormat="1" ht="30" customHeight="1">
      <c r="B75" s="92"/>
      <c r="C75" s="93" t="s">
        <v>135</v>
      </c>
      <c r="D75" s="94" t="s">
        <v>54</v>
      </c>
      <c r="E75" s="94" t="s">
        <v>50</v>
      </c>
      <c r="F75" s="185" t="s">
        <v>136</v>
      </c>
      <c r="G75" s="186"/>
      <c r="H75" s="186"/>
      <c r="I75" s="186"/>
      <c r="J75" s="94" t="s">
        <v>137</v>
      </c>
      <c r="K75" s="94" t="s">
        <v>138</v>
      </c>
      <c r="L75" s="185" t="s">
        <v>139</v>
      </c>
      <c r="M75" s="186"/>
      <c r="N75" s="185" t="s">
        <v>140</v>
      </c>
      <c r="O75" s="186"/>
      <c r="P75" s="186"/>
      <c r="Q75" s="186"/>
      <c r="R75" s="95" t="s">
        <v>141</v>
      </c>
      <c r="S75" s="92"/>
      <c r="T75" s="47" t="s">
        <v>142</v>
      </c>
      <c r="U75" s="48" t="s">
        <v>38</v>
      </c>
      <c r="V75" s="48" t="s">
        <v>143</v>
      </c>
      <c r="W75" s="48" t="s">
        <v>144</v>
      </c>
      <c r="X75" s="48" t="s">
        <v>145</v>
      </c>
      <c r="Y75" s="48" t="s">
        <v>146</v>
      </c>
      <c r="Z75" s="48" t="s">
        <v>147</v>
      </c>
      <c r="AA75" s="49" t="s">
        <v>148</v>
      </c>
    </row>
    <row r="76" spans="2:63" s="6" customFormat="1" ht="30" customHeight="1">
      <c r="B76" s="20"/>
      <c r="C76" s="52" t="s">
        <v>128</v>
      </c>
      <c r="N76" s="195">
        <f>$BK$76</f>
        <v>0</v>
      </c>
      <c r="O76" s="146"/>
      <c r="P76" s="146"/>
      <c r="Q76" s="146"/>
      <c r="S76" s="20"/>
      <c r="T76" s="51"/>
      <c r="U76" s="42"/>
      <c r="V76" s="42"/>
      <c r="W76" s="96">
        <f>$W$77</f>
        <v>0</v>
      </c>
      <c r="X76" s="42"/>
      <c r="Y76" s="96">
        <f>$Y$77</f>
        <v>54.13284</v>
      </c>
      <c r="Z76" s="42"/>
      <c r="AA76" s="97">
        <f>$AA$77</f>
        <v>0</v>
      </c>
      <c r="AT76" s="6" t="s">
        <v>68</v>
      </c>
      <c r="AU76" s="6" t="s">
        <v>129</v>
      </c>
      <c r="BK76" s="98">
        <f>$BK$77</f>
        <v>0</v>
      </c>
    </row>
    <row r="77" spans="2:63" s="99" customFormat="1" ht="37.5" customHeight="1">
      <c r="B77" s="100"/>
      <c r="D77" s="101" t="s">
        <v>130</v>
      </c>
      <c r="N77" s="196">
        <f>$BK$77</f>
        <v>0</v>
      </c>
      <c r="O77" s="197"/>
      <c r="P77" s="197"/>
      <c r="Q77" s="197"/>
      <c r="S77" s="100"/>
      <c r="T77" s="103"/>
      <c r="W77" s="104">
        <f>$W$78+$W$115+$W$123</f>
        <v>0</v>
      </c>
      <c r="Y77" s="104">
        <f>$Y$78+$Y$115+$Y$123</f>
        <v>54.13284</v>
      </c>
      <c r="AA77" s="105">
        <f>$AA$78+$AA$115+$AA$123</f>
        <v>0</v>
      </c>
      <c r="AR77" s="102" t="s">
        <v>18</v>
      </c>
      <c r="AT77" s="102" t="s">
        <v>68</v>
      </c>
      <c r="AU77" s="102" t="s">
        <v>69</v>
      </c>
      <c r="AY77" s="102" t="s">
        <v>149</v>
      </c>
      <c r="BK77" s="106">
        <f>$BK$78+$BK$115+$BK$123</f>
        <v>0</v>
      </c>
    </row>
    <row r="78" spans="2:63" s="99" customFormat="1" ht="21" customHeight="1">
      <c r="B78" s="100"/>
      <c r="D78" s="107" t="s">
        <v>131</v>
      </c>
      <c r="N78" s="198">
        <f>$BK$78</f>
        <v>0</v>
      </c>
      <c r="O78" s="197"/>
      <c r="P78" s="197"/>
      <c r="Q78" s="197"/>
      <c r="S78" s="100"/>
      <c r="T78" s="103"/>
      <c r="W78" s="104">
        <f>SUM($W$79:$W$114)</f>
        <v>0</v>
      </c>
      <c r="Y78" s="104">
        <f>SUM($Y$79:$Y$114)</f>
        <v>0</v>
      </c>
      <c r="AA78" s="105">
        <f>SUM($AA$79:$AA$114)</f>
        <v>0</v>
      </c>
      <c r="AR78" s="102" t="s">
        <v>18</v>
      </c>
      <c r="AT78" s="102" t="s">
        <v>68</v>
      </c>
      <c r="AU78" s="102" t="s">
        <v>18</v>
      </c>
      <c r="AY78" s="102" t="s">
        <v>149</v>
      </c>
      <c r="BK78" s="106">
        <f>SUM($BK$79:$BK$114)</f>
        <v>0</v>
      </c>
    </row>
    <row r="79" spans="2:65" s="6" customFormat="1" ht="27" customHeight="1">
      <c r="B79" s="20"/>
      <c r="C79" s="108" t="s">
        <v>18</v>
      </c>
      <c r="D79" s="108" t="s">
        <v>150</v>
      </c>
      <c r="E79" s="109" t="s">
        <v>151</v>
      </c>
      <c r="F79" s="187" t="s">
        <v>152</v>
      </c>
      <c r="G79" s="188"/>
      <c r="H79" s="188"/>
      <c r="I79" s="188"/>
      <c r="J79" s="111" t="s">
        <v>153</v>
      </c>
      <c r="K79" s="112">
        <v>3.375</v>
      </c>
      <c r="L79" s="189"/>
      <c r="M79" s="188"/>
      <c r="N79" s="190">
        <f>ROUND($L$79*$K$79,2)</f>
        <v>0</v>
      </c>
      <c r="O79" s="188"/>
      <c r="P79" s="188"/>
      <c r="Q79" s="188"/>
      <c r="R79" s="110" t="s">
        <v>154</v>
      </c>
      <c r="S79" s="20"/>
      <c r="T79" s="113"/>
      <c r="U79" s="114" t="s">
        <v>39</v>
      </c>
      <c r="X79" s="115">
        <v>0</v>
      </c>
      <c r="Y79" s="115">
        <f>$X$79*$K$79</f>
        <v>0</v>
      </c>
      <c r="Z79" s="115">
        <v>0</v>
      </c>
      <c r="AA79" s="116">
        <f>$Z$79*$K$79</f>
        <v>0</v>
      </c>
      <c r="AR79" s="79" t="s">
        <v>155</v>
      </c>
      <c r="AT79" s="79" t="s">
        <v>150</v>
      </c>
      <c r="AU79" s="79" t="s">
        <v>77</v>
      </c>
      <c r="AY79" s="6" t="s">
        <v>149</v>
      </c>
      <c r="BE79" s="117">
        <f>IF($U$79="základní",$N$79,0)</f>
        <v>0</v>
      </c>
      <c r="BF79" s="117">
        <f>IF($U$79="snížená",$N$79,0)</f>
        <v>0</v>
      </c>
      <c r="BG79" s="117">
        <f>IF($U$79="zákl. přenesená",$N$79,0)</f>
        <v>0</v>
      </c>
      <c r="BH79" s="117">
        <f>IF($U$79="sníž. přenesená",$N$79,0)</f>
        <v>0</v>
      </c>
      <c r="BI79" s="117">
        <f>IF($U$79="nulová",$N$79,0)</f>
        <v>0</v>
      </c>
      <c r="BJ79" s="79" t="s">
        <v>18</v>
      </c>
      <c r="BK79" s="117">
        <f>ROUND($L$79*$K$79,2)</f>
        <v>0</v>
      </c>
      <c r="BL79" s="79" t="s">
        <v>155</v>
      </c>
      <c r="BM79" s="79" t="s">
        <v>233</v>
      </c>
    </row>
    <row r="80" spans="2:47" s="6" customFormat="1" ht="16.5" customHeight="1">
      <c r="B80" s="20"/>
      <c r="F80" s="191" t="s">
        <v>152</v>
      </c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20"/>
      <c r="T80" s="44"/>
      <c r="AA80" s="45"/>
      <c r="AT80" s="6" t="s">
        <v>157</v>
      </c>
      <c r="AU80" s="6" t="s">
        <v>77</v>
      </c>
    </row>
    <row r="81" spans="2:51" s="6" customFormat="1" ht="15.75" customHeight="1">
      <c r="B81" s="118"/>
      <c r="E81" s="119"/>
      <c r="F81" s="192" t="s">
        <v>234</v>
      </c>
      <c r="G81" s="193"/>
      <c r="H81" s="193"/>
      <c r="I81" s="193"/>
      <c r="K81" s="120">
        <v>3.375</v>
      </c>
      <c r="S81" s="118"/>
      <c r="T81" s="121"/>
      <c r="AA81" s="122"/>
      <c r="AT81" s="119" t="s">
        <v>159</v>
      </c>
      <c r="AU81" s="119" t="s">
        <v>77</v>
      </c>
      <c r="AV81" s="119" t="s">
        <v>77</v>
      </c>
      <c r="AW81" s="119" t="s">
        <v>129</v>
      </c>
      <c r="AX81" s="119" t="s">
        <v>18</v>
      </c>
      <c r="AY81" s="119" t="s">
        <v>149</v>
      </c>
    </row>
    <row r="82" spans="2:65" s="6" customFormat="1" ht="27" customHeight="1">
      <c r="B82" s="20"/>
      <c r="C82" s="108" t="s">
        <v>77</v>
      </c>
      <c r="D82" s="108" t="s">
        <v>150</v>
      </c>
      <c r="E82" s="109" t="s">
        <v>235</v>
      </c>
      <c r="F82" s="187" t="s">
        <v>236</v>
      </c>
      <c r="G82" s="188"/>
      <c r="H82" s="188"/>
      <c r="I82" s="188"/>
      <c r="J82" s="111" t="s">
        <v>153</v>
      </c>
      <c r="K82" s="112">
        <v>13.5</v>
      </c>
      <c r="L82" s="189"/>
      <c r="M82" s="188"/>
      <c r="N82" s="190">
        <f>ROUND($L$82*$K$82,2)</f>
        <v>0</v>
      </c>
      <c r="O82" s="188"/>
      <c r="P82" s="188"/>
      <c r="Q82" s="188"/>
      <c r="R82" s="110" t="s">
        <v>154</v>
      </c>
      <c r="S82" s="20"/>
      <c r="T82" s="113"/>
      <c r="U82" s="114" t="s">
        <v>39</v>
      </c>
      <c r="X82" s="115">
        <v>0</v>
      </c>
      <c r="Y82" s="115">
        <f>$X$82*$K$82</f>
        <v>0</v>
      </c>
      <c r="Z82" s="115">
        <v>0</v>
      </c>
      <c r="AA82" s="116">
        <f>$Z$82*$K$82</f>
        <v>0</v>
      </c>
      <c r="AR82" s="79" t="s">
        <v>155</v>
      </c>
      <c r="AT82" s="79" t="s">
        <v>150</v>
      </c>
      <c r="AU82" s="79" t="s">
        <v>77</v>
      </c>
      <c r="AY82" s="6" t="s">
        <v>149</v>
      </c>
      <c r="BE82" s="117">
        <f>IF($U$82="základní",$N$82,0)</f>
        <v>0</v>
      </c>
      <c r="BF82" s="117">
        <f>IF($U$82="snížená",$N$82,0)</f>
        <v>0</v>
      </c>
      <c r="BG82" s="117">
        <f>IF($U$82="zákl. přenesená",$N$82,0)</f>
        <v>0</v>
      </c>
      <c r="BH82" s="117">
        <f>IF($U$82="sníž. přenesená",$N$82,0)</f>
        <v>0</v>
      </c>
      <c r="BI82" s="117">
        <f>IF($U$82="nulová",$N$82,0)</f>
        <v>0</v>
      </c>
      <c r="BJ82" s="79" t="s">
        <v>18</v>
      </c>
      <c r="BK82" s="117">
        <f>ROUND($L$82*$K$82,2)</f>
        <v>0</v>
      </c>
      <c r="BL82" s="79" t="s">
        <v>155</v>
      </c>
      <c r="BM82" s="79" t="s">
        <v>237</v>
      </c>
    </row>
    <row r="83" spans="2:47" s="6" customFormat="1" ht="16.5" customHeight="1">
      <c r="B83" s="20"/>
      <c r="F83" s="191" t="s">
        <v>238</v>
      </c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20"/>
      <c r="T83" s="44"/>
      <c r="AA83" s="45"/>
      <c r="AT83" s="6" t="s">
        <v>157</v>
      </c>
      <c r="AU83" s="6" t="s">
        <v>77</v>
      </c>
    </row>
    <row r="84" spans="2:51" s="6" customFormat="1" ht="15.75" customHeight="1">
      <c r="B84" s="118"/>
      <c r="E84" s="119"/>
      <c r="F84" s="192" t="s">
        <v>239</v>
      </c>
      <c r="G84" s="193"/>
      <c r="H84" s="193"/>
      <c r="I84" s="193"/>
      <c r="K84" s="120">
        <v>13.5</v>
      </c>
      <c r="S84" s="118"/>
      <c r="T84" s="121"/>
      <c r="AA84" s="122"/>
      <c r="AT84" s="119" t="s">
        <v>159</v>
      </c>
      <c r="AU84" s="119" t="s">
        <v>77</v>
      </c>
      <c r="AV84" s="119" t="s">
        <v>77</v>
      </c>
      <c r="AW84" s="119" t="s">
        <v>129</v>
      </c>
      <c r="AX84" s="119" t="s">
        <v>18</v>
      </c>
      <c r="AY84" s="119" t="s">
        <v>149</v>
      </c>
    </row>
    <row r="85" spans="2:65" s="6" customFormat="1" ht="27" customHeight="1">
      <c r="B85" s="20"/>
      <c r="C85" s="108" t="s">
        <v>164</v>
      </c>
      <c r="D85" s="108" t="s">
        <v>150</v>
      </c>
      <c r="E85" s="109" t="s">
        <v>165</v>
      </c>
      <c r="F85" s="187" t="s">
        <v>166</v>
      </c>
      <c r="G85" s="188"/>
      <c r="H85" s="188"/>
      <c r="I85" s="188"/>
      <c r="J85" s="111" t="s">
        <v>153</v>
      </c>
      <c r="K85" s="112">
        <v>13.5</v>
      </c>
      <c r="L85" s="189"/>
      <c r="M85" s="188"/>
      <c r="N85" s="190">
        <f>ROUND($L$85*$K$85,2)</f>
        <v>0</v>
      </c>
      <c r="O85" s="188"/>
      <c r="P85" s="188"/>
      <c r="Q85" s="188"/>
      <c r="R85" s="110" t="s">
        <v>154</v>
      </c>
      <c r="S85" s="20"/>
      <c r="T85" s="113"/>
      <c r="U85" s="114" t="s">
        <v>39</v>
      </c>
      <c r="X85" s="115">
        <v>0</v>
      </c>
      <c r="Y85" s="115">
        <f>$X$85*$K$85</f>
        <v>0</v>
      </c>
      <c r="Z85" s="115">
        <v>0</v>
      </c>
      <c r="AA85" s="116">
        <f>$Z$85*$K$85</f>
        <v>0</v>
      </c>
      <c r="AR85" s="79" t="s">
        <v>155</v>
      </c>
      <c r="AT85" s="79" t="s">
        <v>150</v>
      </c>
      <c r="AU85" s="79" t="s">
        <v>77</v>
      </c>
      <c r="AY85" s="6" t="s">
        <v>149</v>
      </c>
      <c r="BE85" s="117">
        <f>IF($U$85="základní",$N$85,0)</f>
        <v>0</v>
      </c>
      <c r="BF85" s="117">
        <f>IF($U$85="snížená",$N$85,0)</f>
        <v>0</v>
      </c>
      <c r="BG85" s="117">
        <f>IF($U$85="zákl. přenesená",$N$85,0)</f>
        <v>0</v>
      </c>
      <c r="BH85" s="117">
        <f>IF($U$85="sníž. přenesená",$N$85,0)</f>
        <v>0</v>
      </c>
      <c r="BI85" s="117">
        <f>IF($U$85="nulová",$N$85,0)</f>
        <v>0</v>
      </c>
      <c r="BJ85" s="79" t="s">
        <v>18</v>
      </c>
      <c r="BK85" s="117">
        <f>ROUND($L$85*$K$85,2)</f>
        <v>0</v>
      </c>
      <c r="BL85" s="79" t="s">
        <v>155</v>
      </c>
      <c r="BM85" s="79" t="s">
        <v>240</v>
      </c>
    </row>
    <row r="86" spans="2:47" s="6" customFormat="1" ht="16.5" customHeight="1">
      <c r="B86" s="20"/>
      <c r="F86" s="191" t="s">
        <v>166</v>
      </c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20"/>
      <c r="T86" s="44"/>
      <c r="AA86" s="45"/>
      <c r="AT86" s="6" t="s">
        <v>157</v>
      </c>
      <c r="AU86" s="6" t="s">
        <v>77</v>
      </c>
    </row>
    <row r="87" spans="2:51" s="6" customFormat="1" ht="15.75" customHeight="1">
      <c r="B87" s="118"/>
      <c r="E87" s="119"/>
      <c r="F87" s="192" t="s">
        <v>241</v>
      </c>
      <c r="G87" s="193"/>
      <c r="H87" s="193"/>
      <c r="I87" s="193"/>
      <c r="K87" s="120">
        <v>13.5</v>
      </c>
      <c r="S87" s="118"/>
      <c r="T87" s="121"/>
      <c r="AA87" s="122"/>
      <c r="AT87" s="119" t="s">
        <v>159</v>
      </c>
      <c r="AU87" s="119" t="s">
        <v>77</v>
      </c>
      <c r="AV87" s="119" t="s">
        <v>77</v>
      </c>
      <c r="AW87" s="119" t="s">
        <v>129</v>
      </c>
      <c r="AX87" s="119" t="s">
        <v>18</v>
      </c>
      <c r="AY87" s="119" t="s">
        <v>149</v>
      </c>
    </row>
    <row r="88" spans="2:65" s="6" customFormat="1" ht="27" customHeight="1">
      <c r="B88" s="20"/>
      <c r="C88" s="108" t="s">
        <v>155</v>
      </c>
      <c r="D88" s="108" t="s">
        <v>150</v>
      </c>
      <c r="E88" s="109" t="s">
        <v>242</v>
      </c>
      <c r="F88" s="187" t="s">
        <v>243</v>
      </c>
      <c r="G88" s="188"/>
      <c r="H88" s="188"/>
      <c r="I88" s="188"/>
      <c r="J88" s="111" t="s">
        <v>153</v>
      </c>
      <c r="K88" s="112">
        <v>13.5</v>
      </c>
      <c r="L88" s="189"/>
      <c r="M88" s="188"/>
      <c r="N88" s="190">
        <f>ROUND($L$88*$K$88,2)</f>
        <v>0</v>
      </c>
      <c r="O88" s="188"/>
      <c r="P88" s="188"/>
      <c r="Q88" s="188"/>
      <c r="R88" s="110" t="s">
        <v>154</v>
      </c>
      <c r="S88" s="20"/>
      <c r="T88" s="113"/>
      <c r="U88" s="114" t="s">
        <v>39</v>
      </c>
      <c r="X88" s="115">
        <v>0</v>
      </c>
      <c r="Y88" s="115">
        <f>$X$88*$K$88</f>
        <v>0</v>
      </c>
      <c r="Z88" s="115">
        <v>0</v>
      </c>
      <c r="AA88" s="116">
        <f>$Z$88*$K$88</f>
        <v>0</v>
      </c>
      <c r="AR88" s="79" t="s">
        <v>155</v>
      </c>
      <c r="AT88" s="79" t="s">
        <v>150</v>
      </c>
      <c r="AU88" s="79" t="s">
        <v>77</v>
      </c>
      <c r="AY88" s="6" t="s">
        <v>149</v>
      </c>
      <c r="BE88" s="117">
        <f>IF($U$88="základní",$N$88,0)</f>
        <v>0</v>
      </c>
      <c r="BF88" s="117">
        <f>IF($U$88="snížená",$N$88,0)</f>
        <v>0</v>
      </c>
      <c r="BG88" s="117">
        <f>IF($U$88="zákl. přenesená",$N$88,0)</f>
        <v>0</v>
      </c>
      <c r="BH88" s="117">
        <f>IF($U$88="sníž. přenesená",$N$88,0)</f>
        <v>0</v>
      </c>
      <c r="BI88" s="117">
        <f>IF($U$88="nulová",$N$88,0)</f>
        <v>0</v>
      </c>
      <c r="BJ88" s="79" t="s">
        <v>18</v>
      </c>
      <c r="BK88" s="117">
        <f>ROUND($L$88*$K$88,2)</f>
        <v>0</v>
      </c>
      <c r="BL88" s="79" t="s">
        <v>155</v>
      </c>
      <c r="BM88" s="79" t="s">
        <v>244</v>
      </c>
    </row>
    <row r="89" spans="2:47" s="6" customFormat="1" ht="16.5" customHeight="1">
      <c r="B89" s="20"/>
      <c r="F89" s="191" t="s">
        <v>245</v>
      </c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20"/>
      <c r="T89" s="44"/>
      <c r="AA89" s="45"/>
      <c r="AT89" s="6" t="s">
        <v>157</v>
      </c>
      <c r="AU89" s="6" t="s">
        <v>77</v>
      </c>
    </row>
    <row r="90" spans="2:51" s="6" customFormat="1" ht="15.75" customHeight="1">
      <c r="B90" s="118"/>
      <c r="E90" s="119"/>
      <c r="F90" s="192" t="s">
        <v>239</v>
      </c>
      <c r="G90" s="193"/>
      <c r="H90" s="193"/>
      <c r="I90" s="193"/>
      <c r="K90" s="120">
        <v>13.5</v>
      </c>
      <c r="S90" s="118"/>
      <c r="T90" s="121"/>
      <c r="AA90" s="122"/>
      <c r="AT90" s="119" t="s">
        <v>159</v>
      </c>
      <c r="AU90" s="119" t="s">
        <v>77</v>
      </c>
      <c r="AV90" s="119" t="s">
        <v>77</v>
      </c>
      <c r="AW90" s="119" t="s">
        <v>129</v>
      </c>
      <c r="AX90" s="119" t="s">
        <v>18</v>
      </c>
      <c r="AY90" s="119" t="s">
        <v>149</v>
      </c>
    </row>
    <row r="91" spans="2:65" s="6" customFormat="1" ht="27" customHeight="1">
      <c r="B91" s="20"/>
      <c r="C91" s="108" t="s">
        <v>171</v>
      </c>
      <c r="D91" s="108" t="s">
        <v>150</v>
      </c>
      <c r="E91" s="109" t="s">
        <v>172</v>
      </c>
      <c r="F91" s="187" t="s">
        <v>173</v>
      </c>
      <c r="G91" s="188"/>
      <c r="H91" s="188"/>
      <c r="I91" s="188"/>
      <c r="J91" s="111" t="s">
        <v>153</v>
      </c>
      <c r="K91" s="112">
        <v>13.5</v>
      </c>
      <c r="L91" s="189"/>
      <c r="M91" s="188"/>
      <c r="N91" s="190">
        <f>ROUND($L$91*$K$91,2)</f>
        <v>0</v>
      </c>
      <c r="O91" s="188"/>
      <c r="P91" s="188"/>
      <c r="Q91" s="188"/>
      <c r="R91" s="110" t="s">
        <v>154</v>
      </c>
      <c r="S91" s="20"/>
      <c r="T91" s="113"/>
      <c r="U91" s="114" t="s">
        <v>39</v>
      </c>
      <c r="X91" s="115">
        <v>0</v>
      </c>
      <c r="Y91" s="115">
        <f>$X$91*$K$91</f>
        <v>0</v>
      </c>
      <c r="Z91" s="115">
        <v>0</v>
      </c>
      <c r="AA91" s="116">
        <f>$Z$91*$K$91</f>
        <v>0</v>
      </c>
      <c r="AR91" s="79" t="s">
        <v>155</v>
      </c>
      <c r="AT91" s="79" t="s">
        <v>150</v>
      </c>
      <c r="AU91" s="79" t="s">
        <v>77</v>
      </c>
      <c r="AY91" s="6" t="s">
        <v>149</v>
      </c>
      <c r="BE91" s="117">
        <f>IF($U$91="základní",$N$91,0)</f>
        <v>0</v>
      </c>
      <c r="BF91" s="117">
        <f>IF($U$91="snížená",$N$91,0)</f>
        <v>0</v>
      </c>
      <c r="BG91" s="117">
        <f>IF($U$91="zákl. přenesená",$N$91,0)</f>
        <v>0</v>
      </c>
      <c r="BH91" s="117">
        <f>IF($U$91="sníž. přenesená",$N$91,0)</f>
        <v>0</v>
      </c>
      <c r="BI91" s="117">
        <f>IF($U$91="nulová",$N$91,0)</f>
        <v>0</v>
      </c>
      <c r="BJ91" s="79" t="s">
        <v>18</v>
      </c>
      <c r="BK91" s="117">
        <f>ROUND($L$91*$K$91,2)</f>
        <v>0</v>
      </c>
      <c r="BL91" s="79" t="s">
        <v>155</v>
      </c>
      <c r="BM91" s="79" t="s">
        <v>246</v>
      </c>
    </row>
    <row r="92" spans="2:47" s="6" customFormat="1" ht="16.5" customHeight="1">
      <c r="B92" s="20"/>
      <c r="F92" s="191" t="s">
        <v>173</v>
      </c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20"/>
      <c r="T92" s="44"/>
      <c r="AA92" s="45"/>
      <c r="AT92" s="6" t="s">
        <v>157</v>
      </c>
      <c r="AU92" s="6" t="s">
        <v>77</v>
      </c>
    </row>
    <row r="93" spans="2:51" s="6" customFormat="1" ht="15.75" customHeight="1">
      <c r="B93" s="118"/>
      <c r="E93" s="119"/>
      <c r="F93" s="192" t="s">
        <v>241</v>
      </c>
      <c r="G93" s="193"/>
      <c r="H93" s="193"/>
      <c r="I93" s="193"/>
      <c r="K93" s="120">
        <v>13.5</v>
      </c>
      <c r="S93" s="118"/>
      <c r="T93" s="121"/>
      <c r="AA93" s="122"/>
      <c r="AT93" s="119" t="s">
        <v>159</v>
      </c>
      <c r="AU93" s="119" t="s">
        <v>77</v>
      </c>
      <c r="AV93" s="119" t="s">
        <v>77</v>
      </c>
      <c r="AW93" s="119" t="s">
        <v>129</v>
      </c>
      <c r="AX93" s="119" t="s">
        <v>18</v>
      </c>
      <c r="AY93" s="119" t="s">
        <v>149</v>
      </c>
    </row>
    <row r="94" spans="2:65" s="6" customFormat="1" ht="27" customHeight="1">
      <c r="B94" s="20"/>
      <c r="C94" s="108" t="s">
        <v>175</v>
      </c>
      <c r="D94" s="108" t="s">
        <v>150</v>
      </c>
      <c r="E94" s="109" t="s">
        <v>176</v>
      </c>
      <c r="F94" s="187" t="s">
        <v>177</v>
      </c>
      <c r="G94" s="188"/>
      <c r="H94" s="188"/>
      <c r="I94" s="188"/>
      <c r="J94" s="111" t="s">
        <v>153</v>
      </c>
      <c r="K94" s="112">
        <v>3.375</v>
      </c>
      <c r="L94" s="189"/>
      <c r="M94" s="188"/>
      <c r="N94" s="190">
        <f>ROUND($L$94*$K$94,2)</f>
        <v>0</v>
      </c>
      <c r="O94" s="188"/>
      <c r="P94" s="188"/>
      <c r="Q94" s="188"/>
      <c r="R94" s="110" t="s">
        <v>154</v>
      </c>
      <c r="S94" s="20"/>
      <c r="T94" s="113"/>
      <c r="U94" s="114" t="s">
        <v>39</v>
      </c>
      <c r="X94" s="115">
        <v>0</v>
      </c>
      <c r="Y94" s="115">
        <f>$X$94*$K$94</f>
        <v>0</v>
      </c>
      <c r="Z94" s="115">
        <v>0</v>
      </c>
      <c r="AA94" s="116">
        <f>$Z$94*$K$94</f>
        <v>0</v>
      </c>
      <c r="AR94" s="79" t="s">
        <v>155</v>
      </c>
      <c r="AT94" s="79" t="s">
        <v>150</v>
      </c>
      <c r="AU94" s="79" t="s">
        <v>77</v>
      </c>
      <c r="AY94" s="6" t="s">
        <v>149</v>
      </c>
      <c r="BE94" s="117">
        <f>IF($U$94="základní",$N$94,0)</f>
        <v>0</v>
      </c>
      <c r="BF94" s="117">
        <f>IF($U$94="snížená",$N$94,0)</f>
        <v>0</v>
      </c>
      <c r="BG94" s="117">
        <f>IF($U$94="zákl. přenesená",$N$94,0)</f>
        <v>0</v>
      </c>
      <c r="BH94" s="117">
        <f>IF($U$94="sníž. přenesená",$N$94,0)</f>
        <v>0</v>
      </c>
      <c r="BI94" s="117">
        <f>IF($U$94="nulová",$N$94,0)</f>
        <v>0</v>
      </c>
      <c r="BJ94" s="79" t="s">
        <v>18</v>
      </c>
      <c r="BK94" s="117">
        <f>ROUND($L$94*$K$94,2)</f>
        <v>0</v>
      </c>
      <c r="BL94" s="79" t="s">
        <v>155</v>
      </c>
      <c r="BM94" s="79" t="s">
        <v>247</v>
      </c>
    </row>
    <row r="95" spans="2:47" s="6" customFormat="1" ht="16.5" customHeight="1">
      <c r="B95" s="20"/>
      <c r="F95" s="191" t="s">
        <v>177</v>
      </c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20"/>
      <c r="T95" s="44"/>
      <c r="AA95" s="45"/>
      <c r="AT95" s="6" t="s">
        <v>157</v>
      </c>
      <c r="AU95" s="6" t="s">
        <v>77</v>
      </c>
    </row>
    <row r="96" spans="2:51" s="6" customFormat="1" ht="15.75" customHeight="1">
      <c r="B96" s="118"/>
      <c r="E96" s="119"/>
      <c r="F96" s="192" t="s">
        <v>234</v>
      </c>
      <c r="G96" s="193"/>
      <c r="H96" s="193"/>
      <c r="I96" s="193"/>
      <c r="K96" s="120">
        <v>3.375</v>
      </c>
      <c r="S96" s="118"/>
      <c r="T96" s="121"/>
      <c r="AA96" s="122"/>
      <c r="AT96" s="119" t="s">
        <v>159</v>
      </c>
      <c r="AU96" s="119" t="s">
        <v>77</v>
      </c>
      <c r="AV96" s="119" t="s">
        <v>77</v>
      </c>
      <c r="AW96" s="119" t="s">
        <v>129</v>
      </c>
      <c r="AX96" s="119" t="s">
        <v>18</v>
      </c>
      <c r="AY96" s="119" t="s">
        <v>149</v>
      </c>
    </row>
    <row r="97" spans="2:65" s="6" customFormat="1" ht="27" customHeight="1">
      <c r="B97" s="20"/>
      <c r="C97" s="108" t="s">
        <v>179</v>
      </c>
      <c r="D97" s="108" t="s">
        <v>150</v>
      </c>
      <c r="E97" s="109" t="s">
        <v>180</v>
      </c>
      <c r="F97" s="187" t="s">
        <v>181</v>
      </c>
      <c r="G97" s="188"/>
      <c r="H97" s="188"/>
      <c r="I97" s="188"/>
      <c r="J97" s="111" t="s">
        <v>153</v>
      </c>
      <c r="K97" s="112">
        <v>3.375</v>
      </c>
      <c r="L97" s="189"/>
      <c r="M97" s="188"/>
      <c r="N97" s="190">
        <f>ROUND($L$97*$K$97,2)</f>
        <v>0</v>
      </c>
      <c r="O97" s="188"/>
      <c r="P97" s="188"/>
      <c r="Q97" s="188"/>
      <c r="R97" s="110" t="s">
        <v>154</v>
      </c>
      <c r="S97" s="20"/>
      <c r="T97" s="113"/>
      <c r="U97" s="114" t="s">
        <v>39</v>
      </c>
      <c r="X97" s="115">
        <v>0</v>
      </c>
      <c r="Y97" s="115">
        <f>$X$97*$K$97</f>
        <v>0</v>
      </c>
      <c r="Z97" s="115">
        <v>0</v>
      </c>
      <c r="AA97" s="116">
        <f>$Z$97*$K$97</f>
        <v>0</v>
      </c>
      <c r="AR97" s="79" t="s">
        <v>155</v>
      </c>
      <c r="AT97" s="79" t="s">
        <v>150</v>
      </c>
      <c r="AU97" s="79" t="s">
        <v>77</v>
      </c>
      <c r="AY97" s="6" t="s">
        <v>149</v>
      </c>
      <c r="BE97" s="117">
        <f>IF($U$97="základní",$N$97,0)</f>
        <v>0</v>
      </c>
      <c r="BF97" s="117">
        <f>IF($U$97="snížená",$N$97,0)</f>
        <v>0</v>
      </c>
      <c r="BG97" s="117">
        <f>IF($U$97="zákl. přenesená",$N$97,0)</f>
        <v>0</v>
      </c>
      <c r="BH97" s="117">
        <f>IF($U$97="sníž. přenesená",$N$97,0)</f>
        <v>0</v>
      </c>
      <c r="BI97" s="117">
        <f>IF($U$97="nulová",$N$97,0)</f>
        <v>0</v>
      </c>
      <c r="BJ97" s="79" t="s">
        <v>18</v>
      </c>
      <c r="BK97" s="117">
        <f>ROUND($L$97*$K$97,2)</f>
        <v>0</v>
      </c>
      <c r="BL97" s="79" t="s">
        <v>155</v>
      </c>
      <c r="BM97" s="79" t="s">
        <v>248</v>
      </c>
    </row>
    <row r="98" spans="2:47" s="6" customFormat="1" ht="16.5" customHeight="1">
      <c r="B98" s="20"/>
      <c r="F98" s="191" t="s">
        <v>181</v>
      </c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20"/>
      <c r="T98" s="44"/>
      <c r="AA98" s="45"/>
      <c r="AT98" s="6" t="s">
        <v>157</v>
      </c>
      <c r="AU98" s="6" t="s">
        <v>77</v>
      </c>
    </row>
    <row r="99" spans="2:51" s="6" customFormat="1" ht="15.75" customHeight="1">
      <c r="B99" s="118"/>
      <c r="E99" s="119"/>
      <c r="F99" s="192" t="s">
        <v>249</v>
      </c>
      <c r="G99" s="193"/>
      <c r="H99" s="193"/>
      <c r="I99" s="193"/>
      <c r="K99" s="120">
        <v>3.375</v>
      </c>
      <c r="S99" s="118"/>
      <c r="T99" s="121"/>
      <c r="AA99" s="122"/>
      <c r="AT99" s="119" t="s">
        <v>159</v>
      </c>
      <c r="AU99" s="119" t="s">
        <v>77</v>
      </c>
      <c r="AV99" s="119" t="s">
        <v>77</v>
      </c>
      <c r="AW99" s="119" t="s">
        <v>129</v>
      </c>
      <c r="AX99" s="119" t="s">
        <v>18</v>
      </c>
      <c r="AY99" s="119" t="s">
        <v>149</v>
      </c>
    </row>
    <row r="100" spans="2:65" s="6" customFormat="1" ht="27" customHeight="1">
      <c r="B100" s="20"/>
      <c r="C100" s="108" t="s">
        <v>183</v>
      </c>
      <c r="D100" s="108" t="s">
        <v>150</v>
      </c>
      <c r="E100" s="109" t="s">
        <v>184</v>
      </c>
      <c r="F100" s="187" t="s">
        <v>185</v>
      </c>
      <c r="G100" s="188"/>
      <c r="H100" s="188"/>
      <c r="I100" s="188"/>
      <c r="J100" s="111" t="s">
        <v>153</v>
      </c>
      <c r="K100" s="112">
        <v>33.75</v>
      </c>
      <c r="L100" s="189"/>
      <c r="M100" s="188"/>
      <c r="N100" s="190">
        <f>ROUND($L$100*$K$100,2)</f>
        <v>0</v>
      </c>
      <c r="O100" s="188"/>
      <c r="P100" s="188"/>
      <c r="Q100" s="188"/>
      <c r="R100" s="110" t="s">
        <v>154</v>
      </c>
      <c r="S100" s="20"/>
      <c r="T100" s="113"/>
      <c r="U100" s="114" t="s">
        <v>39</v>
      </c>
      <c r="X100" s="115">
        <v>0</v>
      </c>
      <c r="Y100" s="115">
        <f>$X$100*$K$100</f>
        <v>0</v>
      </c>
      <c r="Z100" s="115">
        <v>0</v>
      </c>
      <c r="AA100" s="116">
        <f>$Z$100*$K$100</f>
        <v>0</v>
      </c>
      <c r="AR100" s="79" t="s">
        <v>155</v>
      </c>
      <c r="AT100" s="79" t="s">
        <v>150</v>
      </c>
      <c r="AU100" s="79" t="s">
        <v>77</v>
      </c>
      <c r="AY100" s="6" t="s">
        <v>149</v>
      </c>
      <c r="BE100" s="117">
        <f>IF($U$100="základní",$N$100,0)</f>
        <v>0</v>
      </c>
      <c r="BF100" s="117">
        <f>IF($U$100="snížená",$N$100,0)</f>
        <v>0</v>
      </c>
      <c r="BG100" s="117">
        <f>IF($U$100="zákl. přenesená",$N$100,0)</f>
        <v>0</v>
      </c>
      <c r="BH100" s="117">
        <f>IF($U$100="sníž. přenesená",$N$100,0)</f>
        <v>0</v>
      </c>
      <c r="BI100" s="117">
        <f>IF($U$100="nulová",$N$100,0)</f>
        <v>0</v>
      </c>
      <c r="BJ100" s="79" t="s">
        <v>18</v>
      </c>
      <c r="BK100" s="117">
        <f>ROUND($L$100*$K$100,2)</f>
        <v>0</v>
      </c>
      <c r="BL100" s="79" t="s">
        <v>155</v>
      </c>
      <c r="BM100" s="79" t="s">
        <v>250</v>
      </c>
    </row>
    <row r="101" spans="2:47" s="6" customFormat="1" ht="16.5" customHeight="1">
      <c r="B101" s="20"/>
      <c r="F101" s="191" t="s">
        <v>185</v>
      </c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20"/>
      <c r="T101" s="44"/>
      <c r="AA101" s="45"/>
      <c r="AT101" s="6" t="s">
        <v>157</v>
      </c>
      <c r="AU101" s="6" t="s">
        <v>77</v>
      </c>
    </row>
    <row r="102" spans="2:51" s="6" customFormat="1" ht="15.75" customHeight="1">
      <c r="B102" s="118"/>
      <c r="E102" s="119"/>
      <c r="F102" s="192" t="s">
        <v>251</v>
      </c>
      <c r="G102" s="193"/>
      <c r="H102" s="193"/>
      <c r="I102" s="193"/>
      <c r="K102" s="120">
        <v>33.75</v>
      </c>
      <c r="S102" s="118"/>
      <c r="T102" s="121"/>
      <c r="AA102" s="122"/>
      <c r="AT102" s="119" t="s">
        <v>159</v>
      </c>
      <c r="AU102" s="119" t="s">
        <v>77</v>
      </c>
      <c r="AV102" s="119" t="s">
        <v>77</v>
      </c>
      <c r="AW102" s="119" t="s">
        <v>129</v>
      </c>
      <c r="AX102" s="119" t="s">
        <v>18</v>
      </c>
      <c r="AY102" s="119" t="s">
        <v>149</v>
      </c>
    </row>
    <row r="103" spans="2:65" s="6" customFormat="1" ht="39" customHeight="1">
      <c r="B103" s="20"/>
      <c r="C103" s="108" t="s">
        <v>188</v>
      </c>
      <c r="D103" s="108" t="s">
        <v>150</v>
      </c>
      <c r="E103" s="109" t="s">
        <v>189</v>
      </c>
      <c r="F103" s="187" t="s">
        <v>190</v>
      </c>
      <c r="G103" s="188"/>
      <c r="H103" s="188"/>
      <c r="I103" s="188"/>
      <c r="J103" s="111" t="s">
        <v>153</v>
      </c>
      <c r="K103" s="112">
        <v>67.5</v>
      </c>
      <c r="L103" s="189"/>
      <c r="M103" s="188"/>
      <c r="N103" s="190">
        <f>ROUND($L$103*$K$103,2)</f>
        <v>0</v>
      </c>
      <c r="O103" s="188"/>
      <c r="P103" s="188"/>
      <c r="Q103" s="188"/>
      <c r="R103" s="110" t="s">
        <v>154</v>
      </c>
      <c r="S103" s="20"/>
      <c r="T103" s="113"/>
      <c r="U103" s="114" t="s">
        <v>39</v>
      </c>
      <c r="X103" s="115">
        <v>0</v>
      </c>
      <c r="Y103" s="115">
        <f>$X$103*$K$103</f>
        <v>0</v>
      </c>
      <c r="Z103" s="115">
        <v>0</v>
      </c>
      <c r="AA103" s="116">
        <f>$Z$103*$K$103</f>
        <v>0</v>
      </c>
      <c r="AR103" s="79" t="s">
        <v>155</v>
      </c>
      <c r="AT103" s="79" t="s">
        <v>150</v>
      </c>
      <c r="AU103" s="79" t="s">
        <v>77</v>
      </c>
      <c r="AY103" s="6" t="s">
        <v>149</v>
      </c>
      <c r="BE103" s="117">
        <f>IF($U$103="základní",$N$103,0)</f>
        <v>0</v>
      </c>
      <c r="BF103" s="117">
        <f>IF($U$103="snížená",$N$103,0)</f>
        <v>0</v>
      </c>
      <c r="BG103" s="117">
        <f>IF($U$103="zákl. přenesená",$N$103,0)</f>
        <v>0</v>
      </c>
      <c r="BH103" s="117">
        <f>IF($U$103="sníž. přenesená",$N$103,0)</f>
        <v>0</v>
      </c>
      <c r="BI103" s="117">
        <f>IF($U$103="nulová",$N$103,0)</f>
        <v>0</v>
      </c>
      <c r="BJ103" s="79" t="s">
        <v>18</v>
      </c>
      <c r="BK103" s="117">
        <f>ROUND($L$103*$K$103,2)</f>
        <v>0</v>
      </c>
      <c r="BL103" s="79" t="s">
        <v>155</v>
      </c>
      <c r="BM103" s="79" t="s">
        <v>252</v>
      </c>
    </row>
    <row r="104" spans="2:47" s="6" customFormat="1" ht="27" customHeight="1">
      <c r="B104" s="20"/>
      <c r="F104" s="191" t="s">
        <v>192</v>
      </c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20"/>
      <c r="T104" s="44"/>
      <c r="AA104" s="45"/>
      <c r="AT104" s="6" t="s">
        <v>157</v>
      </c>
      <c r="AU104" s="6" t="s">
        <v>77</v>
      </c>
    </row>
    <row r="105" spans="2:51" s="6" customFormat="1" ht="15.75" customHeight="1">
      <c r="B105" s="118"/>
      <c r="E105" s="119"/>
      <c r="F105" s="192" t="s">
        <v>253</v>
      </c>
      <c r="G105" s="193"/>
      <c r="H105" s="193"/>
      <c r="I105" s="193"/>
      <c r="K105" s="120">
        <v>67.5</v>
      </c>
      <c r="S105" s="118"/>
      <c r="T105" s="121"/>
      <c r="AA105" s="122"/>
      <c r="AT105" s="119" t="s">
        <v>159</v>
      </c>
      <c r="AU105" s="119" t="s">
        <v>77</v>
      </c>
      <c r="AV105" s="119" t="s">
        <v>77</v>
      </c>
      <c r="AW105" s="119" t="s">
        <v>129</v>
      </c>
      <c r="AX105" s="119" t="s">
        <v>18</v>
      </c>
      <c r="AY105" s="119" t="s">
        <v>149</v>
      </c>
    </row>
    <row r="106" spans="2:65" s="6" customFormat="1" ht="15.75" customHeight="1">
      <c r="B106" s="20"/>
      <c r="C106" s="108" t="s">
        <v>23</v>
      </c>
      <c r="D106" s="108" t="s">
        <v>150</v>
      </c>
      <c r="E106" s="109" t="s">
        <v>194</v>
      </c>
      <c r="F106" s="187" t="s">
        <v>195</v>
      </c>
      <c r="G106" s="188"/>
      <c r="H106" s="188"/>
      <c r="I106" s="188"/>
      <c r="J106" s="111" t="s">
        <v>153</v>
      </c>
      <c r="K106" s="112">
        <v>33.75</v>
      </c>
      <c r="L106" s="189"/>
      <c r="M106" s="188"/>
      <c r="N106" s="190">
        <f>ROUND($L$106*$K$106,2)</f>
        <v>0</v>
      </c>
      <c r="O106" s="188"/>
      <c r="P106" s="188"/>
      <c r="Q106" s="188"/>
      <c r="R106" s="110" t="s">
        <v>154</v>
      </c>
      <c r="S106" s="20"/>
      <c r="T106" s="113"/>
      <c r="U106" s="114" t="s">
        <v>39</v>
      </c>
      <c r="X106" s="115">
        <v>0</v>
      </c>
      <c r="Y106" s="115">
        <f>$X$106*$K$106</f>
        <v>0</v>
      </c>
      <c r="Z106" s="115">
        <v>0</v>
      </c>
      <c r="AA106" s="116">
        <f>$Z$106*$K$106</f>
        <v>0</v>
      </c>
      <c r="AR106" s="79" t="s">
        <v>155</v>
      </c>
      <c r="AT106" s="79" t="s">
        <v>150</v>
      </c>
      <c r="AU106" s="79" t="s">
        <v>77</v>
      </c>
      <c r="AY106" s="6" t="s">
        <v>149</v>
      </c>
      <c r="BE106" s="117">
        <f>IF($U$106="základní",$N$106,0)</f>
        <v>0</v>
      </c>
      <c r="BF106" s="117">
        <f>IF($U$106="snížená",$N$106,0)</f>
        <v>0</v>
      </c>
      <c r="BG106" s="117">
        <f>IF($U$106="zákl. přenesená",$N$106,0)</f>
        <v>0</v>
      </c>
      <c r="BH106" s="117">
        <f>IF($U$106="sníž. přenesená",$N$106,0)</f>
        <v>0</v>
      </c>
      <c r="BI106" s="117">
        <f>IF($U$106="nulová",$N$106,0)</f>
        <v>0</v>
      </c>
      <c r="BJ106" s="79" t="s">
        <v>18</v>
      </c>
      <c r="BK106" s="117">
        <f>ROUND($L$106*$K$106,2)</f>
        <v>0</v>
      </c>
      <c r="BL106" s="79" t="s">
        <v>155</v>
      </c>
      <c r="BM106" s="79" t="s">
        <v>254</v>
      </c>
    </row>
    <row r="107" spans="2:47" s="6" customFormat="1" ht="16.5" customHeight="1">
      <c r="B107" s="20"/>
      <c r="F107" s="191" t="s">
        <v>195</v>
      </c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20"/>
      <c r="T107" s="44"/>
      <c r="AA107" s="45"/>
      <c r="AT107" s="6" t="s">
        <v>157</v>
      </c>
      <c r="AU107" s="6" t="s">
        <v>77</v>
      </c>
    </row>
    <row r="108" spans="2:51" s="6" customFormat="1" ht="15.75" customHeight="1">
      <c r="B108" s="118"/>
      <c r="E108" s="119"/>
      <c r="F108" s="192" t="s">
        <v>255</v>
      </c>
      <c r="G108" s="193"/>
      <c r="H108" s="193"/>
      <c r="I108" s="193"/>
      <c r="K108" s="120">
        <v>33.75</v>
      </c>
      <c r="S108" s="118"/>
      <c r="T108" s="121"/>
      <c r="AA108" s="122"/>
      <c r="AT108" s="119" t="s">
        <v>159</v>
      </c>
      <c r="AU108" s="119" t="s">
        <v>77</v>
      </c>
      <c r="AV108" s="119" t="s">
        <v>77</v>
      </c>
      <c r="AW108" s="119" t="s">
        <v>129</v>
      </c>
      <c r="AX108" s="119" t="s">
        <v>18</v>
      </c>
      <c r="AY108" s="119" t="s">
        <v>149</v>
      </c>
    </row>
    <row r="109" spans="2:65" s="6" customFormat="1" ht="27" customHeight="1">
      <c r="B109" s="20"/>
      <c r="C109" s="108" t="s">
        <v>197</v>
      </c>
      <c r="D109" s="108" t="s">
        <v>150</v>
      </c>
      <c r="E109" s="109" t="s">
        <v>198</v>
      </c>
      <c r="F109" s="187" t="s">
        <v>199</v>
      </c>
      <c r="G109" s="188"/>
      <c r="H109" s="188"/>
      <c r="I109" s="188"/>
      <c r="J109" s="111" t="s">
        <v>200</v>
      </c>
      <c r="K109" s="112">
        <v>60.75</v>
      </c>
      <c r="L109" s="189"/>
      <c r="M109" s="188"/>
      <c r="N109" s="190">
        <f>ROUND($L$109*$K$109,2)</f>
        <v>0</v>
      </c>
      <c r="O109" s="188"/>
      <c r="P109" s="188"/>
      <c r="Q109" s="188"/>
      <c r="R109" s="110" t="s">
        <v>154</v>
      </c>
      <c r="S109" s="20"/>
      <c r="T109" s="113"/>
      <c r="U109" s="114" t="s">
        <v>39</v>
      </c>
      <c r="X109" s="115">
        <v>0</v>
      </c>
      <c r="Y109" s="115">
        <f>$X$109*$K$109</f>
        <v>0</v>
      </c>
      <c r="Z109" s="115">
        <v>0</v>
      </c>
      <c r="AA109" s="116">
        <f>$Z$109*$K$109</f>
        <v>0</v>
      </c>
      <c r="AR109" s="79" t="s">
        <v>155</v>
      </c>
      <c r="AT109" s="79" t="s">
        <v>150</v>
      </c>
      <c r="AU109" s="79" t="s">
        <v>77</v>
      </c>
      <c r="AY109" s="6" t="s">
        <v>149</v>
      </c>
      <c r="BE109" s="117">
        <f>IF($U$109="základní",$N$109,0)</f>
        <v>0</v>
      </c>
      <c r="BF109" s="117">
        <f>IF($U$109="snížená",$N$109,0)</f>
        <v>0</v>
      </c>
      <c r="BG109" s="117">
        <f>IF($U$109="zákl. přenesená",$N$109,0)</f>
        <v>0</v>
      </c>
      <c r="BH109" s="117">
        <f>IF($U$109="sníž. přenesená",$N$109,0)</f>
        <v>0</v>
      </c>
      <c r="BI109" s="117">
        <f>IF($U$109="nulová",$N$109,0)</f>
        <v>0</v>
      </c>
      <c r="BJ109" s="79" t="s">
        <v>18</v>
      </c>
      <c r="BK109" s="117">
        <f>ROUND($L$109*$K$109,2)</f>
        <v>0</v>
      </c>
      <c r="BL109" s="79" t="s">
        <v>155</v>
      </c>
      <c r="BM109" s="79" t="s">
        <v>256</v>
      </c>
    </row>
    <row r="110" spans="2:47" s="6" customFormat="1" ht="16.5" customHeight="1">
      <c r="B110" s="20"/>
      <c r="F110" s="191" t="s">
        <v>199</v>
      </c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20"/>
      <c r="T110" s="44"/>
      <c r="AA110" s="45"/>
      <c r="AT110" s="6" t="s">
        <v>157</v>
      </c>
      <c r="AU110" s="6" t="s">
        <v>77</v>
      </c>
    </row>
    <row r="111" spans="2:51" s="6" customFormat="1" ht="15.75" customHeight="1">
      <c r="B111" s="118"/>
      <c r="E111" s="119"/>
      <c r="F111" s="192" t="s">
        <v>257</v>
      </c>
      <c r="G111" s="193"/>
      <c r="H111" s="193"/>
      <c r="I111" s="193"/>
      <c r="K111" s="120">
        <v>60.75</v>
      </c>
      <c r="S111" s="118"/>
      <c r="T111" s="121"/>
      <c r="AA111" s="122"/>
      <c r="AT111" s="119" t="s">
        <v>159</v>
      </c>
      <c r="AU111" s="119" t="s">
        <v>77</v>
      </c>
      <c r="AV111" s="119" t="s">
        <v>77</v>
      </c>
      <c r="AW111" s="119" t="s">
        <v>129</v>
      </c>
      <c r="AX111" s="119" t="s">
        <v>18</v>
      </c>
      <c r="AY111" s="119" t="s">
        <v>149</v>
      </c>
    </row>
    <row r="112" spans="2:65" s="6" customFormat="1" ht="15.75" customHeight="1">
      <c r="B112" s="20"/>
      <c r="C112" s="108" t="s">
        <v>203</v>
      </c>
      <c r="D112" s="108" t="s">
        <v>150</v>
      </c>
      <c r="E112" s="109" t="s">
        <v>204</v>
      </c>
      <c r="F112" s="187" t="s">
        <v>205</v>
      </c>
      <c r="G112" s="188"/>
      <c r="H112" s="188"/>
      <c r="I112" s="188"/>
      <c r="J112" s="111" t="s">
        <v>206</v>
      </c>
      <c r="K112" s="112">
        <v>135</v>
      </c>
      <c r="L112" s="189"/>
      <c r="M112" s="188"/>
      <c r="N112" s="190">
        <f>ROUND($L$112*$K$112,2)</f>
        <v>0</v>
      </c>
      <c r="O112" s="188"/>
      <c r="P112" s="188"/>
      <c r="Q112" s="188"/>
      <c r="R112" s="110" t="s">
        <v>154</v>
      </c>
      <c r="S112" s="20"/>
      <c r="T112" s="113"/>
      <c r="U112" s="114" t="s">
        <v>39</v>
      </c>
      <c r="X112" s="115">
        <v>0</v>
      </c>
      <c r="Y112" s="115">
        <f>$X$112*$K$112</f>
        <v>0</v>
      </c>
      <c r="Z112" s="115">
        <v>0</v>
      </c>
      <c r="AA112" s="116">
        <f>$Z$112*$K$112</f>
        <v>0</v>
      </c>
      <c r="AR112" s="79" t="s">
        <v>155</v>
      </c>
      <c r="AT112" s="79" t="s">
        <v>150</v>
      </c>
      <c r="AU112" s="79" t="s">
        <v>77</v>
      </c>
      <c r="AY112" s="6" t="s">
        <v>149</v>
      </c>
      <c r="BE112" s="117">
        <f>IF($U$112="základní",$N$112,0)</f>
        <v>0</v>
      </c>
      <c r="BF112" s="117">
        <f>IF($U$112="snížená",$N$112,0)</f>
        <v>0</v>
      </c>
      <c r="BG112" s="117">
        <f>IF($U$112="zákl. přenesená",$N$112,0)</f>
        <v>0</v>
      </c>
      <c r="BH112" s="117">
        <f>IF($U$112="sníž. přenesená",$N$112,0)</f>
        <v>0</v>
      </c>
      <c r="BI112" s="117">
        <f>IF($U$112="nulová",$N$112,0)</f>
        <v>0</v>
      </c>
      <c r="BJ112" s="79" t="s">
        <v>18</v>
      </c>
      <c r="BK112" s="117">
        <f>ROUND($L$112*$K$112,2)</f>
        <v>0</v>
      </c>
      <c r="BL112" s="79" t="s">
        <v>155</v>
      </c>
      <c r="BM112" s="79" t="s">
        <v>258</v>
      </c>
    </row>
    <row r="113" spans="2:47" s="6" customFormat="1" ht="16.5" customHeight="1">
      <c r="B113" s="20"/>
      <c r="F113" s="191" t="s">
        <v>205</v>
      </c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20"/>
      <c r="T113" s="44"/>
      <c r="AA113" s="45"/>
      <c r="AT113" s="6" t="s">
        <v>157</v>
      </c>
      <c r="AU113" s="6" t="s">
        <v>77</v>
      </c>
    </row>
    <row r="114" spans="2:51" s="6" customFormat="1" ht="15.75" customHeight="1">
      <c r="B114" s="118"/>
      <c r="E114" s="119"/>
      <c r="F114" s="192" t="s">
        <v>259</v>
      </c>
      <c r="G114" s="193"/>
      <c r="H114" s="193"/>
      <c r="I114" s="193"/>
      <c r="K114" s="120">
        <v>135</v>
      </c>
      <c r="S114" s="118"/>
      <c r="T114" s="121"/>
      <c r="AA114" s="122"/>
      <c r="AT114" s="119" t="s">
        <v>159</v>
      </c>
      <c r="AU114" s="119" t="s">
        <v>77</v>
      </c>
      <c r="AV114" s="119" t="s">
        <v>77</v>
      </c>
      <c r="AW114" s="119" t="s">
        <v>129</v>
      </c>
      <c r="AX114" s="119" t="s">
        <v>18</v>
      </c>
      <c r="AY114" s="119" t="s">
        <v>149</v>
      </c>
    </row>
    <row r="115" spans="2:63" s="99" customFormat="1" ht="30.75" customHeight="1">
      <c r="B115" s="100"/>
      <c r="D115" s="107" t="s">
        <v>132</v>
      </c>
      <c r="N115" s="198">
        <f>$BK$115</f>
        <v>0</v>
      </c>
      <c r="O115" s="197"/>
      <c r="P115" s="197"/>
      <c r="Q115" s="197"/>
      <c r="S115" s="100"/>
      <c r="T115" s="103"/>
      <c r="W115" s="104">
        <f>SUM($W$116:$W$122)</f>
        <v>0</v>
      </c>
      <c r="Y115" s="104">
        <f>SUM($Y$116:$Y$122)</f>
        <v>54</v>
      </c>
      <c r="AA115" s="105">
        <f>SUM($AA$116:$AA$122)</f>
        <v>0</v>
      </c>
      <c r="AR115" s="102" t="s">
        <v>18</v>
      </c>
      <c r="AT115" s="102" t="s">
        <v>68</v>
      </c>
      <c r="AU115" s="102" t="s">
        <v>18</v>
      </c>
      <c r="AY115" s="102" t="s">
        <v>149</v>
      </c>
      <c r="BK115" s="106">
        <f>SUM($BK$116:$BK$122)</f>
        <v>0</v>
      </c>
    </row>
    <row r="116" spans="2:65" s="6" customFormat="1" ht="15.75" customHeight="1">
      <c r="B116" s="20"/>
      <c r="C116" s="108" t="s">
        <v>209</v>
      </c>
      <c r="D116" s="108" t="s">
        <v>150</v>
      </c>
      <c r="E116" s="109" t="s">
        <v>210</v>
      </c>
      <c r="F116" s="187" t="s">
        <v>211</v>
      </c>
      <c r="G116" s="188"/>
      <c r="H116" s="188"/>
      <c r="I116" s="188"/>
      <c r="J116" s="111" t="s">
        <v>153</v>
      </c>
      <c r="K116" s="112">
        <v>27</v>
      </c>
      <c r="L116" s="189"/>
      <c r="M116" s="188"/>
      <c r="N116" s="190">
        <f>ROUND($L$116*$K$116,2)</f>
        <v>0</v>
      </c>
      <c r="O116" s="188"/>
      <c r="P116" s="188"/>
      <c r="Q116" s="188"/>
      <c r="R116" s="110"/>
      <c r="S116" s="20"/>
      <c r="T116" s="113"/>
      <c r="U116" s="114" t="s">
        <v>39</v>
      </c>
      <c r="X116" s="115">
        <v>2</v>
      </c>
      <c r="Y116" s="115">
        <f>$X$116*$K$116</f>
        <v>54</v>
      </c>
      <c r="Z116" s="115">
        <v>0</v>
      </c>
      <c r="AA116" s="116">
        <f>$Z$116*$K$116</f>
        <v>0</v>
      </c>
      <c r="AR116" s="79" t="s">
        <v>155</v>
      </c>
      <c r="AT116" s="79" t="s">
        <v>150</v>
      </c>
      <c r="AU116" s="79" t="s">
        <v>77</v>
      </c>
      <c r="AY116" s="6" t="s">
        <v>149</v>
      </c>
      <c r="BE116" s="117">
        <f>IF($U$116="základní",$N$116,0)</f>
        <v>0</v>
      </c>
      <c r="BF116" s="117">
        <f>IF($U$116="snížená",$N$116,0)</f>
        <v>0</v>
      </c>
      <c r="BG116" s="117">
        <f>IF($U$116="zákl. přenesená",$N$116,0)</f>
        <v>0</v>
      </c>
      <c r="BH116" s="117">
        <f>IF($U$116="sníž. přenesená",$N$116,0)</f>
        <v>0</v>
      </c>
      <c r="BI116" s="117">
        <f>IF($U$116="nulová",$N$116,0)</f>
        <v>0</v>
      </c>
      <c r="BJ116" s="79" t="s">
        <v>18</v>
      </c>
      <c r="BK116" s="117">
        <f>ROUND($L$116*$K$116,2)</f>
        <v>0</v>
      </c>
      <c r="BL116" s="79" t="s">
        <v>155</v>
      </c>
      <c r="BM116" s="79" t="s">
        <v>260</v>
      </c>
    </row>
    <row r="117" spans="2:47" s="6" customFormat="1" ht="16.5" customHeight="1">
      <c r="B117" s="20"/>
      <c r="F117" s="191" t="s">
        <v>213</v>
      </c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20"/>
      <c r="T117" s="44"/>
      <c r="AA117" s="45"/>
      <c r="AT117" s="6" t="s">
        <v>157</v>
      </c>
      <c r="AU117" s="6" t="s">
        <v>77</v>
      </c>
    </row>
    <row r="118" spans="2:51" s="6" customFormat="1" ht="15.75" customHeight="1">
      <c r="B118" s="118"/>
      <c r="E118" s="119"/>
      <c r="F118" s="192" t="s">
        <v>261</v>
      </c>
      <c r="G118" s="193"/>
      <c r="H118" s="193"/>
      <c r="I118" s="193"/>
      <c r="K118" s="120">
        <v>27</v>
      </c>
      <c r="S118" s="118"/>
      <c r="T118" s="121"/>
      <c r="AA118" s="122"/>
      <c r="AT118" s="119" t="s">
        <v>159</v>
      </c>
      <c r="AU118" s="119" t="s">
        <v>77</v>
      </c>
      <c r="AV118" s="119" t="s">
        <v>77</v>
      </c>
      <c r="AW118" s="119" t="s">
        <v>129</v>
      </c>
      <c r="AX118" s="119" t="s">
        <v>18</v>
      </c>
      <c r="AY118" s="119" t="s">
        <v>149</v>
      </c>
    </row>
    <row r="119" spans="2:65" s="6" customFormat="1" ht="15.75" customHeight="1">
      <c r="B119" s="20"/>
      <c r="C119" s="108" t="s">
        <v>215</v>
      </c>
      <c r="D119" s="108" t="s">
        <v>150</v>
      </c>
      <c r="E119" s="109" t="s">
        <v>216</v>
      </c>
      <c r="F119" s="187" t="s">
        <v>217</v>
      </c>
      <c r="G119" s="188"/>
      <c r="H119" s="188"/>
      <c r="I119" s="188"/>
      <c r="J119" s="111" t="s">
        <v>206</v>
      </c>
      <c r="K119" s="112">
        <v>135</v>
      </c>
      <c r="L119" s="189"/>
      <c r="M119" s="188"/>
      <c r="N119" s="190">
        <f>ROUND($L$119*$K$119,2)</f>
        <v>0</v>
      </c>
      <c r="O119" s="188"/>
      <c r="P119" s="188"/>
      <c r="Q119" s="188"/>
      <c r="R119" s="110" t="s">
        <v>154</v>
      </c>
      <c r="S119" s="20"/>
      <c r="T119" s="113"/>
      <c r="U119" s="114" t="s">
        <v>39</v>
      </c>
      <c r="X119" s="115">
        <v>0</v>
      </c>
      <c r="Y119" s="115">
        <f>$X$119*$K$119</f>
        <v>0</v>
      </c>
      <c r="Z119" s="115">
        <v>0</v>
      </c>
      <c r="AA119" s="116">
        <f>$Z$119*$K$119</f>
        <v>0</v>
      </c>
      <c r="AR119" s="79" t="s">
        <v>155</v>
      </c>
      <c r="AT119" s="79" t="s">
        <v>150</v>
      </c>
      <c r="AU119" s="79" t="s">
        <v>77</v>
      </c>
      <c r="AY119" s="6" t="s">
        <v>149</v>
      </c>
      <c r="BE119" s="117">
        <f>IF($U$119="základní",$N$119,0)</f>
        <v>0</v>
      </c>
      <c r="BF119" s="117">
        <f>IF($U$119="snížená",$N$119,0)</f>
        <v>0</v>
      </c>
      <c r="BG119" s="117">
        <f>IF($U$119="zákl. přenesená",$N$119,0)</f>
        <v>0</v>
      </c>
      <c r="BH119" s="117">
        <f>IF($U$119="sníž. přenesená",$N$119,0)</f>
        <v>0</v>
      </c>
      <c r="BI119" s="117">
        <f>IF($U$119="nulová",$N$119,0)</f>
        <v>0</v>
      </c>
      <c r="BJ119" s="79" t="s">
        <v>18</v>
      </c>
      <c r="BK119" s="117">
        <f>ROUND($L$119*$K$119,2)</f>
        <v>0</v>
      </c>
      <c r="BL119" s="79" t="s">
        <v>155</v>
      </c>
      <c r="BM119" s="79" t="s">
        <v>262</v>
      </c>
    </row>
    <row r="120" spans="2:47" s="6" customFormat="1" ht="27" customHeight="1">
      <c r="B120" s="20"/>
      <c r="F120" s="191" t="s">
        <v>263</v>
      </c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20"/>
      <c r="T120" s="44"/>
      <c r="AA120" s="45"/>
      <c r="AT120" s="6" t="s">
        <v>157</v>
      </c>
      <c r="AU120" s="6" t="s">
        <v>77</v>
      </c>
    </row>
    <row r="121" spans="2:47" s="6" customFormat="1" ht="27" customHeight="1">
      <c r="B121" s="20"/>
      <c r="F121" s="194" t="s">
        <v>220</v>
      </c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20"/>
      <c r="T121" s="44"/>
      <c r="AA121" s="45"/>
      <c r="AT121" s="6" t="s">
        <v>221</v>
      </c>
      <c r="AU121" s="6" t="s">
        <v>77</v>
      </c>
    </row>
    <row r="122" spans="2:51" s="6" customFormat="1" ht="15.75" customHeight="1">
      <c r="B122" s="118"/>
      <c r="E122" s="119"/>
      <c r="F122" s="192" t="s">
        <v>259</v>
      </c>
      <c r="G122" s="193"/>
      <c r="H122" s="193"/>
      <c r="I122" s="193"/>
      <c r="K122" s="120">
        <v>135</v>
      </c>
      <c r="S122" s="118"/>
      <c r="T122" s="121"/>
      <c r="AA122" s="122"/>
      <c r="AT122" s="119" t="s">
        <v>159</v>
      </c>
      <c r="AU122" s="119" t="s">
        <v>77</v>
      </c>
      <c r="AV122" s="119" t="s">
        <v>77</v>
      </c>
      <c r="AW122" s="119" t="s">
        <v>129</v>
      </c>
      <c r="AX122" s="119" t="s">
        <v>18</v>
      </c>
      <c r="AY122" s="119" t="s">
        <v>149</v>
      </c>
    </row>
    <row r="123" spans="2:63" s="99" customFormat="1" ht="30.75" customHeight="1">
      <c r="B123" s="100"/>
      <c r="D123" s="107" t="s">
        <v>133</v>
      </c>
      <c r="N123" s="198">
        <f>$BK$123</f>
        <v>0</v>
      </c>
      <c r="O123" s="197"/>
      <c r="P123" s="197"/>
      <c r="Q123" s="197"/>
      <c r="S123" s="100"/>
      <c r="T123" s="103"/>
      <c r="W123" s="104">
        <f>SUM($W$124:$W$129)</f>
        <v>0</v>
      </c>
      <c r="Y123" s="104">
        <f>SUM($Y$124:$Y$129)</f>
        <v>0.13284</v>
      </c>
      <c r="AA123" s="105">
        <f>SUM($AA$124:$AA$129)</f>
        <v>0</v>
      </c>
      <c r="AR123" s="102" t="s">
        <v>18</v>
      </c>
      <c r="AT123" s="102" t="s">
        <v>68</v>
      </c>
      <c r="AU123" s="102" t="s">
        <v>18</v>
      </c>
      <c r="AY123" s="102" t="s">
        <v>149</v>
      </c>
      <c r="BK123" s="106">
        <f>SUM($BK$124:$BK$129)</f>
        <v>0</v>
      </c>
    </row>
    <row r="124" spans="2:65" s="6" customFormat="1" ht="27" customHeight="1">
      <c r="B124" s="20"/>
      <c r="C124" s="108" t="s">
        <v>9</v>
      </c>
      <c r="D124" s="108" t="s">
        <v>150</v>
      </c>
      <c r="E124" s="109" t="s">
        <v>223</v>
      </c>
      <c r="F124" s="187" t="s">
        <v>224</v>
      </c>
      <c r="G124" s="188"/>
      <c r="H124" s="188"/>
      <c r="I124" s="188"/>
      <c r="J124" s="111" t="s">
        <v>206</v>
      </c>
      <c r="K124" s="112">
        <v>162</v>
      </c>
      <c r="L124" s="189"/>
      <c r="M124" s="188"/>
      <c r="N124" s="190">
        <f>ROUND($L$124*$K$124,2)</f>
        <v>0</v>
      </c>
      <c r="O124" s="188"/>
      <c r="P124" s="188"/>
      <c r="Q124" s="188"/>
      <c r="R124" s="110" t="s">
        <v>154</v>
      </c>
      <c r="S124" s="20"/>
      <c r="T124" s="113"/>
      <c r="U124" s="114" t="s">
        <v>39</v>
      </c>
      <c r="X124" s="115">
        <v>0.00035</v>
      </c>
      <c r="Y124" s="115">
        <f>$X$124*$K$124</f>
        <v>0.0567</v>
      </c>
      <c r="Z124" s="115">
        <v>0</v>
      </c>
      <c r="AA124" s="116">
        <f>$Z$124*$K$124</f>
        <v>0</v>
      </c>
      <c r="AR124" s="79" t="s">
        <v>155</v>
      </c>
      <c r="AT124" s="79" t="s">
        <v>150</v>
      </c>
      <c r="AU124" s="79" t="s">
        <v>77</v>
      </c>
      <c r="AY124" s="6" t="s">
        <v>149</v>
      </c>
      <c r="BE124" s="117">
        <f>IF($U$124="základní",$N$124,0)</f>
        <v>0</v>
      </c>
      <c r="BF124" s="117">
        <f>IF($U$124="snížená",$N$124,0)</f>
        <v>0</v>
      </c>
      <c r="BG124" s="117">
        <f>IF($U$124="zákl. přenesená",$N$124,0)</f>
        <v>0</v>
      </c>
      <c r="BH124" s="117">
        <f>IF($U$124="sníž. přenesená",$N$124,0)</f>
        <v>0</v>
      </c>
      <c r="BI124" s="117">
        <f>IF($U$124="nulová",$N$124,0)</f>
        <v>0</v>
      </c>
      <c r="BJ124" s="79" t="s">
        <v>18</v>
      </c>
      <c r="BK124" s="117">
        <f>ROUND($L$124*$K$124,2)</f>
        <v>0</v>
      </c>
      <c r="BL124" s="79" t="s">
        <v>155</v>
      </c>
      <c r="BM124" s="79" t="s">
        <v>264</v>
      </c>
    </row>
    <row r="125" spans="2:47" s="6" customFormat="1" ht="16.5" customHeight="1">
      <c r="B125" s="20"/>
      <c r="F125" s="191" t="s">
        <v>224</v>
      </c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"/>
      <c r="T125" s="44"/>
      <c r="AA125" s="45"/>
      <c r="AT125" s="6" t="s">
        <v>157</v>
      </c>
      <c r="AU125" s="6" t="s">
        <v>77</v>
      </c>
    </row>
    <row r="126" spans="2:51" s="6" customFormat="1" ht="15.75" customHeight="1">
      <c r="B126" s="118"/>
      <c r="E126" s="119"/>
      <c r="F126" s="192" t="s">
        <v>265</v>
      </c>
      <c r="G126" s="193"/>
      <c r="H126" s="193"/>
      <c r="I126" s="193"/>
      <c r="K126" s="120">
        <v>162</v>
      </c>
      <c r="S126" s="118"/>
      <c r="T126" s="121"/>
      <c r="AA126" s="122"/>
      <c r="AT126" s="119" t="s">
        <v>159</v>
      </c>
      <c r="AU126" s="119" t="s">
        <v>77</v>
      </c>
      <c r="AV126" s="119" t="s">
        <v>77</v>
      </c>
      <c r="AW126" s="119" t="s">
        <v>129</v>
      </c>
      <c r="AX126" s="119" t="s">
        <v>18</v>
      </c>
      <c r="AY126" s="119" t="s">
        <v>149</v>
      </c>
    </row>
    <row r="127" spans="2:65" s="6" customFormat="1" ht="27" customHeight="1">
      <c r="B127" s="20"/>
      <c r="C127" s="108" t="s">
        <v>228</v>
      </c>
      <c r="D127" s="108" t="s">
        <v>150</v>
      </c>
      <c r="E127" s="109" t="s">
        <v>229</v>
      </c>
      <c r="F127" s="187" t="s">
        <v>230</v>
      </c>
      <c r="G127" s="188"/>
      <c r="H127" s="188"/>
      <c r="I127" s="188"/>
      <c r="J127" s="111" t="s">
        <v>206</v>
      </c>
      <c r="K127" s="112">
        <v>162</v>
      </c>
      <c r="L127" s="189"/>
      <c r="M127" s="188"/>
      <c r="N127" s="190">
        <f>ROUND($L$127*$K$127,2)</f>
        <v>0</v>
      </c>
      <c r="O127" s="188"/>
      <c r="P127" s="188"/>
      <c r="Q127" s="188"/>
      <c r="R127" s="110" t="s">
        <v>154</v>
      </c>
      <c r="S127" s="20"/>
      <c r="T127" s="113"/>
      <c r="U127" s="114" t="s">
        <v>39</v>
      </c>
      <c r="X127" s="115">
        <v>0.00047</v>
      </c>
      <c r="Y127" s="115">
        <f>$X$127*$K$127</f>
        <v>0.07614</v>
      </c>
      <c r="Z127" s="115">
        <v>0</v>
      </c>
      <c r="AA127" s="116">
        <f>$Z$127*$K$127</f>
        <v>0</v>
      </c>
      <c r="AR127" s="79" t="s">
        <v>155</v>
      </c>
      <c r="AT127" s="79" t="s">
        <v>150</v>
      </c>
      <c r="AU127" s="79" t="s">
        <v>77</v>
      </c>
      <c r="AY127" s="6" t="s">
        <v>149</v>
      </c>
      <c r="BE127" s="117">
        <f>IF($U$127="základní",$N$127,0)</f>
        <v>0</v>
      </c>
      <c r="BF127" s="117">
        <f>IF($U$127="snížená",$N$127,0)</f>
        <v>0</v>
      </c>
      <c r="BG127" s="117">
        <f>IF($U$127="zákl. přenesená",$N$127,0)</f>
        <v>0</v>
      </c>
      <c r="BH127" s="117">
        <f>IF($U$127="sníž. přenesená",$N$127,0)</f>
        <v>0</v>
      </c>
      <c r="BI127" s="117">
        <f>IF($U$127="nulová",$N$127,0)</f>
        <v>0</v>
      </c>
      <c r="BJ127" s="79" t="s">
        <v>18</v>
      </c>
      <c r="BK127" s="117">
        <f>ROUND($L$127*$K$127,2)</f>
        <v>0</v>
      </c>
      <c r="BL127" s="79" t="s">
        <v>155</v>
      </c>
      <c r="BM127" s="79" t="s">
        <v>266</v>
      </c>
    </row>
    <row r="128" spans="2:47" s="6" customFormat="1" ht="16.5" customHeight="1">
      <c r="B128" s="20"/>
      <c r="F128" s="191" t="s">
        <v>230</v>
      </c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20"/>
      <c r="T128" s="44"/>
      <c r="AA128" s="45"/>
      <c r="AT128" s="6" t="s">
        <v>157</v>
      </c>
      <c r="AU128" s="6" t="s">
        <v>77</v>
      </c>
    </row>
    <row r="129" spans="2:51" s="6" customFormat="1" ht="15.75" customHeight="1">
      <c r="B129" s="118"/>
      <c r="E129" s="119"/>
      <c r="F129" s="192" t="s">
        <v>265</v>
      </c>
      <c r="G129" s="193"/>
      <c r="H129" s="193"/>
      <c r="I129" s="193"/>
      <c r="K129" s="120">
        <v>162</v>
      </c>
      <c r="S129" s="118"/>
      <c r="T129" s="123"/>
      <c r="U129" s="124"/>
      <c r="V129" s="124"/>
      <c r="W129" s="124"/>
      <c r="X129" s="124"/>
      <c r="Y129" s="124"/>
      <c r="Z129" s="124"/>
      <c r="AA129" s="125"/>
      <c r="AT129" s="119" t="s">
        <v>159</v>
      </c>
      <c r="AU129" s="119" t="s">
        <v>77</v>
      </c>
      <c r="AV129" s="119" t="s">
        <v>77</v>
      </c>
      <c r="AW129" s="119" t="s">
        <v>129</v>
      </c>
      <c r="AX129" s="119" t="s">
        <v>18</v>
      </c>
      <c r="AY129" s="119" t="s">
        <v>149</v>
      </c>
    </row>
    <row r="130" spans="2:19" s="6" customFormat="1" ht="7.5" customHeight="1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20"/>
    </row>
    <row r="131" s="2" customFormat="1" ht="14.25" customHeight="1"/>
  </sheetData>
  <sheetProtection/>
  <mergeCells count="135">
    <mergeCell ref="N78:Q78"/>
    <mergeCell ref="N115:Q115"/>
    <mergeCell ref="N123:Q123"/>
    <mergeCell ref="H1:K1"/>
    <mergeCell ref="S2:AC2"/>
    <mergeCell ref="F126:I126"/>
    <mergeCell ref="F127:I127"/>
    <mergeCell ref="L127:M127"/>
    <mergeCell ref="N127:Q127"/>
    <mergeCell ref="F128:R128"/>
    <mergeCell ref="F129:I129"/>
    <mergeCell ref="F121:R121"/>
    <mergeCell ref="F122:I122"/>
    <mergeCell ref="F124:I124"/>
    <mergeCell ref="L124:M124"/>
    <mergeCell ref="N124:Q124"/>
    <mergeCell ref="F125:R125"/>
    <mergeCell ref="F117:R117"/>
    <mergeCell ref="F118:I118"/>
    <mergeCell ref="F119:I119"/>
    <mergeCell ref="L119:M119"/>
    <mergeCell ref="N119:Q119"/>
    <mergeCell ref="F120:R120"/>
    <mergeCell ref="F112:I112"/>
    <mergeCell ref="L112:M112"/>
    <mergeCell ref="N112:Q112"/>
    <mergeCell ref="F113:R113"/>
    <mergeCell ref="F114:I114"/>
    <mergeCell ref="F116:I116"/>
    <mergeCell ref="L116:M116"/>
    <mergeCell ref="N116:Q116"/>
    <mergeCell ref="F108:I108"/>
    <mergeCell ref="F109:I109"/>
    <mergeCell ref="L109:M109"/>
    <mergeCell ref="N109:Q109"/>
    <mergeCell ref="F110:R110"/>
    <mergeCell ref="F111:I111"/>
    <mergeCell ref="F104:R104"/>
    <mergeCell ref="F105:I105"/>
    <mergeCell ref="F106:I106"/>
    <mergeCell ref="L106:M106"/>
    <mergeCell ref="N106:Q106"/>
    <mergeCell ref="F107:R107"/>
    <mergeCell ref="F100:I100"/>
    <mergeCell ref="L100:M100"/>
    <mergeCell ref="N100:Q100"/>
    <mergeCell ref="F101:R101"/>
    <mergeCell ref="F102:I102"/>
    <mergeCell ref="F103:I103"/>
    <mergeCell ref="L103:M103"/>
    <mergeCell ref="N103:Q103"/>
    <mergeCell ref="F96:I96"/>
    <mergeCell ref="F97:I97"/>
    <mergeCell ref="L97:M97"/>
    <mergeCell ref="N97:Q97"/>
    <mergeCell ref="F98:R98"/>
    <mergeCell ref="F99:I99"/>
    <mergeCell ref="F92:R92"/>
    <mergeCell ref="F93:I93"/>
    <mergeCell ref="F94:I94"/>
    <mergeCell ref="L94:M94"/>
    <mergeCell ref="N94:Q94"/>
    <mergeCell ref="F95:R95"/>
    <mergeCell ref="F88:I88"/>
    <mergeCell ref="L88:M88"/>
    <mergeCell ref="N88:Q88"/>
    <mergeCell ref="F89:R89"/>
    <mergeCell ref="F90:I90"/>
    <mergeCell ref="F91:I91"/>
    <mergeCell ref="L91:M91"/>
    <mergeCell ref="N91:Q91"/>
    <mergeCell ref="F84:I84"/>
    <mergeCell ref="F85:I85"/>
    <mergeCell ref="L85:M85"/>
    <mergeCell ref="N85:Q85"/>
    <mergeCell ref="F86:R86"/>
    <mergeCell ref="F87:I87"/>
    <mergeCell ref="F80:R80"/>
    <mergeCell ref="F81:I81"/>
    <mergeCell ref="F82:I82"/>
    <mergeCell ref="L82:M82"/>
    <mergeCell ref="N82:Q82"/>
    <mergeCell ref="F83:R83"/>
    <mergeCell ref="M70:P70"/>
    <mergeCell ref="M72:Q72"/>
    <mergeCell ref="F75:I75"/>
    <mergeCell ref="L75:M75"/>
    <mergeCell ref="N75:Q75"/>
    <mergeCell ref="F79:I79"/>
    <mergeCell ref="L79:M79"/>
    <mergeCell ref="N79:Q79"/>
    <mergeCell ref="N76:Q76"/>
    <mergeCell ref="N77:Q77"/>
    <mergeCell ref="N56:Q56"/>
    <mergeCell ref="N57:Q57"/>
    <mergeCell ref="C64:R64"/>
    <mergeCell ref="F66:Q66"/>
    <mergeCell ref="F67:Q67"/>
    <mergeCell ref="F68:Q68"/>
    <mergeCell ref="M48:Q48"/>
    <mergeCell ref="C51:G51"/>
    <mergeCell ref="N51:Q51"/>
    <mergeCell ref="N53:Q53"/>
    <mergeCell ref="N54:Q54"/>
    <mergeCell ref="N55:Q55"/>
    <mergeCell ref="L34:P34"/>
    <mergeCell ref="C40:R40"/>
    <mergeCell ref="F42:Q42"/>
    <mergeCell ref="F43:Q43"/>
    <mergeCell ref="F44:Q44"/>
    <mergeCell ref="M46:P46"/>
    <mergeCell ref="H30:J30"/>
    <mergeCell ref="M30:P30"/>
    <mergeCell ref="H31:J31"/>
    <mergeCell ref="M31:P31"/>
    <mergeCell ref="H32:J32"/>
    <mergeCell ref="M32:P32"/>
    <mergeCell ref="E23:P23"/>
    <mergeCell ref="M26:P26"/>
    <mergeCell ref="H28:J28"/>
    <mergeCell ref="M28:P28"/>
    <mergeCell ref="H29:J29"/>
    <mergeCell ref="M29:P29"/>
    <mergeCell ref="O13:P13"/>
    <mergeCell ref="O14:P14"/>
    <mergeCell ref="O16:P16"/>
    <mergeCell ref="O17:P17"/>
    <mergeCell ref="O19:P19"/>
    <mergeCell ref="O20:P20"/>
    <mergeCell ref="C2:R2"/>
    <mergeCell ref="C4:R4"/>
    <mergeCell ref="F6:Q6"/>
    <mergeCell ref="F7:Q7"/>
    <mergeCell ref="F8:Q8"/>
    <mergeCell ref="O11:P11"/>
  </mergeCells>
  <hyperlinks>
    <hyperlink ref="F1:G1" location="C2" tooltip="Krycí list soupisu" display="1) Krycí list soupisu"/>
    <hyperlink ref="H1:K1" location="C51" tooltip="Rekapitulace" display="2) Rekapitulace"/>
    <hyperlink ref="L1:M1" location="C7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211"/>
      <c r="B1" s="208"/>
      <c r="C1" s="208"/>
      <c r="D1" s="209" t="s">
        <v>1</v>
      </c>
      <c r="E1" s="208"/>
      <c r="F1" s="210" t="s">
        <v>717</v>
      </c>
      <c r="G1" s="210"/>
      <c r="H1" s="212" t="s">
        <v>718</v>
      </c>
      <c r="I1" s="212"/>
      <c r="J1" s="212"/>
      <c r="K1" s="212"/>
      <c r="L1" s="210" t="s">
        <v>719</v>
      </c>
      <c r="M1" s="210"/>
      <c r="N1" s="208"/>
      <c r="O1" s="209" t="s">
        <v>118</v>
      </c>
      <c r="P1" s="208"/>
      <c r="Q1" s="208"/>
      <c r="R1" s="208"/>
      <c r="S1" s="210" t="s">
        <v>720</v>
      </c>
      <c r="T1" s="210"/>
      <c r="U1" s="211"/>
      <c r="V1" s="21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5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75" t="s">
        <v>6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2:46" s="2" customFormat="1" ht="37.5" customHeight="1">
      <c r="B4" s="10"/>
      <c r="C4" s="143" t="s">
        <v>119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176" t="str">
        <f>'Rekapitulace stavby'!$K$6</f>
        <v>08-2-027 - Švermov_sanace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1"/>
    </row>
    <row r="7" spans="2:18" s="2" customFormat="1" ht="15.75" customHeight="1">
      <c r="B7" s="10"/>
      <c r="D7" s="15" t="s">
        <v>120</v>
      </c>
      <c r="F7" s="176" t="s">
        <v>121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1"/>
    </row>
    <row r="8" spans="2:18" s="6" customFormat="1" ht="18.75" customHeight="1">
      <c r="B8" s="20"/>
      <c r="D8" s="14" t="s">
        <v>122</v>
      </c>
      <c r="F8" s="148" t="s">
        <v>267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23"/>
    </row>
    <row r="9" spans="2:18" s="6" customFormat="1" ht="14.25" customHeight="1">
      <c r="B9" s="20"/>
      <c r="R9" s="23"/>
    </row>
    <row r="10" spans="2:18" s="6" customFormat="1" ht="15" customHeight="1">
      <c r="B10" s="20"/>
      <c r="D10" s="15" t="s">
        <v>124</v>
      </c>
      <c r="F10" s="16"/>
      <c r="R10" s="23"/>
    </row>
    <row r="11" spans="2:18" s="6" customFormat="1" ht="15" customHeight="1">
      <c r="B11" s="20"/>
      <c r="D11" s="15" t="s">
        <v>19</v>
      </c>
      <c r="F11" s="16" t="s">
        <v>20</v>
      </c>
      <c r="M11" s="15" t="s">
        <v>21</v>
      </c>
      <c r="O11" s="177" t="str">
        <f>'Rekapitulace stavby'!$AN$8</f>
        <v>21.08.2013</v>
      </c>
      <c r="P11" s="146"/>
      <c r="R11" s="23"/>
    </row>
    <row r="12" spans="2:18" s="6" customFormat="1" ht="7.5" customHeight="1">
      <c r="B12" s="20"/>
      <c r="R12" s="23"/>
    </row>
    <row r="13" spans="2:18" s="6" customFormat="1" ht="15" customHeight="1">
      <c r="B13" s="20"/>
      <c r="D13" s="15" t="s">
        <v>25</v>
      </c>
      <c r="M13" s="15" t="s">
        <v>26</v>
      </c>
      <c r="O13" s="159">
        <f>IF('Rekapitulace stavby'!$AN$10="","",'Rekapitulace stavby'!$AN$10)</f>
      </c>
      <c r="P13" s="146"/>
      <c r="R13" s="23"/>
    </row>
    <row r="14" spans="2:18" s="6" customFormat="1" ht="18.75" customHeight="1">
      <c r="B14" s="20"/>
      <c r="E14" s="16" t="str">
        <f>IF('Rekapitulace stavby'!$E$11="","",'Rekapitulace stavby'!$E$11)</f>
        <v>Středočeský kraj</v>
      </c>
      <c r="M14" s="15" t="s">
        <v>28</v>
      </c>
      <c r="O14" s="159">
        <f>IF('Rekapitulace stavby'!$AN$11="","",'Rekapitulace stavby'!$AN$11)</f>
      </c>
      <c r="P14" s="146"/>
      <c r="R14" s="23"/>
    </row>
    <row r="15" spans="2:18" s="6" customFormat="1" ht="7.5" customHeight="1">
      <c r="B15" s="20"/>
      <c r="R15" s="23"/>
    </row>
    <row r="16" spans="2:18" s="6" customFormat="1" ht="15" customHeight="1">
      <c r="B16" s="20"/>
      <c r="D16" s="15" t="s">
        <v>29</v>
      </c>
      <c r="M16" s="15" t="s">
        <v>26</v>
      </c>
      <c r="O16" s="159" t="str">
        <f>IF('Rekapitulace stavby'!$AN$13="","",'Rekapitulace stavby'!$AN$13)</f>
        <v>Vyplň údaj</v>
      </c>
      <c r="P16" s="146"/>
      <c r="R16" s="23"/>
    </row>
    <row r="17" spans="2:18" s="6" customFormat="1" ht="18.75" customHeight="1">
      <c r="B17" s="20"/>
      <c r="E17" s="16" t="str">
        <f>IF('Rekapitulace stavby'!$E$14="","",'Rekapitulace stavby'!$E$14)</f>
        <v>Vyplň údaj</v>
      </c>
      <c r="M17" s="15" t="s">
        <v>28</v>
      </c>
      <c r="O17" s="159" t="str">
        <f>IF('Rekapitulace stavby'!$AN$14="","",'Rekapitulace stavby'!$AN$14)</f>
        <v>Vyplň údaj</v>
      </c>
      <c r="P17" s="146"/>
      <c r="R17" s="23"/>
    </row>
    <row r="18" spans="2:18" s="6" customFormat="1" ht="7.5" customHeight="1">
      <c r="B18" s="20"/>
      <c r="R18" s="23"/>
    </row>
    <row r="19" spans="2:18" s="6" customFormat="1" ht="15" customHeight="1">
      <c r="B19" s="20"/>
      <c r="D19" s="15" t="s">
        <v>31</v>
      </c>
      <c r="M19" s="15" t="s">
        <v>26</v>
      </c>
      <c r="O19" s="159" t="s">
        <v>32</v>
      </c>
      <c r="P19" s="146"/>
      <c r="R19" s="23"/>
    </row>
    <row r="20" spans="2:18" s="6" customFormat="1" ht="18.75" customHeight="1">
      <c r="B20" s="20"/>
      <c r="E20" s="16" t="s">
        <v>33</v>
      </c>
      <c r="M20" s="15" t="s">
        <v>28</v>
      </c>
      <c r="O20" s="159" t="s">
        <v>34</v>
      </c>
      <c r="P20" s="146"/>
      <c r="R20" s="23"/>
    </row>
    <row r="21" spans="2:18" s="6" customFormat="1" ht="7.5" customHeight="1">
      <c r="B21" s="20"/>
      <c r="R21" s="23"/>
    </row>
    <row r="22" spans="2:18" s="6" customFormat="1" ht="15" customHeight="1">
      <c r="B22" s="20"/>
      <c r="D22" s="15" t="s">
        <v>36</v>
      </c>
      <c r="R22" s="23"/>
    </row>
    <row r="23" spans="2:18" s="79" customFormat="1" ht="15.75" customHeight="1">
      <c r="B23" s="80"/>
      <c r="E23" s="150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R23" s="81"/>
    </row>
    <row r="24" spans="2:18" s="6" customFormat="1" ht="7.5" customHeight="1">
      <c r="B24" s="20"/>
      <c r="R24" s="23"/>
    </row>
    <row r="25" spans="2:18" s="6" customFormat="1" ht="7.5" customHeight="1">
      <c r="B25" s="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R25" s="23"/>
    </row>
    <row r="26" spans="2:18" s="6" customFormat="1" ht="26.25" customHeight="1">
      <c r="B26" s="20"/>
      <c r="D26" s="82" t="s">
        <v>37</v>
      </c>
      <c r="M26" s="173">
        <f>ROUNDUP($N$76,2)</f>
        <v>0</v>
      </c>
      <c r="N26" s="146"/>
      <c r="O26" s="146"/>
      <c r="P26" s="146"/>
      <c r="R26" s="23"/>
    </row>
    <row r="27" spans="2:18" s="6" customFormat="1" ht="7.5" customHeight="1">
      <c r="B27" s="2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R27" s="23"/>
    </row>
    <row r="28" spans="2:18" s="6" customFormat="1" ht="15" customHeight="1">
      <c r="B28" s="20"/>
      <c r="D28" s="25" t="s">
        <v>38</v>
      </c>
      <c r="E28" s="25" t="s">
        <v>39</v>
      </c>
      <c r="F28" s="26">
        <v>0.21</v>
      </c>
      <c r="G28" s="83" t="s">
        <v>40</v>
      </c>
      <c r="H28" s="179">
        <f>SUM($BE$76:$BE$129)</f>
        <v>0</v>
      </c>
      <c r="I28" s="146"/>
      <c r="J28" s="146"/>
      <c r="M28" s="179">
        <f>SUM($BE$76:$BE$129)*$F$28</f>
        <v>0</v>
      </c>
      <c r="N28" s="146"/>
      <c r="O28" s="146"/>
      <c r="P28" s="146"/>
      <c r="R28" s="23"/>
    </row>
    <row r="29" spans="2:18" s="6" customFormat="1" ht="15" customHeight="1">
      <c r="B29" s="20"/>
      <c r="E29" s="25" t="s">
        <v>41</v>
      </c>
      <c r="F29" s="26">
        <v>0.15</v>
      </c>
      <c r="G29" s="83" t="s">
        <v>40</v>
      </c>
      <c r="H29" s="179">
        <f>SUM($BF$76:$BF$129)</f>
        <v>0</v>
      </c>
      <c r="I29" s="146"/>
      <c r="J29" s="146"/>
      <c r="M29" s="179">
        <f>SUM($BF$76:$BF$129)*$F$29</f>
        <v>0</v>
      </c>
      <c r="N29" s="146"/>
      <c r="O29" s="146"/>
      <c r="P29" s="146"/>
      <c r="R29" s="23"/>
    </row>
    <row r="30" spans="2:18" s="6" customFormat="1" ht="15" customHeight="1" hidden="1">
      <c r="B30" s="20"/>
      <c r="E30" s="25" t="s">
        <v>42</v>
      </c>
      <c r="F30" s="26">
        <v>0.21</v>
      </c>
      <c r="G30" s="83" t="s">
        <v>40</v>
      </c>
      <c r="H30" s="179">
        <f>SUM($BG$76:$BG$129)</f>
        <v>0</v>
      </c>
      <c r="I30" s="146"/>
      <c r="J30" s="146"/>
      <c r="M30" s="179">
        <v>0</v>
      </c>
      <c r="N30" s="146"/>
      <c r="O30" s="146"/>
      <c r="P30" s="146"/>
      <c r="R30" s="23"/>
    </row>
    <row r="31" spans="2:18" s="6" customFormat="1" ht="15" customHeight="1" hidden="1">
      <c r="B31" s="20"/>
      <c r="E31" s="25" t="s">
        <v>43</v>
      </c>
      <c r="F31" s="26">
        <v>0.15</v>
      </c>
      <c r="G31" s="83" t="s">
        <v>40</v>
      </c>
      <c r="H31" s="179">
        <f>SUM($BH$76:$BH$129)</f>
        <v>0</v>
      </c>
      <c r="I31" s="146"/>
      <c r="J31" s="146"/>
      <c r="M31" s="179">
        <v>0</v>
      </c>
      <c r="N31" s="146"/>
      <c r="O31" s="146"/>
      <c r="P31" s="146"/>
      <c r="R31" s="23"/>
    </row>
    <row r="32" spans="2:18" s="6" customFormat="1" ht="15" customHeight="1" hidden="1">
      <c r="B32" s="20"/>
      <c r="E32" s="25" t="s">
        <v>44</v>
      </c>
      <c r="F32" s="26">
        <v>0</v>
      </c>
      <c r="G32" s="83" t="s">
        <v>40</v>
      </c>
      <c r="H32" s="179">
        <f>SUM($BI$76:$BI$129)</f>
        <v>0</v>
      </c>
      <c r="I32" s="146"/>
      <c r="J32" s="146"/>
      <c r="M32" s="179">
        <v>0</v>
      </c>
      <c r="N32" s="146"/>
      <c r="O32" s="146"/>
      <c r="P32" s="146"/>
      <c r="R32" s="23"/>
    </row>
    <row r="33" spans="2:18" s="6" customFormat="1" ht="7.5" customHeight="1">
      <c r="B33" s="20"/>
      <c r="R33" s="23"/>
    </row>
    <row r="34" spans="2:18" s="6" customFormat="1" ht="26.25" customHeight="1">
      <c r="B34" s="20"/>
      <c r="C34" s="29"/>
      <c r="D34" s="30" t="s">
        <v>45</v>
      </c>
      <c r="E34" s="31"/>
      <c r="F34" s="31"/>
      <c r="G34" s="84" t="s">
        <v>46</v>
      </c>
      <c r="H34" s="32" t="s">
        <v>47</v>
      </c>
      <c r="I34" s="31"/>
      <c r="J34" s="31"/>
      <c r="K34" s="31"/>
      <c r="L34" s="157">
        <f>ROUNDUP(SUM($M$26:$M$32),2)</f>
        <v>0</v>
      </c>
      <c r="M34" s="156"/>
      <c r="N34" s="156"/>
      <c r="O34" s="156"/>
      <c r="P34" s="158"/>
      <c r="Q34" s="29"/>
      <c r="R34" s="33"/>
    </row>
    <row r="35" spans="2:18" s="6" customFormat="1" ht="15" customHeight="1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</row>
    <row r="39" spans="2:18" s="6" customFormat="1" ht="7.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85"/>
    </row>
    <row r="40" spans="2:18" s="6" customFormat="1" ht="37.5" customHeight="1">
      <c r="B40" s="20"/>
      <c r="C40" s="143" t="s">
        <v>125</v>
      </c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80"/>
    </row>
    <row r="41" spans="2:18" s="6" customFormat="1" ht="7.5" customHeight="1">
      <c r="B41" s="20"/>
      <c r="R41" s="23"/>
    </row>
    <row r="42" spans="2:18" s="6" customFormat="1" ht="15" customHeight="1">
      <c r="B42" s="20"/>
      <c r="C42" s="15" t="s">
        <v>15</v>
      </c>
      <c r="F42" s="176" t="str">
        <f>$F$6</f>
        <v>08-2-027 - Švermov_sanace</v>
      </c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23"/>
    </row>
    <row r="43" spans="2:18" s="2" customFormat="1" ht="15.75" customHeight="1">
      <c r="B43" s="10"/>
      <c r="C43" s="15" t="s">
        <v>120</v>
      </c>
      <c r="F43" s="176" t="s">
        <v>121</v>
      </c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1"/>
    </row>
    <row r="44" spans="2:18" s="6" customFormat="1" ht="15" customHeight="1">
      <c r="B44" s="20"/>
      <c r="C44" s="14" t="s">
        <v>122</v>
      </c>
      <c r="F44" s="148" t="str">
        <f>$F$8</f>
        <v>002 - dělící ostrůvek</v>
      </c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23"/>
    </row>
    <row r="45" spans="2:18" s="6" customFormat="1" ht="7.5" customHeight="1">
      <c r="B45" s="20"/>
      <c r="R45" s="23"/>
    </row>
    <row r="46" spans="2:18" s="6" customFormat="1" ht="18.75" customHeight="1">
      <c r="B46" s="20"/>
      <c r="C46" s="15" t="s">
        <v>19</v>
      </c>
      <c r="F46" s="16" t="str">
        <f>$F$11</f>
        <v>Švermov</v>
      </c>
      <c r="K46" s="15" t="s">
        <v>21</v>
      </c>
      <c r="M46" s="177" t="str">
        <f>IF($O$11="","",$O$11)</f>
        <v>21.08.2013</v>
      </c>
      <c r="N46" s="146"/>
      <c r="O46" s="146"/>
      <c r="P46" s="146"/>
      <c r="R46" s="23"/>
    </row>
    <row r="47" spans="2:18" s="6" customFormat="1" ht="7.5" customHeight="1">
      <c r="B47" s="20"/>
      <c r="R47" s="23"/>
    </row>
    <row r="48" spans="2:18" s="6" customFormat="1" ht="15.75" customHeight="1">
      <c r="B48" s="20"/>
      <c r="C48" s="15" t="s">
        <v>25</v>
      </c>
      <c r="F48" s="16" t="str">
        <f>$E$14</f>
        <v>Středočeský kraj</v>
      </c>
      <c r="K48" s="15" t="s">
        <v>31</v>
      </c>
      <c r="M48" s="159" t="str">
        <f>$E$20</f>
        <v>AF-CITYPLAN s.r.o</v>
      </c>
      <c r="N48" s="146"/>
      <c r="O48" s="146"/>
      <c r="P48" s="146"/>
      <c r="Q48" s="146"/>
      <c r="R48" s="23"/>
    </row>
    <row r="49" spans="2:18" s="6" customFormat="1" ht="15" customHeight="1">
      <c r="B49" s="20"/>
      <c r="C49" s="15" t="s">
        <v>29</v>
      </c>
      <c r="F49" s="16" t="str">
        <f>IF($E$17="","",$E$17)</f>
        <v>Vyplň údaj</v>
      </c>
      <c r="R49" s="23"/>
    </row>
    <row r="50" spans="2:18" s="6" customFormat="1" ht="11.25" customHeight="1">
      <c r="B50" s="20"/>
      <c r="R50" s="23"/>
    </row>
    <row r="51" spans="2:18" s="6" customFormat="1" ht="30" customHeight="1">
      <c r="B51" s="20"/>
      <c r="C51" s="181" t="s">
        <v>126</v>
      </c>
      <c r="D51" s="182"/>
      <c r="E51" s="182"/>
      <c r="F51" s="182"/>
      <c r="G51" s="182"/>
      <c r="H51" s="29"/>
      <c r="I51" s="29"/>
      <c r="J51" s="29"/>
      <c r="K51" s="29"/>
      <c r="L51" s="29"/>
      <c r="M51" s="29"/>
      <c r="N51" s="181" t="s">
        <v>127</v>
      </c>
      <c r="O51" s="182"/>
      <c r="P51" s="182"/>
      <c r="Q51" s="182"/>
      <c r="R51" s="33"/>
    </row>
    <row r="52" spans="2:18" s="6" customFormat="1" ht="11.25" customHeight="1">
      <c r="B52" s="20"/>
      <c r="R52" s="23"/>
    </row>
    <row r="53" spans="2:47" s="6" customFormat="1" ht="30" customHeight="1">
      <c r="B53" s="20"/>
      <c r="C53" s="52" t="s">
        <v>128</v>
      </c>
      <c r="N53" s="173">
        <f>ROUNDUP($N$76,2)</f>
        <v>0</v>
      </c>
      <c r="O53" s="146"/>
      <c r="P53" s="146"/>
      <c r="Q53" s="146"/>
      <c r="R53" s="23"/>
      <c r="AU53" s="6" t="s">
        <v>129</v>
      </c>
    </row>
    <row r="54" spans="2:18" s="58" customFormat="1" ht="25.5" customHeight="1">
      <c r="B54" s="86"/>
      <c r="D54" s="87" t="s">
        <v>130</v>
      </c>
      <c r="N54" s="183">
        <f>ROUNDUP($N$77,2)</f>
        <v>0</v>
      </c>
      <c r="O54" s="184"/>
      <c r="P54" s="184"/>
      <c r="Q54" s="184"/>
      <c r="R54" s="88"/>
    </row>
    <row r="55" spans="2:18" s="67" customFormat="1" ht="21" customHeight="1">
      <c r="B55" s="89"/>
      <c r="D55" s="69" t="s">
        <v>131</v>
      </c>
      <c r="N55" s="170">
        <f>ROUNDUP($N$78,2)</f>
        <v>0</v>
      </c>
      <c r="O55" s="184"/>
      <c r="P55" s="184"/>
      <c r="Q55" s="184"/>
      <c r="R55" s="90"/>
    </row>
    <row r="56" spans="2:18" s="67" customFormat="1" ht="21" customHeight="1">
      <c r="B56" s="89"/>
      <c r="D56" s="69" t="s">
        <v>132</v>
      </c>
      <c r="N56" s="170">
        <f>ROUNDUP($N$115,2)</f>
        <v>0</v>
      </c>
      <c r="O56" s="184"/>
      <c r="P56" s="184"/>
      <c r="Q56" s="184"/>
      <c r="R56" s="90"/>
    </row>
    <row r="57" spans="2:18" s="67" customFormat="1" ht="21" customHeight="1">
      <c r="B57" s="89"/>
      <c r="D57" s="69" t="s">
        <v>133</v>
      </c>
      <c r="N57" s="170">
        <f>ROUNDUP($N$123,2)</f>
        <v>0</v>
      </c>
      <c r="O57" s="184"/>
      <c r="P57" s="184"/>
      <c r="Q57" s="184"/>
      <c r="R57" s="90"/>
    </row>
    <row r="58" spans="2:18" s="6" customFormat="1" ht="22.5" customHeight="1">
      <c r="B58" s="20"/>
      <c r="R58" s="23"/>
    </row>
    <row r="59" spans="2:18" s="6" customFormat="1" ht="7.5" customHeight="1"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6"/>
    </row>
    <row r="63" spans="2:19" s="6" customFormat="1" ht="7.5" customHeight="1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20"/>
    </row>
    <row r="64" spans="2:19" s="6" customFormat="1" ht="37.5" customHeight="1">
      <c r="B64" s="20"/>
      <c r="C64" s="143" t="s">
        <v>134</v>
      </c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20"/>
    </row>
    <row r="65" spans="2:19" s="6" customFormat="1" ht="7.5" customHeight="1">
      <c r="B65" s="20"/>
      <c r="S65" s="20"/>
    </row>
    <row r="66" spans="2:19" s="6" customFormat="1" ht="15" customHeight="1">
      <c r="B66" s="20"/>
      <c r="C66" s="15" t="s">
        <v>15</v>
      </c>
      <c r="F66" s="176" t="str">
        <f>$F$6</f>
        <v>08-2-027 - Švermov_sanace</v>
      </c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S66" s="20"/>
    </row>
    <row r="67" spans="2:19" s="2" customFormat="1" ht="15.75" customHeight="1">
      <c r="B67" s="10"/>
      <c r="C67" s="15" t="s">
        <v>120</v>
      </c>
      <c r="F67" s="176" t="s">
        <v>121</v>
      </c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S67" s="10"/>
    </row>
    <row r="68" spans="2:19" s="6" customFormat="1" ht="15" customHeight="1">
      <c r="B68" s="20"/>
      <c r="C68" s="14" t="s">
        <v>122</v>
      </c>
      <c r="F68" s="148" t="str">
        <f>$F$8</f>
        <v>002 - dělící ostrůvek</v>
      </c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S68" s="20"/>
    </row>
    <row r="69" spans="2:19" s="6" customFormat="1" ht="7.5" customHeight="1">
      <c r="B69" s="20"/>
      <c r="S69" s="20"/>
    </row>
    <row r="70" spans="2:19" s="6" customFormat="1" ht="18.75" customHeight="1">
      <c r="B70" s="20"/>
      <c r="C70" s="15" t="s">
        <v>19</v>
      </c>
      <c r="F70" s="16" t="str">
        <f>$F$11</f>
        <v>Švermov</v>
      </c>
      <c r="K70" s="15" t="s">
        <v>21</v>
      </c>
      <c r="M70" s="177" t="str">
        <f>IF($O$11="","",$O$11)</f>
        <v>21.08.2013</v>
      </c>
      <c r="N70" s="146"/>
      <c r="O70" s="146"/>
      <c r="P70" s="146"/>
      <c r="S70" s="20"/>
    </row>
    <row r="71" spans="2:19" s="6" customFormat="1" ht="7.5" customHeight="1">
      <c r="B71" s="20"/>
      <c r="S71" s="20"/>
    </row>
    <row r="72" spans="2:19" s="6" customFormat="1" ht="15.75" customHeight="1">
      <c r="B72" s="20"/>
      <c r="C72" s="15" t="s">
        <v>25</v>
      </c>
      <c r="F72" s="16" t="str">
        <f>$E$14</f>
        <v>Středočeský kraj</v>
      </c>
      <c r="K72" s="15" t="s">
        <v>31</v>
      </c>
      <c r="M72" s="159" t="str">
        <f>$E$20</f>
        <v>AF-CITYPLAN s.r.o</v>
      </c>
      <c r="N72" s="146"/>
      <c r="O72" s="146"/>
      <c r="P72" s="146"/>
      <c r="Q72" s="146"/>
      <c r="S72" s="20"/>
    </row>
    <row r="73" spans="2:19" s="6" customFormat="1" ht="15" customHeight="1">
      <c r="B73" s="20"/>
      <c r="C73" s="15" t="s">
        <v>29</v>
      </c>
      <c r="F73" s="16" t="str">
        <f>IF($E$17="","",$E$17)</f>
        <v>Vyplň údaj</v>
      </c>
      <c r="S73" s="20"/>
    </row>
    <row r="74" spans="2:19" s="6" customFormat="1" ht="11.25" customHeight="1">
      <c r="B74" s="20"/>
      <c r="S74" s="20"/>
    </row>
    <row r="75" spans="2:27" s="91" customFormat="1" ht="30" customHeight="1">
      <c r="B75" s="92"/>
      <c r="C75" s="93" t="s">
        <v>135</v>
      </c>
      <c r="D75" s="94" t="s">
        <v>54</v>
      </c>
      <c r="E75" s="94" t="s">
        <v>50</v>
      </c>
      <c r="F75" s="185" t="s">
        <v>136</v>
      </c>
      <c r="G75" s="186"/>
      <c r="H75" s="186"/>
      <c r="I75" s="186"/>
      <c r="J75" s="94" t="s">
        <v>137</v>
      </c>
      <c r="K75" s="94" t="s">
        <v>138</v>
      </c>
      <c r="L75" s="185" t="s">
        <v>139</v>
      </c>
      <c r="M75" s="186"/>
      <c r="N75" s="185" t="s">
        <v>140</v>
      </c>
      <c r="O75" s="186"/>
      <c r="P75" s="186"/>
      <c r="Q75" s="186"/>
      <c r="R75" s="95" t="s">
        <v>141</v>
      </c>
      <c r="S75" s="92"/>
      <c r="T75" s="47" t="s">
        <v>142</v>
      </c>
      <c r="U75" s="48" t="s">
        <v>38</v>
      </c>
      <c r="V75" s="48" t="s">
        <v>143</v>
      </c>
      <c r="W75" s="48" t="s">
        <v>144</v>
      </c>
      <c r="X75" s="48" t="s">
        <v>145</v>
      </c>
      <c r="Y75" s="48" t="s">
        <v>146</v>
      </c>
      <c r="Z75" s="48" t="s">
        <v>147</v>
      </c>
      <c r="AA75" s="49" t="s">
        <v>148</v>
      </c>
    </row>
    <row r="76" spans="2:63" s="6" customFormat="1" ht="30" customHeight="1">
      <c r="B76" s="20"/>
      <c r="C76" s="52" t="s">
        <v>128</v>
      </c>
      <c r="N76" s="195">
        <f>$BK$76</f>
        <v>0</v>
      </c>
      <c r="O76" s="146"/>
      <c r="P76" s="146"/>
      <c r="Q76" s="146"/>
      <c r="S76" s="20"/>
      <c r="T76" s="51"/>
      <c r="U76" s="42"/>
      <c r="V76" s="42"/>
      <c r="W76" s="96">
        <f>$W$77</f>
        <v>0</v>
      </c>
      <c r="X76" s="42"/>
      <c r="Y76" s="96">
        <f>$Y$77</f>
        <v>122.30012</v>
      </c>
      <c r="Z76" s="42"/>
      <c r="AA76" s="97">
        <f>$AA$77</f>
        <v>0</v>
      </c>
      <c r="AT76" s="6" t="s">
        <v>68</v>
      </c>
      <c r="AU76" s="6" t="s">
        <v>129</v>
      </c>
      <c r="BK76" s="98">
        <f>$BK$77</f>
        <v>0</v>
      </c>
    </row>
    <row r="77" spans="2:63" s="99" customFormat="1" ht="37.5" customHeight="1">
      <c r="B77" s="100"/>
      <c r="D77" s="101" t="s">
        <v>130</v>
      </c>
      <c r="N77" s="196">
        <f>$BK$77</f>
        <v>0</v>
      </c>
      <c r="O77" s="197"/>
      <c r="P77" s="197"/>
      <c r="Q77" s="197"/>
      <c r="S77" s="100"/>
      <c r="T77" s="103"/>
      <c r="W77" s="104">
        <f>$W$78+$W$115+$W$123</f>
        <v>0</v>
      </c>
      <c r="Y77" s="104">
        <f>$Y$78+$Y$115+$Y$123</f>
        <v>122.30012</v>
      </c>
      <c r="AA77" s="105">
        <f>$AA$78+$AA$115+$AA$123</f>
        <v>0</v>
      </c>
      <c r="AR77" s="102" t="s">
        <v>18</v>
      </c>
      <c r="AT77" s="102" t="s">
        <v>68</v>
      </c>
      <c r="AU77" s="102" t="s">
        <v>69</v>
      </c>
      <c r="AY77" s="102" t="s">
        <v>149</v>
      </c>
      <c r="BK77" s="106">
        <f>$BK$78+$BK$115+$BK$123</f>
        <v>0</v>
      </c>
    </row>
    <row r="78" spans="2:63" s="99" customFormat="1" ht="21" customHeight="1">
      <c r="B78" s="100"/>
      <c r="D78" s="107" t="s">
        <v>131</v>
      </c>
      <c r="N78" s="198">
        <f>$BK$78</f>
        <v>0</v>
      </c>
      <c r="O78" s="197"/>
      <c r="P78" s="197"/>
      <c r="Q78" s="197"/>
      <c r="S78" s="100"/>
      <c r="T78" s="103"/>
      <c r="W78" s="104">
        <f>SUM($W$79:$W$114)</f>
        <v>0</v>
      </c>
      <c r="Y78" s="104">
        <f>SUM($Y$79:$Y$114)</f>
        <v>0</v>
      </c>
      <c r="AA78" s="105">
        <f>SUM($AA$79:$AA$114)</f>
        <v>0</v>
      </c>
      <c r="AR78" s="102" t="s">
        <v>18</v>
      </c>
      <c r="AT78" s="102" t="s">
        <v>68</v>
      </c>
      <c r="AU78" s="102" t="s">
        <v>18</v>
      </c>
      <c r="AY78" s="102" t="s">
        <v>149</v>
      </c>
      <c r="BK78" s="106">
        <f>SUM($BK$79:$BK$114)</f>
        <v>0</v>
      </c>
    </row>
    <row r="79" spans="2:65" s="6" customFormat="1" ht="27" customHeight="1">
      <c r="B79" s="20"/>
      <c r="C79" s="108" t="s">
        <v>18</v>
      </c>
      <c r="D79" s="108" t="s">
        <v>150</v>
      </c>
      <c r="E79" s="109" t="s">
        <v>151</v>
      </c>
      <c r="F79" s="187" t="s">
        <v>152</v>
      </c>
      <c r="G79" s="188"/>
      <c r="H79" s="188"/>
      <c r="I79" s="188"/>
      <c r="J79" s="111" t="s">
        <v>153</v>
      </c>
      <c r="K79" s="112">
        <v>15.25</v>
      </c>
      <c r="L79" s="189"/>
      <c r="M79" s="188"/>
      <c r="N79" s="190">
        <f>ROUND($L$79*$K$79,2)</f>
        <v>0</v>
      </c>
      <c r="O79" s="188"/>
      <c r="P79" s="188"/>
      <c r="Q79" s="188"/>
      <c r="R79" s="110" t="s">
        <v>154</v>
      </c>
      <c r="S79" s="20"/>
      <c r="T79" s="113"/>
      <c r="U79" s="114" t="s">
        <v>39</v>
      </c>
      <c r="X79" s="115">
        <v>0</v>
      </c>
      <c r="Y79" s="115">
        <f>$X$79*$K$79</f>
        <v>0</v>
      </c>
      <c r="Z79" s="115">
        <v>0</v>
      </c>
      <c r="AA79" s="116">
        <f>$Z$79*$K$79</f>
        <v>0</v>
      </c>
      <c r="AR79" s="79" t="s">
        <v>155</v>
      </c>
      <c r="AT79" s="79" t="s">
        <v>150</v>
      </c>
      <c r="AU79" s="79" t="s">
        <v>77</v>
      </c>
      <c r="AY79" s="6" t="s">
        <v>149</v>
      </c>
      <c r="BE79" s="117">
        <f>IF($U$79="základní",$N$79,0)</f>
        <v>0</v>
      </c>
      <c r="BF79" s="117">
        <f>IF($U$79="snížená",$N$79,0)</f>
        <v>0</v>
      </c>
      <c r="BG79" s="117">
        <f>IF($U$79="zákl. přenesená",$N$79,0)</f>
        <v>0</v>
      </c>
      <c r="BH79" s="117">
        <f>IF($U$79="sníž. přenesená",$N$79,0)</f>
        <v>0</v>
      </c>
      <c r="BI79" s="117">
        <f>IF($U$79="nulová",$N$79,0)</f>
        <v>0</v>
      </c>
      <c r="BJ79" s="79" t="s">
        <v>18</v>
      </c>
      <c r="BK79" s="117">
        <f>ROUND($L$79*$K$79,2)</f>
        <v>0</v>
      </c>
      <c r="BL79" s="79" t="s">
        <v>155</v>
      </c>
      <c r="BM79" s="79" t="s">
        <v>268</v>
      </c>
    </row>
    <row r="80" spans="2:47" s="6" customFormat="1" ht="16.5" customHeight="1">
      <c r="B80" s="20"/>
      <c r="F80" s="191" t="s">
        <v>152</v>
      </c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20"/>
      <c r="T80" s="44"/>
      <c r="AA80" s="45"/>
      <c r="AT80" s="6" t="s">
        <v>157</v>
      </c>
      <c r="AU80" s="6" t="s">
        <v>77</v>
      </c>
    </row>
    <row r="81" spans="2:51" s="6" customFormat="1" ht="15.75" customHeight="1">
      <c r="B81" s="118"/>
      <c r="E81" s="119"/>
      <c r="F81" s="192" t="s">
        <v>269</v>
      </c>
      <c r="G81" s="193"/>
      <c r="H81" s="193"/>
      <c r="I81" s="193"/>
      <c r="K81" s="120">
        <v>15.25</v>
      </c>
      <c r="S81" s="118"/>
      <c r="T81" s="121"/>
      <c r="AA81" s="122"/>
      <c r="AT81" s="119" t="s">
        <v>159</v>
      </c>
      <c r="AU81" s="119" t="s">
        <v>77</v>
      </c>
      <c r="AV81" s="119" t="s">
        <v>77</v>
      </c>
      <c r="AW81" s="119" t="s">
        <v>129</v>
      </c>
      <c r="AX81" s="119" t="s">
        <v>18</v>
      </c>
      <c r="AY81" s="119" t="s">
        <v>149</v>
      </c>
    </row>
    <row r="82" spans="2:65" s="6" customFormat="1" ht="27" customHeight="1">
      <c r="B82" s="20"/>
      <c r="C82" s="108" t="s">
        <v>77</v>
      </c>
      <c r="D82" s="108" t="s">
        <v>150</v>
      </c>
      <c r="E82" s="109" t="s">
        <v>235</v>
      </c>
      <c r="F82" s="187" t="s">
        <v>236</v>
      </c>
      <c r="G82" s="188"/>
      <c r="H82" s="188"/>
      <c r="I82" s="188"/>
      <c r="J82" s="111" t="s">
        <v>153</v>
      </c>
      <c r="K82" s="112">
        <v>61</v>
      </c>
      <c r="L82" s="189"/>
      <c r="M82" s="188"/>
      <c r="N82" s="190">
        <f>ROUND($L$82*$K$82,2)</f>
        <v>0</v>
      </c>
      <c r="O82" s="188"/>
      <c r="P82" s="188"/>
      <c r="Q82" s="188"/>
      <c r="R82" s="110" t="s">
        <v>154</v>
      </c>
      <c r="S82" s="20"/>
      <c r="T82" s="113"/>
      <c r="U82" s="114" t="s">
        <v>39</v>
      </c>
      <c r="X82" s="115">
        <v>0</v>
      </c>
      <c r="Y82" s="115">
        <f>$X$82*$K$82</f>
        <v>0</v>
      </c>
      <c r="Z82" s="115">
        <v>0</v>
      </c>
      <c r="AA82" s="116">
        <f>$Z$82*$K$82</f>
        <v>0</v>
      </c>
      <c r="AR82" s="79" t="s">
        <v>155</v>
      </c>
      <c r="AT82" s="79" t="s">
        <v>150</v>
      </c>
      <c r="AU82" s="79" t="s">
        <v>77</v>
      </c>
      <c r="AY82" s="6" t="s">
        <v>149</v>
      </c>
      <c r="BE82" s="117">
        <f>IF($U$82="základní",$N$82,0)</f>
        <v>0</v>
      </c>
      <c r="BF82" s="117">
        <f>IF($U$82="snížená",$N$82,0)</f>
        <v>0</v>
      </c>
      <c r="BG82" s="117">
        <f>IF($U$82="zákl. přenesená",$N$82,0)</f>
        <v>0</v>
      </c>
      <c r="BH82" s="117">
        <f>IF($U$82="sníž. přenesená",$N$82,0)</f>
        <v>0</v>
      </c>
      <c r="BI82" s="117">
        <f>IF($U$82="nulová",$N$82,0)</f>
        <v>0</v>
      </c>
      <c r="BJ82" s="79" t="s">
        <v>18</v>
      </c>
      <c r="BK82" s="117">
        <f>ROUND($L$82*$K$82,2)</f>
        <v>0</v>
      </c>
      <c r="BL82" s="79" t="s">
        <v>155</v>
      </c>
      <c r="BM82" s="79" t="s">
        <v>270</v>
      </c>
    </row>
    <row r="83" spans="2:47" s="6" customFormat="1" ht="16.5" customHeight="1">
      <c r="B83" s="20"/>
      <c r="F83" s="191" t="s">
        <v>238</v>
      </c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20"/>
      <c r="T83" s="44"/>
      <c r="AA83" s="45"/>
      <c r="AT83" s="6" t="s">
        <v>157</v>
      </c>
      <c r="AU83" s="6" t="s">
        <v>77</v>
      </c>
    </row>
    <row r="84" spans="2:51" s="6" customFormat="1" ht="15.75" customHeight="1">
      <c r="B84" s="118"/>
      <c r="E84" s="119"/>
      <c r="F84" s="192" t="s">
        <v>271</v>
      </c>
      <c r="G84" s="193"/>
      <c r="H84" s="193"/>
      <c r="I84" s="193"/>
      <c r="K84" s="120">
        <v>61</v>
      </c>
      <c r="S84" s="118"/>
      <c r="T84" s="121"/>
      <c r="AA84" s="122"/>
      <c r="AT84" s="119" t="s">
        <v>159</v>
      </c>
      <c r="AU84" s="119" t="s">
        <v>77</v>
      </c>
      <c r="AV84" s="119" t="s">
        <v>77</v>
      </c>
      <c r="AW84" s="119" t="s">
        <v>129</v>
      </c>
      <c r="AX84" s="119" t="s">
        <v>18</v>
      </c>
      <c r="AY84" s="119" t="s">
        <v>149</v>
      </c>
    </row>
    <row r="85" spans="2:65" s="6" customFormat="1" ht="27" customHeight="1">
      <c r="B85" s="20"/>
      <c r="C85" s="108" t="s">
        <v>164</v>
      </c>
      <c r="D85" s="108" t="s">
        <v>150</v>
      </c>
      <c r="E85" s="109" t="s">
        <v>165</v>
      </c>
      <c r="F85" s="187" t="s">
        <v>166</v>
      </c>
      <c r="G85" s="188"/>
      <c r="H85" s="188"/>
      <c r="I85" s="188"/>
      <c r="J85" s="111" t="s">
        <v>153</v>
      </c>
      <c r="K85" s="112">
        <v>61</v>
      </c>
      <c r="L85" s="189"/>
      <c r="M85" s="188"/>
      <c r="N85" s="190">
        <f>ROUND($L$85*$K$85,2)</f>
        <v>0</v>
      </c>
      <c r="O85" s="188"/>
      <c r="P85" s="188"/>
      <c r="Q85" s="188"/>
      <c r="R85" s="110" t="s">
        <v>154</v>
      </c>
      <c r="S85" s="20"/>
      <c r="T85" s="113"/>
      <c r="U85" s="114" t="s">
        <v>39</v>
      </c>
      <c r="X85" s="115">
        <v>0</v>
      </c>
      <c r="Y85" s="115">
        <f>$X$85*$K$85</f>
        <v>0</v>
      </c>
      <c r="Z85" s="115">
        <v>0</v>
      </c>
      <c r="AA85" s="116">
        <f>$Z$85*$K$85</f>
        <v>0</v>
      </c>
      <c r="AR85" s="79" t="s">
        <v>155</v>
      </c>
      <c r="AT85" s="79" t="s">
        <v>150</v>
      </c>
      <c r="AU85" s="79" t="s">
        <v>77</v>
      </c>
      <c r="AY85" s="6" t="s">
        <v>149</v>
      </c>
      <c r="BE85" s="117">
        <f>IF($U$85="základní",$N$85,0)</f>
        <v>0</v>
      </c>
      <c r="BF85" s="117">
        <f>IF($U$85="snížená",$N$85,0)</f>
        <v>0</v>
      </c>
      <c r="BG85" s="117">
        <f>IF($U$85="zákl. přenesená",$N$85,0)</f>
        <v>0</v>
      </c>
      <c r="BH85" s="117">
        <f>IF($U$85="sníž. přenesená",$N$85,0)</f>
        <v>0</v>
      </c>
      <c r="BI85" s="117">
        <f>IF($U$85="nulová",$N$85,0)</f>
        <v>0</v>
      </c>
      <c r="BJ85" s="79" t="s">
        <v>18</v>
      </c>
      <c r="BK85" s="117">
        <f>ROUND($L$85*$K$85,2)</f>
        <v>0</v>
      </c>
      <c r="BL85" s="79" t="s">
        <v>155</v>
      </c>
      <c r="BM85" s="79" t="s">
        <v>272</v>
      </c>
    </row>
    <row r="86" spans="2:47" s="6" customFormat="1" ht="16.5" customHeight="1">
      <c r="B86" s="20"/>
      <c r="F86" s="191" t="s">
        <v>166</v>
      </c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20"/>
      <c r="T86" s="44"/>
      <c r="AA86" s="45"/>
      <c r="AT86" s="6" t="s">
        <v>157</v>
      </c>
      <c r="AU86" s="6" t="s">
        <v>77</v>
      </c>
    </row>
    <row r="87" spans="2:51" s="6" customFormat="1" ht="15.75" customHeight="1">
      <c r="B87" s="118"/>
      <c r="E87" s="119"/>
      <c r="F87" s="192" t="s">
        <v>273</v>
      </c>
      <c r="G87" s="193"/>
      <c r="H87" s="193"/>
      <c r="I87" s="193"/>
      <c r="K87" s="120">
        <v>61</v>
      </c>
      <c r="S87" s="118"/>
      <c r="T87" s="121"/>
      <c r="AA87" s="122"/>
      <c r="AT87" s="119" t="s">
        <v>159</v>
      </c>
      <c r="AU87" s="119" t="s">
        <v>77</v>
      </c>
      <c r="AV87" s="119" t="s">
        <v>77</v>
      </c>
      <c r="AW87" s="119" t="s">
        <v>129</v>
      </c>
      <c r="AX87" s="119" t="s">
        <v>18</v>
      </c>
      <c r="AY87" s="119" t="s">
        <v>149</v>
      </c>
    </row>
    <row r="88" spans="2:65" s="6" customFormat="1" ht="27" customHeight="1">
      <c r="B88" s="20"/>
      <c r="C88" s="108" t="s">
        <v>155</v>
      </c>
      <c r="D88" s="108" t="s">
        <v>150</v>
      </c>
      <c r="E88" s="109" t="s">
        <v>242</v>
      </c>
      <c r="F88" s="187" t="s">
        <v>243</v>
      </c>
      <c r="G88" s="188"/>
      <c r="H88" s="188"/>
      <c r="I88" s="188"/>
      <c r="J88" s="111" t="s">
        <v>153</v>
      </c>
      <c r="K88" s="112">
        <v>61</v>
      </c>
      <c r="L88" s="189"/>
      <c r="M88" s="188"/>
      <c r="N88" s="190">
        <f>ROUND($L$88*$K$88,2)</f>
        <v>0</v>
      </c>
      <c r="O88" s="188"/>
      <c r="P88" s="188"/>
      <c r="Q88" s="188"/>
      <c r="R88" s="110" t="s">
        <v>154</v>
      </c>
      <c r="S88" s="20"/>
      <c r="T88" s="113"/>
      <c r="U88" s="114" t="s">
        <v>39</v>
      </c>
      <c r="X88" s="115">
        <v>0</v>
      </c>
      <c r="Y88" s="115">
        <f>$X$88*$K$88</f>
        <v>0</v>
      </c>
      <c r="Z88" s="115">
        <v>0</v>
      </c>
      <c r="AA88" s="116">
        <f>$Z$88*$K$88</f>
        <v>0</v>
      </c>
      <c r="AR88" s="79" t="s">
        <v>155</v>
      </c>
      <c r="AT88" s="79" t="s">
        <v>150</v>
      </c>
      <c r="AU88" s="79" t="s">
        <v>77</v>
      </c>
      <c r="AY88" s="6" t="s">
        <v>149</v>
      </c>
      <c r="BE88" s="117">
        <f>IF($U$88="základní",$N$88,0)</f>
        <v>0</v>
      </c>
      <c r="BF88" s="117">
        <f>IF($U$88="snížená",$N$88,0)</f>
        <v>0</v>
      </c>
      <c r="BG88" s="117">
        <f>IF($U$88="zákl. přenesená",$N$88,0)</f>
        <v>0</v>
      </c>
      <c r="BH88" s="117">
        <f>IF($U$88="sníž. přenesená",$N$88,0)</f>
        <v>0</v>
      </c>
      <c r="BI88" s="117">
        <f>IF($U$88="nulová",$N$88,0)</f>
        <v>0</v>
      </c>
      <c r="BJ88" s="79" t="s">
        <v>18</v>
      </c>
      <c r="BK88" s="117">
        <f>ROUND($L$88*$K$88,2)</f>
        <v>0</v>
      </c>
      <c r="BL88" s="79" t="s">
        <v>155</v>
      </c>
      <c r="BM88" s="79" t="s">
        <v>274</v>
      </c>
    </row>
    <row r="89" spans="2:47" s="6" customFormat="1" ht="16.5" customHeight="1">
      <c r="B89" s="20"/>
      <c r="F89" s="191" t="s">
        <v>245</v>
      </c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20"/>
      <c r="T89" s="44"/>
      <c r="AA89" s="45"/>
      <c r="AT89" s="6" t="s">
        <v>157</v>
      </c>
      <c r="AU89" s="6" t="s">
        <v>77</v>
      </c>
    </row>
    <row r="90" spans="2:51" s="6" customFormat="1" ht="15.75" customHeight="1">
      <c r="B90" s="118"/>
      <c r="E90" s="119"/>
      <c r="F90" s="192" t="s">
        <v>271</v>
      </c>
      <c r="G90" s="193"/>
      <c r="H90" s="193"/>
      <c r="I90" s="193"/>
      <c r="K90" s="120">
        <v>61</v>
      </c>
      <c r="S90" s="118"/>
      <c r="T90" s="121"/>
      <c r="AA90" s="122"/>
      <c r="AT90" s="119" t="s">
        <v>159</v>
      </c>
      <c r="AU90" s="119" t="s">
        <v>77</v>
      </c>
      <c r="AV90" s="119" t="s">
        <v>77</v>
      </c>
      <c r="AW90" s="119" t="s">
        <v>129</v>
      </c>
      <c r="AX90" s="119" t="s">
        <v>18</v>
      </c>
      <c r="AY90" s="119" t="s">
        <v>149</v>
      </c>
    </row>
    <row r="91" spans="2:65" s="6" customFormat="1" ht="27" customHeight="1">
      <c r="B91" s="20"/>
      <c r="C91" s="108" t="s">
        <v>171</v>
      </c>
      <c r="D91" s="108" t="s">
        <v>150</v>
      </c>
      <c r="E91" s="109" t="s">
        <v>172</v>
      </c>
      <c r="F91" s="187" t="s">
        <v>173</v>
      </c>
      <c r="G91" s="188"/>
      <c r="H91" s="188"/>
      <c r="I91" s="188"/>
      <c r="J91" s="111" t="s">
        <v>153</v>
      </c>
      <c r="K91" s="112">
        <v>61</v>
      </c>
      <c r="L91" s="189"/>
      <c r="M91" s="188"/>
      <c r="N91" s="190">
        <f>ROUND($L$91*$K$91,2)</f>
        <v>0</v>
      </c>
      <c r="O91" s="188"/>
      <c r="P91" s="188"/>
      <c r="Q91" s="188"/>
      <c r="R91" s="110" t="s">
        <v>154</v>
      </c>
      <c r="S91" s="20"/>
      <c r="T91" s="113"/>
      <c r="U91" s="114" t="s">
        <v>39</v>
      </c>
      <c r="X91" s="115">
        <v>0</v>
      </c>
      <c r="Y91" s="115">
        <f>$X$91*$K$91</f>
        <v>0</v>
      </c>
      <c r="Z91" s="115">
        <v>0</v>
      </c>
      <c r="AA91" s="116">
        <f>$Z$91*$K$91</f>
        <v>0</v>
      </c>
      <c r="AR91" s="79" t="s">
        <v>155</v>
      </c>
      <c r="AT91" s="79" t="s">
        <v>150</v>
      </c>
      <c r="AU91" s="79" t="s">
        <v>77</v>
      </c>
      <c r="AY91" s="6" t="s">
        <v>149</v>
      </c>
      <c r="BE91" s="117">
        <f>IF($U$91="základní",$N$91,0)</f>
        <v>0</v>
      </c>
      <c r="BF91" s="117">
        <f>IF($U$91="snížená",$N$91,0)</f>
        <v>0</v>
      </c>
      <c r="BG91" s="117">
        <f>IF($U$91="zákl. přenesená",$N$91,0)</f>
        <v>0</v>
      </c>
      <c r="BH91" s="117">
        <f>IF($U$91="sníž. přenesená",$N$91,0)</f>
        <v>0</v>
      </c>
      <c r="BI91" s="117">
        <f>IF($U$91="nulová",$N$91,0)</f>
        <v>0</v>
      </c>
      <c r="BJ91" s="79" t="s">
        <v>18</v>
      </c>
      <c r="BK91" s="117">
        <f>ROUND($L$91*$K$91,2)</f>
        <v>0</v>
      </c>
      <c r="BL91" s="79" t="s">
        <v>155</v>
      </c>
      <c r="BM91" s="79" t="s">
        <v>275</v>
      </c>
    </row>
    <row r="92" spans="2:47" s="6" customFormat="1" ht="16.5" customHeight="1">
      <c r="B92" s="20"/>
      <c r="F92" s="191" t="s">
        <v>173</v>
      </c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20"/>
      <c r="T92" s="44"/>
      <c r="AA92" s="45"/>
      <c r="AT92" s="6" t="s">
        <v>157</v>
      </c>
      <c r="AU92" s="6" t="s">
        <v>77</v>
      </c>
    </row>
    <row r="93" spans="2:51" s="6" customFormat="1" ht="15.75" customHeight="1">
      <c r="B93" s="118"/>
      <c r="E93" s="119"/>
      <c r="F93" s="192" t="s">
        <v>273</v>
      </c>
      <c r="G93" s="193"/>
      <c r="H93" s="193"/>
      <c r="I93" s="193"/>
      <c r="K93" s="120">
        <v>61</v>
      </c>
      <c r="S93" s="118"/>
      <c r="T93" s="121"/>
      <c r="AA93" s="122"/>
      <c r="AT93" s="119" t="s">
        <v>159</v>
      </c>
      <c r="AU93" s="119" t="s">
        <v>77</v>
      </c>
      <c r="AV93" s="119" t="s">
        <v>77</v>
      </c>
      <c r="AW93" s="119" t="s">
        <v>129</v>
      </c>
      <c r="AX93" s="119" t="s">
        <v>18</v>
      </c>
      <c r="AY93" s="119" t="s">
        <v>149</v>
      </c>
    </row>
    <row r="94" spans="2:65" s="6" customFormat="1" ht="27" customHeight="1">
      <c r="B94" s="20"/>
      <c r="C94" s="108" t="s">
        <v>175</v>
      </c>
      <c r="D94" s="108" t="s">
        <v>150</v>
      </c>
      <c r="E94" s="109" t="s">
        <v>176</v>
      </c>
      <c r="F94" s="187" t="s">
        <v>177</v>
      </c>
      <c r="G94" s="188"/>
      <c r="H94" s="188"/>
      <c r="I94" s="188"/>
      <c r="J94" s="111" t="s">
        <v>153</v>
      </c>
      <c r="K94" s="112">
        <v>15.25</v>
      </c>
      <c r="L94" s="189"/>
      <c r="M94" s="188"/>
      <c r="N94" s="190">
        <f>ROUND($L$94*$K$94,2)</f>
        <v>0</v>
      </c>
      <c r="O94" s="188"/>
      <c r="P94" s="188"/>
      <c r="Q94" s="188"/>
      <c r="R94" s="110" t="s">
        <v>154</v>
      </c>
      <c r="S94" s="20"/>
      <c r="T94" s="113"/>
      <c r="U94" s="114" t="s">
        <v>39</v>
      </c>
      <c r="X94" s="115">
        <v>0</v>
      </c>
      <c r="Y94" s="115">
        <f>$X$94*$K$94</f>
        <v>0</v>
      </c>
      <c r="Z94" s="115">
        <v>0</v>
      </c>
      <c r="AA94" s="116">
        <f>$Z$94*$K$94</f>
        <v>0</v>
      </c>
      <c r="AR94" s="79" t="s">
        <v>155</v>
      </c>
      <c r="AT94" s="79" t="s">
        <v>150</v>
      </c>
      <c r="AU94" s="79" t="s">
        <v>77</v>
      </c>
      <c r="AY94" s="6" t="s">
        <v>149</v>
      </c>
      <c r="BE94" s="117">
        <f>IF($U$94="základní",$N$94,0)</f>
        <v>0</v>
      </c>
      <c r="BF94" s="117">
        <f>IF($U$94="snížená",$N$94,0)</f>
        <v>0</v>
      </c>
      <c r="BG94" s="117">
        <f>IF($U$94="zákl. přenesená",$N$94,0)</f>
        <v>0</v>
      </c>
      <c r="BH94" s="117">
        <f>IF($U$94="sníž. přenesená",$N$94,0)</f>
        <v>0</v>
      </c>
      <c r="BI94" s="117">
        <f>IF($U$94="nulová",$N$94,0)</f>
        <v>0</v>
      </c>
      <c r="BJ94" s="79" t="s">
        <v>18</v>
      </c>
      <c r="BK94" s="117">
        <f>ROUND($L$94*$K$94,2)</f>
        <v>0</v>
      </c>
      <c r="BL94" s="79" t="s">
        <v>155</v>
      </c>
      <c r="BM94" s="79" t="s">
        <v>276</v>
      </c>
    </row>
    <row r="95" spans="2:47" s="6" customFormat="1" ht="16.5" customHeight="1">
      <c r="B95" s="20"/>
      <c r="F95" s="191" t="s">
        <v>177</v>
      </c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20"/>
      <c r="T95" s="44"/>
      <c r="AA95" s="45"/>
      <c r="AT95" s="6" t="s">
        <v>157</v>
      </c>
      <c r="AU95" s="6" t="s">
        <v>77</v>
      </c>
    </row>
    <row r="96" spans="2:51" s="6" customFormat="1" ht="15.75" customHeight="1">
      <c r="B96" s="118"/>
      <c r="E96" s="119"/>
      <c r="F96" s="192" t="s">
        <v>269</v>
      </c>
      <c r="G96" s="193"/>
      <c r="H96" s="193"/>
      <c r="I96" s="193"/>
      <c r="K96" s="120">
        <v>15.25</v>
      </c>
      <c r="S96" s="118"/>
      <c r="T96" s="121"/>
      <c r="AA96" s="122"/>
      <c r="AT96" s="119" t="s">
        <v>159</v>
      </c>
      <c r="AU96" s="119" t="s">
        <v>77</v>
      </c>
      <c r="AV96" s="119" t="s">
        <v>77</v>
      </c>
      <c r="AW96" s="119" t="s">
        <v>129</v>
      </c>
      <c r="AX96" s="119" t="s">
        <v>18</v>
      </c>
      <c r="AY96" s="119" t="s">
        <v>149</v>
      </c>
    </row>
    <row r="97" spans="2:65" s="6" customFormat="1" ht="27" customHeight="1">
      <c r="B97" s="20"/>
      <c r="C97" s="108" t="s">
        <v>179</v>
      </c>
      <c r="D97" s="108" t="s">
        <v>150</v>
      </c>
      <c r="E97" s="109" t="s">
        <v>180</v>
      </c>
      <c r="F97" s="187" t="s">
        <v>181</v>
      </c>
      <c r="G97" s="188"/>
      <c r="H97" s="188"/>
      <c r="I97" s="188"/>
      <c r="J97" s="111" t="s">
        <v>153</v>
      </c>
      <c r="K97" s="112">
        <v>15.25</v>
      </c>
      <c r="L97" s="189"/>
      <c r="M97" s="188"/>
      <c r="N97" s="190">
        <f>ROUND($L$97*$K$97,2)</f>
        <v>0</v>
      </c>
      <c r="O97" s="188"/>
      <c r="P97" s="188"/>
      <c r="Q97" s="188"/>
      <c r="R97" s="110" t="s">
        <v>154</v>
      </c>
      <c r="S97" s="20"/>
      <c r="T97" s="113"/>
      <c r="U97" s="114" t="s">
        <v>39</v>
      </c>
      <c r="X97" s="115">
        <v>0</v>
      </c>
      <c r="Y97" s="115">
        <f>$X$97*$K$97</f>
        <v>0</v>
      </c>
      <c r="Z97" s="115">
        <v>0</v>
      </c>
      <c r="AA97" s="116">
        <f>$Z$97*$K$97</f>
        <v>0</v>
      </c>
      <c r="AR97" s="79" t="s">
        <v>155</v>
      </c>
      <c r="AT97" s="79" t="s">
        <v>150</v>
      </c>
      <c r="AU97" s="79" t="s">
        <v>77</v>
      </c>
      <c r="AY97" s="6" t="s">
        <v>149</v>
      </c>
      <c r="BE97" s="117">
        <f>IF($U$97="základní",$N$97,0)</f>
        <v>0</v>
      </c>
      <c r="BF97" s="117">
        <f>IF($U$97="snížená",$N$97,0)</f>
        <v>0</v>
      </c>
      <c r="BG97" s="117">
        <f>IF($U$97="zákl. přenesená",$N$97,0)</f>
        <v>0</v>
      </c>
      <c r="BH97" s="117">
        <f>IF($U$97="sníž. přenesená",$N$97,0)</f>
        <v>0</v>
      </c>
      <c r="BI97" s="117">
        <f>IF($U$97="nulová",$N$97,0)</f>
        <v>0</v>
      </c>
      <c r="BJ97" s="79" t="s">
        <v>18</v>
      </c>
      <c r="BK97" s="117">
        <f>ROUND($L$97*$K$97,2)</f>
        <v>0</v>
      </c>
      <c r="BL97" s="79" t="s">
        <v>155</v>
      </c>
      <c r="BM97" s="79" t="s">
        <v>277</v>
      </c>
    </row>
    <row r="98" spans="2:47" s="6" customFormat="1" ht="16.5" customHeight="1">
      <c r="B98" s="20"/>
      <c r="F98" s="191" t="s">
        <v>181</v>
      </c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20"/>
      <c r="T98" s="44"/>
      <c r="AA98" s="45"/>
      <c r="AT98" s="6" t="s">
        <v>157</v>
      </c>
      <c r="AU98" s="6" t="s">
        <v>77</v>
      </c>
    </row>
    <row r="99" spans="2:51" s="6" customFormat="1" ht="15.75" customHeight="1">
      <c r="B99" s="118"/>
      <c r="E99" s="119"/>
      <c r="F99" s="192" t="s">
        <v>278</v>
      </c>
      <c r="G99" s="193"/>
      <c r="H99" s="193"/>
      <c r="I99" s="193"/>
      <c r="K99" s="120">
        <v>15.25</v>
      </c>
      <c r="S99" s="118"/>
      <c r="T99" s="121"/>
      <c r="AA99" s="122"/>
      <c r="AT99" s="119" t="s">
        <v>159</v>
      </c>
      <c r="AU99" s="119" t="s">
        <v>77</v>
      </c>
      <c r="AV99" s="119" t="s">
        <v>77</v>
      </c>
      <c r="AW99" s="119" t="s">
        <v>129</v>
      </c>
      <c r="AX99" s="119" t="s">
        <v>18</v>
      </c>
      <c r="AY99" s="119" t="s">
        <v>149</v>
      </c>
    </row>
    <row r="100" spans="2:65" s="6" customFormat="1" ht="27" customHeight="1">
      <c r="B100" s="20"/>
      <c r="C100" s="108" t="s">
        <v>183</v>
      </c>
      <c r="D100" s="108" t="s">
        <v>150</v>
      </c>
      <c r="E100" s="109" t="s">
        <v>184</v>
      </c>
      <c r="F100" s="187" t="s">
        <v>185</v>
      </c>
      <c r="G100" s="188"/>
      <c r="H100" s="188"/>
      <c r="I100" s="188"/>
      <c r="J100" s="111" t="s">
        <v>153</v>
      </c>
      <c r="K100" s="112">
        <v>152.5</v>
      </c>
      <c r="L100" s="189"/>
      <c r="M100" s="188"/>
      <c r="N100" s="190">
        <f>ROUND($L$100*$K$100,2)</f>
        <v>0</v>
      </c>
      <c r="O100" s="188"/>
      <c r="P100" s="188"/>
      <c r="Q100" s="188"/>
      <c r="R100" s="110" t="s">
        <v>154</v>
      </c>
      <c r="S100" s="20"/>
      <c r="T100" s="113"/>
      <c r="U100" s="114" t="s">
        <v>39</v>
      </c>
      <c r="X100" s="115">
        <v>0</v>
      </c>
      <c r="Y100" s="115">
        <f>$X$100*$K$100</f>
        <v>0</v>
      </c>
      <c r="Z100" s="115">
        <v>0</v>
      </c>
      <c r="AA100" s="116">
        <f>$Z$100*$K$100</f>
        <v>0</v>
      </c>
      <c r="AR100" s="79" t="s">
        <v>155</v>
      </c>
      <c r="AT100" s="79" t="s">
        <v>150</v>
      </c>
      <c r="AU100" s="79" t="s">
        <v>77</v>
      </c>
      <c r="AY100" s="6" t="s">
        <v>149</v>
      </c>
      <c r="BE100" s="117">
        <f>IF($U$100="základní",$N$100,0)</f>
        <v>0</v>
      </c>
      <c r="BF100" s="117">
        <f>IF($U$100="snížená",$N$100,0)</f>
        <v>0</v>
      </c>
      <c r="BG100" s="117">
        <f>IF($U$100="zákl. přenesená",$N$100,0)</f>
        <v>0</v>
      </c>
      <c r="BH100" s="117">
        <f>IF($U$100="sníž. přenesená",$N$100,0)</f>
        <v>0</v>
      </c>
      <c r="BI100" s="117">
        <f>IF($U$100="nulová",$N$100,0)</f>
        <v>0</v>
      </c>
      <c r="BJ100" s="79" t="s">
        <v>18</v>
      </c>
      <c r="BK100" s="117">
        <f>ROUND($L$100*$K$100,2)</f>
        <v>0</v>
      </c>
      <c r="BL100" s="79" t="s">
        <v>155</v>
      </c>
      <c r="BM100" s="79" t="s">
        <v>279</v>
      </c>
    </row>
    <row r="101" spans="2:47" s="6" customFormat="1" ht="16.5" customHeight="1">
      <c r="B101" s="20"/>
      <c r="F101" s="191" t="s">
        <v>185</v>
      </c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20"/>
      <c r="T101" s="44"/>
      <c r="AA101" s="45"/>
      <c r="AT101" s="6" t="s">
        <v>157</v>
      </c>
      <c r="AU101" s="6" t="s">
        <v>77</v>
      </c>
    </row>
    <row r="102" spans="2:51" s="6" customFormat="1" ht="15.75" customHeight="1">
      <c r="B102" s="118"/>
      <c r="E102" s="119"/>
      <c r="F102" s="192" t="s">
        <v>280</v>
      </c>
      <c r="G102" s="193"/>
      <c r="H102" s="193"/>
      <c r="I102" s="193"/>
      <c r="K102" s="120">
        <v>152.5</v>
      </c>
      <c r="S102" s="118"/>
      <c r="T102" s="121"/>
      <c r="AA102" s="122"/>
      <c r="AT102" s="119" t="s">
        <v>159</v>
      </c>
      <c r="AU102" s="119" t="s">
        <v>77</v>
      </c>
      <c r="AV102" s="119" t="s">
        <v>77</v>
      </c>
      <c r="AW102" s="119" t="s">
        <v>129</v>
      </c>
      <c r="AX102" s="119" t="s">
        <v>18</v>
      </c>
      <c r="AY102" s="119" t="s">
        <v>149</v>
      </c>
    </row>
    <row r="103" spans="2:65" s="6" customFormat="1" ht="39" customHeight="1">
      <c r="B103" s="20"/>
      <c r="C103" s="108" t="s">
        <v>188</v>
      </c>
      <c r="D103" s="108" t="s">
        <v>150</v>
      </c>
      <c r="E103" s="109" t="s">
        <v>189</v>
      </c>
      <c r="F103" s="187" t="s">
        <v>190</v>
      </c>
      <c r="G103" s="188"/>
      <c r="H103" s="188"/>
      <c r="I103" s="188"/>
      <c r="J103" s="111" t="s">
        <v>153</v>
      </c>
      <c r="K103" s="112">
        <v>305</v>
      </c>
      <c r="L103" s="189"/>
      <c r="M103" s="188"/>
      <c r="N103" s="190">
        <f>ROUND($L$103*$K$103,2)</f>
        <v>0</v>
      </c>
      <c r="O103" s="188"/>
      <c r="P103" s="188"/>
      <c r="Q103" s="188"/>
      <c r="R103" s="110" t="s">
        <v>154</v>
      </c>
      <c r="S103" s="20"/>
      <c r="T103" s="113"/>
      <c r="U103" s="114" t="s">
        <v>39</v>
      </c>
      <c r="X103" s="115">
        <v>0</v>
      </c>
      <c r="Y103" s="115">
        <f>$X$103*$K$103</f>
        <v>0</v>
      </c>
      <c r="Z103" s="115">
        <v>0</v>
      </c>
      <c r="AA103" s="116">
        <f>$Z$103*$K$103</f>
        <v>0</v>
      </c>
      <c r="AR103" s="79" t="s">
        <v>155</v>
      </c>
      <c r="AT103" s="79" t="s">
        <v>150</v>
      </c>
      <c r="AU103" s="79" t="s">
        <v>77</v>
      </c>
      <c r="AY103" s="6" t="s">
        <v>149</v>
      </c>
      <c r="BE103" s="117">
        <f>IF($U$103="základní",$N$103,0)</f>
        <v>0</v>
      </c>
      <c r="BF103" s="117">
        <f>IF($U$103="snížená",$N$103,0)</f>
        <v>0</v>
      </c>
      <c r="BG103" s="117">
        <f>IF($U$103="zákl. přenesená",$N$103,0)</f>
        <v>0</v>
      </c>
      <c r="BH103" s="117">
        <f>IF($U$103="sníž. přenesená",$N$103,0)</f>
        <v>0</v>
      </c>
      <c r="BI103" s="117">
        <f>IF($U$103="nulová",$N$103,0)</f>
        <v>0</v>
      </c>
      <c r="BJ103" s="79" t="s">
        <v>18</v>
      </c>
      <c r="BK103" s="117">
        <f>ROUND($L$103*$K$103,2)</f>
        <v>0</v>
      </c>
      <c r="BL103" s="79" t="s">
        <v>155</v>
      </c>
      <c r="BM103" s="79" t="s">
        <v>281</v>
      </c>
    </row>
    <row r="104" spans="2:47" s="6" customFormat="1" ht="16.5" customHeight="1">
      <c r="B104" s="20"/>
      <c r="F104" s="191" t="s">
        <v>190</v>
      </c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20"/>
      <c r="T104" s="44"/>
      <c r="AA104" s="45"/>
      <c r="AT104" s="6" t="s">
        <v>157</v>
      </c>
      <c r="AU104" s="6" t="s">
        <v>77</v>
      </c>
    </row>
    <row r="105" spans="2:51" s="6" customFormat="1" ht="15.75" customHeight="1">
      <c r="B105" s="118"/>
      <c r="E105" s="119"/>
      <c r="F105" s="192" t="s">
        <v>282</v>
      </c>
      <c r="G105" s="193"/>
      <c r="H105" s="193"/>
      <c r="I105" s="193"/>
      <c r="K105" s="120">
        <v>305</v>
      </c>
      <c r="S105" s="118"/>
      <c r="T105" s="121"/>
      <c r="AA105" s="122"/>
      <c r="AT105" s="119" t="s">
        <v>159</v>
      </c>
      <c r="AU105" s="119" t="s">
        <v>77</v>
      </c>
      <c r="AV105" s="119" t="s">
        <v>77</v>
      </c>
      <c r="AW105" s="119" t="s">
        <v>129</v>
      </c>
      <c r="AX105" s="119" t="s">
        <v>18</v>
      </c>
      <c r="AY105" s="119" t="s">
        <v>149</v>
      </c>
    </row>
    <row r="106" spans="2:65" s="6" customFormat="1" ht="15.75" customHeight="1">
      <c r="B106" s="20"/>
      <c r="C106" s="108" t="s">
        <v>23</v>
      </c>
      <c r="D106" s="108" t="s">
        <v>150</v>
      </c>
      <c r="E106" s="109" t="s">
        <v>194</v>
      </c>
      <c r="F106" s="187" t="s">
        <v>195</v>
      </c>
      <c r="G106" s="188"/>
      <c r="H106" s="188"/>
      <c r="I106" s="188"/>
      <c r="J106" s="111" t="s">
        <v>153</v>
      </c>
      <c r="K106" s="112">
        <v>152.5</v>
      </c>
      <c r="L106" s="189"/>
      <c r="M106" s="188"/>
      <c r="N106" s="190">
        <f>ROUND($L$106*$K$106,2)</f>
        <v>0</v>
      </c>
      <c r="O106" s="188"/>
      <c r="P106" s="188"/>
      <c r="Q106" s="188"/>
      <c r="R106" s="110" t="s">
        <v>154</v>
      </c>
      <c r="S106" s="20"/>
      <c r="T106" s="113"/>
      <c r="U106" s="114" t="s">
        <v>39</v>
      </c>
      <c r="X106" s="115">
        <v>0</v>
      </c>
      <c r="Y106" s="115">
        <f>$X$106*$K$106</f>
        <v>0</v>
      </c>
      <c r="Z106" s="115">
        <v>0</v>
      </c>
      <c r="AA106" s="116">
        <f>$Z$106*$K$106</f>
        <v>0</v>
      </c>
      <c r="AR106" s="79" t="s">
        <v>155</v>
      </c>
      <c r="AT106" s="79" t="s">
        <v>150</v>
      </c>
      <c r="AU106" s="79" t="s">
        <v>77</v>
      </c>
      <c r="AY106" s="6" t="s">
        <v>149</v>
      </c>
      <c r="BE106" s="117">
        <f>IF($U$106="základní",$N$106,0)</f>
        <v>0</v>
      </c>
      <c r="BF106" s="117">
        <f>IF($U$106="snížená",$N$106,0)</f>
        <v>0</v>
      </c>
      <c r="BG106" s="117">
        <f>IF($U$106="zákl. přenesená",$N$106,0)</f>
        <v>0</v>
      </c>
      <c r="BH106" s="117">
        <f>IF($U$106="sníž. přenesená",$N$106,0)</f>
        <v>0</v>
      </c>
      <c r="BI106" s="117">
        <f>IF($U$106="nulová",$N$106,0)</f>
        <v>0</v>
      </c>
      <c r="BJ106" s="79" t="s">
        <v>18</v>
      </c>
      <c r="BK106" s="117">
        <f>ROUND($L$106*$K$106,2)</f>
        <v>0</v>
      </c>
      <c r="BL106" s="79" t="s">
        <v>155</v>
      </c>
      <c r="BM106" s="79" t="s">
        <v>283</v>
      </c>
    </row>
    <row r="107" spans="2:47" s="6" customFormat="1" ht="16.5" customHeight="1">
      <c r="B107" s="20"/>
      <c r="F107" s="191" t="s">
        <v>195</v>
      </c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20"/>
      <c r="T107" s="44"/>
      <c r="AA107" s="45"/>
      <c r="AT107" s="6" t="s">
        <v>157</v>
      </c>
      <c r="AU107" s="6" t="s">
        <v>77</v>
      </c>
    </row>
    <row r="108" spans="2:51" s="6" customFormat="1" ht="15.75" customHeight="1">
      <c r="B108" s="118"/>
      <c r="E108" s="119"/>
      <c r="F108" s="192" t="s">
        <v>284</v>
      </c>
      <c r="G108" s="193"/>
      <c r="H108" s="193"/>
      <c r="I108" s="193"/>
      <c r="K108" s="120">
        <v>152.5</v>
      </c>
      <c r="S108" s="118"/>
      <c r="T108" s="121"/>
      <c r="AA108" s="122"/>
      <c r="AT108" s="119" t="s">
        <v>159</v>
      </c>
      <c r="AU108" s="119" t="s">
        <v>77</v>
      </c>
      <c r="AV108" s="119" t="s">
        <v>77</v>
      </c>
      <c r="AW108" s="119" t="s">
        <v>129</v>
      </c>
      <c r="AX108" s="119" t="s">
        <v>18</v>
      </c>
      <c r="AY108" s="119" t="s">
        <v>149</v>
      </c>
    </row>
    <row r="109" spans="2:65" s="6" customFormat="1" ht="27" customHeight="1">
      <c r="B109" s="20"/>
      <c r="C109" s="108" t="s">
        <v>197</v>
      </c>
      <c r="D109" s="108" t="s">
        <v>150</v>
      </c>
      <c r="E109" s="109" t="s">
        <v>198</v>
      </c>
      <c r="F109" s="187" t="s">
        <v>199</v>
      </c>
      <c r="G109" s="188"/>
      <c r="H109" s="188"/>
      <c r="I109" s="188"/>
      <c r="J109" s="111" t="s">
        <v>200</v>
      </c>
      <c r="K109" s="112">
        <v>274.5</v>
      </c>
      <c r="L109" s="189"/>
      <c r="M109" s="188"/>
      <c r="N109" s="190">
        <f>ROUND($L$109*$K$109,2)</f>
        <v>0</v>
      </c>
      <c r="O109" s="188"/>
      <c r="P109" s="188"/>
      <c r="Q109" s="188"/>
      <c r="R109" s="110" t="s">
        <v>154</v>
      </c>
      <c r="S109" s="20"/>
      <c r="T109" s="113"/>
      <c r="U109" s="114" t="s">
        <v>39</v>
      </c>
      <c r="X109" s="115">
        <v>0</v>
      </c>
      <c r="Y109" s="115">
        <f>$X$109*$K$109</f>
        <v>0</v>
      </c>
      <c r="Z109" s="115">
        <v>0</v>
      </c>
      <c r="AA109" s="116">
        <f>$Z$109*$K$109</f>
        <v>0</v>
      </c>
      <c r="AR109" s="79" t="s">
        <v>155</v>
      </c>
      <c r="AT109" s="79" t="s">
        <v>150</v>
      </c>
      <c r="AU109" s="79" t="s">
        <v>77</v>
      </c>
      <c r="AY109" s="6" t="s">
        <v>149</v>
      </c>
      <c r="BE109" s="117">
        <f>IF($U$109="základní",$N$109,0)</f>
        <v>0</v>
      </c>
      <c r="BF109" s="117">
        <f>IF($U$109="snížená",$N$109,0)</f>
        <v>0</v>
      </c>
      <c r="BG109" s="117">
        <f>IF($U$109="zákl. přenesená",$N$109,0)</f>
        <v>0</v>
      </c>
      <c r="BH109" s="117">
        <f>IF($U$109="sníž. přenesená",$N$109,0)</f>
        <v>0</v>
      </c>
      <c r="BI109" s="117">
        <f>IF($U$109="nulová",$N$109,0)</f>
        <v>0</v>
      </c>
      <c r="BJ109" s="79" t="s">
        <v>18</v>
      </c>
      <c r="BK109" s="117">
        <f>ROUND($L$109*$K$109,2)</f>
        <v>0</v>
      </c>
      <c r="BL109" s="79" t="s">
        <v>155</v>
      </c>
      <c r="BM109" s="79" t="s">
        <v>285</v>
      </c>
    </row>
    <row r="110" spans="2:47" s="6" customFormat="1" ht="16.5" customHeight="1">
      <c r="B110" s="20"/>
      <c r="F110" s="191" t="s">
        <v>199</v>
      </c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20"/>
      <c r="T110" s="44"/>
      <c r="AA110" s="45"/>
      <c r="AT110" s="6" t="s">
        <v>157</v>
      </c>
      <c r="AU110" s="6" t="s">
        <v>77</v>
      </c>
    </row>
    <row r="111" spans="2:51" s="6" customFormat="1" ht="15.75" customHeight="1">
      <c r="B111" s="118"/>
      <c r="E111" s="119"/>
      <c r="F111" s="192" t="s">
        <v>286</v>
      </c>
      <c r="G111" s="193"/>
      <c r="H111" s="193"/>
      <c r="I111" s="193"/>
      <c r="K111" s="120">
        <v>274.5</v>
      </c>
      <c r="S111" s="118"/>
      <c r="T111" s="121"/>
      <c r="AA111" s="122"/>
      <c r="AT111" s="119" t="s">
        <v>159</v>
      </c>
      <c r="AU111" s="119" t="s">
        <v>77</v>
      </c>
      <c r="AV111" s="119" t="s">
        <v>77</v>
      </c>
      <c r="AW111" s="119" t="s">
        <v>129</v>
      </c>
      <c r="AX111" s="119" t="s">
        <v>18</v>
      </c>
      <c r="AY111" s="119" t="s">
        <v>149</v>
      </c>
    </row>
    <row r="112" spans="2:65" s="6" customFormat="1" ht="15.75" customHeight="1">
      <c r="B112" s="20"/>
      <c r="C112" s="108" t="s">
        <v>203</v>
      </c>
      <c r="D112" s="108" t="s">
        <v>150</v>
      </c>
      <c r="E112" s="109" t="s">
        <v>204</v>
      </c>
      <c r="F112" s="187" t="s">
        <v>205</v>
      </c>
      <c r="G112" s="188"/>
      <c r="H112" s="188"/>
      <c r="I112" s="188"/>
      <c r="J112" s="111" t="s">
        <v>206</v>
      </c>
      <c r="K112" s="112">
        <v>305</v>
      </c>
      <c r="L112" s="189"/>
      <c r="M112" s="188"/>
      <c r="N112" s="190">
        <f>ROUND($L$112*$K$112,2)</f>
        <v>0</v>
      </c>
      <c r="O112" s="188"/>
      <c r="P112" s="188"/>
      <c r="Q112" s="188"/>
      <c r="R112" s="110" t="s">
        <v>154</v>
      </c>
      <c r="S112" s="20"/>
      <c r="T112" s="113"/>
      <c r="U112" s="114" t="s">
        <v>39</v>
      </c>
      <c r="X112" s="115">
        <v>0</v>
      </c>
      <c r="Y112" s="115">
        <f>$X$112*$K$112</f>
        <v>0</v>
      </c>
      <c r="Z112" s="115">
        <v>0</v>
      </c>
      <c r="AA112" s="116">
        <f>$Z$112*$K$112</f>
        <v>0</v>
      </c>
      <c r="AR112" s="79" t="s">
        <v>155</v>
      </c>
      <c r="AT112" s="79" t="s">
        <v>150</v>
      </c>
      <c r="AU112" s="79" t="s">
        <v>77</v>
      </c>
      <c r="AY112" s="6" t="s">
        <v>149</v>
      </c>
      <c r="BE112" s="117">
        <f>IF($U$112="základní",$N$112,0)</f>
        <v>0</v>
      </c>
      <c r="BF112" s="117">
        <f>IF($U$112="snížená",$N$112,0)</f>
        <v>0</v>
      </c>
      <c r="BG112" s="117">
        <f>IF($U$112="zákl. přenesená",$N$112,0)</f>
        <v>0</v>
      </c>
      <c r="BH112" s="117">
        <f>IF($U$112="sníž. přenesená",$N$112,0)</f>
        <v>0</v>
      </c>
      <c r="BI112" s="117">
        <f>IF($U$112="nulová",$N$112,0)</f>
        <v>0</v>
      </c>
      <c r="BJ112" s="79" t="s">
        <v>18</v>
      </c>
      <c r="BK112" s="117">
        <f>ROUND($L$112*$K$112,2)</f>
        <v>0</v>
      </c>
      <c r="BL112" s="79" t="s">
        <v>155</v>
      </c>
      <c r="BM112" s="79" t="s">
        <v>287</v>
      </c>
    </row>
    <row r="113" spans="2:47" s="6" customFormat="1" ht="16.5" customHeight="1">
      <c r="B113" s="20"/>
      <c r="F113" s="191" t="s">
        <v>205</v>
      </c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20"/>
      <c r="T113" s="44"/>
      <c r="AA113" s="45"/>
      <c r="AT113" s="6" t="s">
        <v>157</v>
      </c>
      <c r="AU113" s="6" t="s">
        <v>77</v>
      </c>
    </row>
    <row r="114" spans="2:51" s="6" customFormat="1" ht="15.75" customHeight="1">
      <c r="B114" s="118"/>
      <c r="E114" s="119"/>
      <c r="F114" s="192" t="s">
        <v>288</v>
      </c>
      <c r="G114" s="193"/>
      <c r="H114" s="193"/>
      <c r="I114" s="193"/>
      <c r="K114" s="120">
        <v>305</v>
      </c>
      <c r="S114" s="118"/>
      <c r="T114" s="121"/>
      <c r="AA114" s="122"/>
      <c r="AT114" s="119" t="s">
        <v>159</v>
      </c>
      <c r="AU114" s="119" t="s">
        <v>77</v>
      </c>
      <c r="AV114" s="119" t="s">
        <v>77</v>
      </c>
      <c r="AW114" s="119" t="s">
        <v>129</v>
      </c>
      <c r="AX114" s="119" t="s">
        <v>18</v>
      </c>
      <c r="AY114" s="119" t="s">
        <v>149</v>
      </c>
    </row>
    <row r="115" spans="2:63" s="99" customFormat="1" ht="30.75" customHeight="1">
      <c r="B115" s="100"/>
      <c r="D115" s="107" t="s">
        <v>132</v>
      </c>
      <c r="N115" s="198">
        <f>$BK$115</f>
        <v>0</v>
      </c>
      <c r="O115" s="197"/>
      <c r="P115" s="197"/>
      <c r="Q115" s="197"/>
      <c r="S115" s="100"/>
      <c r="T115" s="103"/>
      <c r="W115" s="104">
        <f>SUM($W$116:$W$122)</f>
        <v>0</v>
      </c>
      <c r="Y115" s="104">
        <f>SUM($Y$116:$Y$122)</f>
        <v>122</v>
      </c>
      <c r="AA115" s="105">
        <f>SUM($AA$116:$AA$122)</f>
        <v>0</v>
      </c>
      <c r="AR115" s="102" t="s">
        <v>18</v>
      </c>
      <c r="AT115" s="102" t="s">
        <v>68</v>
      </c>
      <c r="AU115" s="102" t="s">
        <v>18</v>
      </c>
      <c r="AY115" s="102" t="s">
        <v>149</v>
      </c>
      <c r="BK115" s="106">
        <f>SUM($BK$116:$BK$122)</f>
        <v>0</v>
      </c>
    </row>
    <row r="116" spans="2:65" s="6" customFormat="1" ht="15.75" customHeight="1">
      <c r="B116" s="20"/>
      <c r="C116" s="108" t="s">
        <v>209</v>
      </c>
      <c r="D116" s="108" t="s">
        <v>150</v>
      </c>
      <c r="E116" s="109" t="s">
        <v>210</v>
      </c>
      <c r="F116" s="187" t="s">
        <v>211</v>
      </c>
      <c r="G116" s="188"/>
      <c r="H116" s="188"/>
      <c r="I116" s="188"/>
      <c r="J116" s="111" t="s">
        <v>153</v>
      </c>
      <c r="K116" s="112">
        <v>61</v>
      </c>
      <c r="L116" s="189"/>
      <c r="M116" s="188"/>
      <c r="N116" s="190">
        <f>ROUND($L$116*$K$116,2)</f>
        <v>0</v>
      </c>
      <c r="O116" s="188"/>
      <c r="P116" s="188"/>
      <c r="Q116" s="188"/>
      <c r="R116" s="110"/>
      <c r="S116" s="20"/>
      <c r="T116" s="113"/>
      <c r="U116" s="114" t="s">
        <v>39</v>
      </c>
      <c r="X116" s="115">
        <v>2</v>
      </c>
      <c r="Y116" s="115">
        <f>$X$116*$K$116</f>
        <v>122</v>
      </c>
      <c r="Z116" s="115">
        <v>0</v>
      </c>
      <c r="AA116" s="116">
        <f>$Z$116*$K$116</f>
        <v>0</v>
      </c>
      <c r="AR116" s="79" t="s">
        <v>155</v>
      </c>
      <c r="AT116" s="79" t="s">
        <v>150</v>
      </c>
      <c r="AU116" s="79" t="s">
        <v>77</v>
      </c>
      <c r="AY116" s="6" t="s">
        <v>149</v>
      </c>
      <c r="BE116" s="117">
        <f>IF($U$116="základní",$N$116,0)</f>
        <v>0</v>
      </c>
      <c r="BF116" s="117">
        <f>IF($U$116="snížená",$N$116,0)</f>
        <v>0</v>
      </c>
      <c r="BG116" s="117">
        <f>IF($U$116="zákl. přenesená",$N$116,0)</f>
        <v>0</v>
      </c>
      <c r="BH116" s="117">
        <f>IF($U$116="sníž. přenesená",$N$116,0)</f>
        <v>0</v>
      </c>
      <c r="BI116" s="117">
        <f>IF($U$116="nulová",$N$116,0)</f>
        <v>0</v>
      </c>
      <c r="BJ116" s="79" t="s">
        <v>18</v>
      </c>
      <c r="BK116" s="117">
        <f>ROUND($L$116*$K$116,2)</f>
        <v>0</v>
      </c>
      <c r="BL116" s="79" t="s">
        <v>155</v>
      </c>
      <c r="BM116" s="79" t="s">
        <v>289</v>
      </c>
    </row>
    <row r="117" spans="2:47" s="6" customFormat="1" ht="16.5" customHeight="1">
      <c r="B117" s="20"/>
      <c r="F117" s="191" t="s">
        <v>213</v>
      </c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20"/>
      <c r="T117" s="44"/>
      <c r="AA117" s="45"/>
      <c r="AT117" s="6" t="s">
        <v>157</v>
      </c>
      <c r="AU117" s="6" t="s">
        <v>77</v>
      </c>
    </row>
    <row r="118" spans="2:51" s="6" customFormat="1" ht="15.75" customHeight="1">
      <c r="B118" s="118"/>
      <c r="E118" s="119"/>
      <c r="F118" s="192" t="s">
        <v>290</v>
      </c>
      <c r="G118" s="193"/>
      <c r="H118" s="193"/>
      <c r="I118" s="193"/>
      <c r="K118" s="120">
        <v>61</v>
      </c>
      <c r="S118" s="118"/>
      <c r="T118" s="121"/>
      <c r="AA118" s="122"/>
      <c r="AT118" s="119" t="s">
        <v>159</v>
      </c>
      <c r="AU118" s="119" t="s">
        <v>77</v>
      </c>
      <c r="AV118" s="119" t="s">
        <v>77</v>
      </c>
      <c r="AW118" s="119" t="s">
        <v>129</v>
      </c>
      <c r="AX118" s="119" t="s">
        <v>18</v>
      </c>
      <c r="AY118" s="119" t="s">
        <v>149</v>
      </c>
    </row>
    <row r="119" spans="2:65" s="6" customFormat="1" ht="15.75" customHeight="1">
      <c r="B119" s="20"/>
      <c r="C119" s="108" t="s">
        <v>215</v>
      </c>
      <c r="D119" s="108" t="s">
        <v>150</v>
      </c>
      <c r="E119" s="109" t="s">
        <v>216</v>
      </c>
      <c r="F119" s="187" t="s">
        <v>217</v>
      </c>
      <c r="G119" s="188"/>
      <c r="H119" s="188"/>
      <c r="I119" s="188"/>
      <c r="J119" s="111" t="s">
        <v>206</v>
      </c>
      <c r="K119" s="112">
        <v>610</v>
      </c>
      <c r="L119" s="189"/>
      <c r="M119" s="188"/>
      <c r="N119" s="190">
        <f>ROUND($L$119*$K$119,2)</f>
        <v>0</v>
      </c>
      <c r="O119" s="188"/>
      <c r="P119" s="188"/>
      <c r="Q119" s="188"/>
      <c r="R119" s="110" t="s">
        <v>154</v>
      </c>
      <c r="S119" s="20"/>
      <c r="T119" s="113"/>
      <c r="U119" s="114" t="s">
        <v>39</v>
      </c>
      <c r="X119" s="115">
        <v>0</v>
      </c>
      <c r="Y119" s="115">
        <f>$X$119*$K$119</f>
        <v>0</v>
      </c>
      <c r="Z119" s="115">
        <v>0</v>
      </c>
      <c r="AA119" s="116">
        <f>$Z$119*$K$119</f>
        <v>0</v>
      </c>
      <c r="AR119" s="79" t="s">
        <v>155</v>
      </c>
      <c r="AT119" s="79" t="s">
        <v>150</v>
      </c>
      <c r="AU119" s="79" t="s">
        <v>77</v>
      </c>
      <c r="AY119" s="6" t="s">
        <v>149</v>
      </c>
      <c r="BE119" s="117">
        <f>IF($U$119="základní",$N$119,0)</f>
        <v>0</v>
      </c>
      <c r="BF119" s="117">
        <f>IF($U$119="snížená",$N$119,0)</f>
        <v>0</v>
      </c>
      <c r="BG119" s="117">
        <f>IF($U$119="zákl. přenesená",$N$119,0)</f>
        <v>0</v>
      </c>
      <c r="BH119" s="117">
        <f>IF($U$119="sníž. přenesená",$N$119,0)</f>
        <v>0</v>
      </c>
      <c r="BI119" s="117">
        <f>IF($U$119="nulová",$N$119,0)</f>
        <v>0</v>
      </c>
      <c r="BJ119" s="79" t="s">
        <v>18</v>
      </c>
      <c r="BK119" s="117">
        <f>ROUND($L$119*$K$119,2)</f>
        <v>0</v>
      </c>
      <c r="BL119" s="79" t="s">
        <v>155</v>
      </c>
      <c r="BM119" s="79" t="s">
        <v>291</v>
      </c>
    </row>
    <row r="120" spans="2:47" s="6" customFormat="1" ht="27" customHeight="1">
      <c r="B120" s="20"/>
      <c r="F120" s="191" t="s">
        <v>292</v>
      </c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20"/>
      <c r="T120" s="44"/>
      <c r="AA120" s="45"/>
      <c r="AT120" s="6" t="s">
        <v>157</v>
      </c>
      <c r="AU120" s="6" t="s">
        <v>77</v>
      </c>
    </row>
    <row r="121" spans="2:47" s="6" customFormat="1" ht="27" customHeight="1">
      <c r="B121" s="20"/>
      <c r="F121" s="194" t="s">
        <v>220</v>
      </c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20"/>
      <c r="T121" s="44"/>
      <c r="AA121" s="45"/>
      <c r="AT121" s="6" t="s">
        <v>221</v>
      </c>
      <c r="AU121" s="6" t="s">
        <v>77</v>
      </c>
    </row>
    <row r="122" spans="2:51" s="6" customFormat="1" ht="15.75" customHeight="1">
      <c r="B122" s="118"/>
      <c r="E122" s="119"/>
      <c r="F122" s="192" t="s">
        <v>293</v>
      </c>
      <c r="G122" s="193"/>
      <c r="H122" s="193"/>
      <c r="I122" s="193"/>
      <c r="K122" s="120">
        <v>610</v>
      </c>
      <c r="S122" s="118"/>
      <c r="T122" s="121"/>
      <c r="AA122" s="122"/>
      <c r="AT122" s="119" t="s">
        <v>159</v>
      </c>
      <c r="AU122" s="119" t="s">
        <v>77</v>
      </c>
      <c r="AV122" s="119" t="s">
        <v>77</v>
      </c>
      <c r="AW122" s="119" t="s">
        <v>129</v>
      </c>
      <c r="AX122" s="119" t="s">
        <v>18</v>
      </c>
      <c r="AY122" s="119" t="s">
        <v>149</v>
      </c>
    </row>
    <row r="123" spans="2:63" s="99" customFormat="1" ht="30.75" customHeight="1">
      <c r="B123" s="100"/>
      <c r="D123" s="107" t="s">
        <v>133</v>
      </c>
      <c r="N123" s="198">
        <f>$BK$123</f>
        <v>0</v>
      </c>
      <c r="O123" s="197"/>
      <c r="P123" s="197"/>
      <c r="Q123" s="197"/>
      <c r="S123" s="100"/>
      <c r="T123" s="103"/>
      <c r="W123" s="104">
        <f>SUM($W$124:$W$129)</f>
        <v>0</v>
      </c>
      <c r="Y123" s="104">
        <f>SUM($Y$124:$Y$129)</f>
        <v>0.30012</v>
      </c>
      <c r="AA123" s="105">
        <f>SUM($AA$124:$AA$129)</f>
        <v>0</v>
      </c>
      <c r="AR123" s="102" t="s">
        <v>18</v>
      </c>
      <c r="AT123" s="102" t="s">
        <v>68</v>
      </c>
      <c r="AU123" s="102" t="s">
        <v>18</v>
      </c>
      <c r="AY123" s="102" t="s">
        <v>149</v>
      </c>
      <c r="BK123" s="106">
        <f>SUM($BK$124:$BK$129)</f>
        <v>0</v>
      </c>
    </row>
    <row r="124" spans="2:65" s="6" customFormat="1" ht="27" customHeight="1">
      <c r="B124" s="20"/>
      <c r="C124" s="108" t="s">
        <v>9</v>
      </c>
      <c r="D124" s="108" t="s">
        <v>150</v>
      </c>
      <c r="E124" s="109" t="s">
        <v>223</v>
      </c>
      <c r="F124" s="187" t="s">
        <v>224</v>
      </c>
      <c r="G124" s="188"/>
      <c r="H124" s="188"/>
      <c r="I124" s="188"/>
      <c r="J124" s="111" t="s">
        <v>206</v>
      </c>
      <c r="K124" s="112">
        <v>366</v>
      </c>
      <c r="L124" s="189"/>
      <c r="M124" s="188"/>
      <c r="N124" s="190">
        <f>ROUND($L$124*$K$124,2)</f>
        <v>0</v>
      </c>
      <c r="O124" s="188"/>
      <c r="P124" s="188"/>
      <c r="Q124" s="188"/>
      <c r="R124" s="110" t="s">
        <v>154</v>
      </c>
      <c r="S124" s="20"/>
      <c r="T124" s="113"/>
      <c r="U124" s="114" t="s">
        <v>39</v>
      </c>
      <c r="X124" s="115">
        <v>0.00035</v>
      </c>
      <c r="Y124" s="115">
        <f>$X$124*$K$124</f>
        <v>0.1281</v>
      </c>
      <c r="Z124" s="115">
        <v>0</v>
      </c>
      <c r="AA124" s="116">
        <f>$Z$124*$K$124</f>
        <v>0</v>
      </c>
      <c r="AR124" s="79" t="s">
        <v>155</v>
      </c>
      <c r="AT124" s="79" t="s">
        <v>150</v>
      </c>
      <c r="AU124" s="79" t="s">
        <v>77</v>
      </c>
      <c r="AY124" s="6" t="s">
        <v>149</v>
      </c>
      <c r="BE124" s="117">
        <f>IF($U$124="základní",$N$124,0)</f>
        <v>0</v>
      </c>
      <c r="BF124" s="117">
        <f>IF($U$124="snížená",$N$124,0)</f>
        <v>0</v>
      </c>
      <c r="BG124" s="117">
        <f>IF($U$124="zákl. přenesená",$N$124,0)</f>
        <v>0</v>
      </c>
      <c r="BH124" s="117">
        <f>IF($U$124="sníž. přenesená",$N$124,0)</f>
        <v>0</v>
      </c>
      <c r="BI124" s="117">
        <f>IF($U$124="nulová",$N$124,0)</f>
        <v>0</v>
      </c>
      <c r="BJ124" s="79" t="s">
        <v>18</v>
      </c>
      <c r="BK124" s="117">
        <f>ROUND($L$124*$K$124,2)</f>
        <v>0</v>
      </c>
      <c r="BL124" s="79" t="s">
        <v>155</v>
      </c>
      <c r="BM124" s="79" t="s">
        <v>294</v>
      </c>
    </row>
    <row r="125" spans="2:47" s="6" customFormat="1" ht="16.5" customHeight="1">
      <c r="B125" s="20"/>
      <c r="F125" s="191" t="s">
        <v>224</v>
      </c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"/>
      <c r="T125" s="44"/>
      <c r="AA125" s="45"/>
      <c r="AT125" s="6" t="s">
        <v>157</v>
      </c>
      <c r="AU125" s="6" t="s">
        <v>77</v>
      </c>
    </row>
    <row r="126" spans="2:51" s="6" customFormat="1" ht="15.75" customHeight="1">
      <c r="B126" s="118"/>
      <c r="E126" s="119"/>
      <c r="F126" s="192" t="s">
        <v>295</v>
      </c>
      <c r="G126" s="193"/>
      <c r="H126" s="193"/>
      <c r="I126" s="193"/>
      <c r="K126" s="120">
        <v>366</v>
      </c>
      <c r="S126" s="118"/>
      <c r="T126" s="121"/>
      <c r="AA126" s="122"/>
      <c r="AT126" s="119" t="s">
        <v>159</v>
      </c>
      <c r="AU126" s="119" t="s">
        <v>77</v>
      </c>
      <c r="AV126" s="119" t="s">
        <v>77</v>
      </c>
      <c r="AW126" s="119" t="s">
        <v>129</v>
      </c>
      <c r="AX126" s="119" t="s">
        <v>18</v>
      </c>
      <c r="AY126" s="119" t="s">
        <v>149</v>
      </c>
    </row>
    <row r="127" spans="2:65" s="6" customFormat="1" ht="27" customHeight="1">
      <c r="B127" s="20"/>
      <c r="C127" s="108" t="s">
        <v>228</v>
      </c>
      <c r="D127" s="108" t="s">
        <v>150</v>
      </c>
      <c r="E127" s="109" t="s">
        <v>229</v>
      </c>
      <c r="F127" s="187" t="s">
        <v>230</v>
      </c>
      <c r="G127" s="188"/>
      <c r="H127" s="188"/>
      <c r="I127" s="188"/>
      <c r="J127" s="111" t="s">
        <v>206</v>
      </c>
      <c r="K127" s="112">
        <v>366</v>
      </c>
      <c r="L127" s="189"/>
      <c r="M127" s="188"/>
      <c r="N127" s="190">
        <f>ROUND($L$127*$K$127,2)</f>
        <v>0</v>
      </c>
      <c r="O127" s="188"/>
      <c r="P127" s="188"/>
      <c r="Q127" s="188"/>
      <c r="R127" s="110" t="s">
        <v>154</v>
      </c>
      <c r="S127" s="20"/>
      <c r="T127" s="113"/>
      <c r="U127" s="114" t="s">
        <v>39</v>
      </c>
      <c r="X127" s="115">
        <v>0.00047</v>
      </c>
      <c r="Y127" s="115">
        <f>$X$127*$K$127</f>
        <v>0.17202</v>
      </c>
      <c r="Z127" s="115">
        <v>0</v>
      </c>
      <c r="AA127" s="116">
        <f>$Z$127*$K$127</f>
        <v>0</v>
      </c>
      <c r="AR127" s="79" t="s">
        <v>155</v>
      </c>
      <c r="AT127" s="79" t="s">
        <v>150</v>
      </c>
      <c r="AU127" s="79" t="s">
        <v>77</v>
      </c>
      <c r="AY127" s="6" t="s">
        <v>149</v>
      </c>
      <c r="BE127" s="117">
        <f>IF($U$127="základní",$N$127,0)</f>
        <v>0</v>
      </c>
      <c r="BF127" s="117">
        <f>IF($U$127="snížená",$N$127,0)</f>
        <v>0</v>
      </c>
      <c r="BG127" s="117">
        <f>IF($U$127="zákl. přenesená",$N$127,0)</f>
        <v>0</v>
      </c>
      <c r="BH127" s="117">
        <f>IF($U$127="sníž. přenesená",$N$127,0)</f>
        <v>0</v>
      </c>
      <c r="BI127" s="117">
        <f>IF($U$127="nulová",$N$127,0)</f>
        <v>0</v>
      </c>
      <c r="BJ127" s="79" t="s">
        <v>18</v>
      </c>
      <c r="BK127" s="117">
        <f>ROUND($L$127*$K$127,2)</f>
        <v>0</v>
      </c>
      <c r="BL127" s="79" t="s">
        <v>155</v>
      </c>
      <c r="BM127" s="79" t="s">
        <v>296</v>
      </c>
    </row>
    <row r="128" spans="2:47" s="6" customFormat="1" ht="16.5" customHeight="1">
      <c r="B128" s="20"/>
      <c r="F128" s="191" t="s">
        <v>230</v>
      </c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20"/>
      <c r="T128" s="44"/>
      <c r="AA128" s="45"/>
      <c r="AT128" s="6" t="s">
        <v>157</v>
      </c>
      <c r="AU128" s="6" t="s">
        <v>77</v>
      </c>
    </row>
    <row r="129" spans="2:51" s="6" customFormat="1" ht="15.75" customHeight="1">
      <c r="B129" s="118"/>
      <c r="E129" s="119"/>
      <c r="F129" s="192" t="s">
        <v>295</v>
      </c>
      <c r="G129" s="193"/>
      <c r="H129" s="193"/>
      <c r="I129" s="193"/>
      <c r="K129" s="120">
        <v>366</v>
      </c>
      <c r="S129" s="118"/>
      <c r="T129" s="123"/>
      <c r="U129" s="124"/>
      <c r="V129" s="124"/>
      <c r="W129" s="124"/>
      <c r="X129" s="124"/>
      <c r="Y129" s="124"/>
      <c r="Z129" s="124"/>
      <c r="AA129" s="125"/>
      <c r="AT129" s="119" t="s">
        <v>159</v>
      </c>
      <c r="AU129" s="119" t="s">
        <v>77</v>
      </c>
      <c r="AV129" s="119" t="s">
        <v>77</v>
      </c>
      <c r="AW129" s="119" t="s">
        <v>129</v>
      </c>
      <c r="AX129" s="119" t="s">
        <v>18</v>
      </c>
      <c r="AY129" s="119" t="s">
        <v>149</v>
      </c>
    </row>
    <row r="130" spans="2:19" s="6" customFormat="1" ht="7.5" customHeight="1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20"/>
    </row>
    <row r="131" s="2" customFormat="1" ht="14.25" customHeight="1"/>
  </sheetData>
  <sheetProtection/>
  <mergeCells count="135">
    <mergeCell ref="N78:Q78"/>
    <mergeCell ref="N115:Q115"/>
    <mergeCell ref="N123:Q123"/>
    <mergeCell ref="H1:K1"/>
    <mergeCell ref="S2:AC2"/>
    <mergeCell ref="F126:I126"/>
    <mergeCell ref="F127:I127"/>
    <mergeCell ref="L127:M127"/>
    <mergeCell ref="N127:Q127"/>
    <mergeCell ref="F128:R128"/>
    <mergeCell ref="F129:I129"/>
    <mergeCell ref="F121:R121"/>
    <mergeCell ref="F122:I122"/>
    <mergeCell ref="F124:I124"/>
    <mergeCell ref="L124:M124"/>
    <mergeCell ref="N124:Q124"/>
    <mergeCell ref="F125:R125"/>
    <mergeCell ref="F117:R117"/>
    <mergeCell ref="F118:I118"/>
    <mergeCell ref="F119:I119"/>
    <mergeCell ref="L119:M119"/>
    <mergeCell ref="N119:Q119"/>
    <mergeCell ref="F120:R120"/>
    <mergeCell ref="F112:I112"/>
    <mergeCell ref="L112:M112"/>
    <mergeCell ref="N112:Q112"/>
    <mergeCell ref="F113:R113"/>
    <mergeCell ref="F114:I114"/>
    <mergeCell ref="F116:I116"/>
    <mergeCell ref="L116:M116"/>
    <mergeCell ref="N116:Q116"/>
    <mergeCell ref="F108:I108"/>
    <mergeCell ref="F109:I109"/>
    <mergeCell ref="L109:M109"/>
    <mergeCell ref="N109:Q109"/>
    <mergeCell ref="F110:R110"/>
    <mergeCell ref="F111:I111"/>
    <mergeCell ref="F104:R104"/>
    <mergeCell ref="F105:I105"/>
    <mergeCell ref="F106:I106"/>
    <mergeCell ref="L106:M106"/>
    <mergeCell ref="N106:Q106"/>
    <mergeCell ref="F107:R107"/>
    <mergeCell ref="F100:I100"/>
    <mergeCell ref="L100:M100"/>
    <mergeCell ref="N100:Q100"/>
    <mergeCell ref="F101:R101"/>
    <mergeCell ref="F102:I102"/>
    <mergeCell ref="F103:I103"/>
    <mergeCell ref="L103:M103"/>
    <mergeCell ref="N103:Q103"/>
    <mergeCell ref="F96:I96"/>
    <mergeCell ref="F97:I97"/>
    <mergeCell ref="L97:M97"/>
    <mergeCell ref="N97:Q97"/>
    <mergeCell ref="F98:R98"/>
    <mergeCell ref="F99:I99"/>
    <mergeCell ref="F92:R92"/>
    <mergeCell ref="F93:I93"/>
    <mergeCell ref="F94:I94"/>
    <mergeCell ref="L94:M94"/>
    <mergeCell ref="N94:Q94"/>
    <mergeCell ref="F95:R95"/>
    <mergeCell ref="F88:I88"/>
    <mergeCell ref="L88:M88"/>
    <mergeCell ref="N88:Q88"/>
    <mergeCell ref="F89:R89"/>
    <mergeCell ref="F90:I90"/>
    <mergeCell ref="F91:I91"/>
    <mergeCell ref="L91:M91"/>
    <mergeCell ref="N91:Q91"/>
    <mergeCell ref="F84:I84"/>
    <mergeCell ref="F85:I85"/>
    <mergeCell ref="L85:M85"/>
    <mergeCell ref="N85:Q85"/>
    <mergeCell ref="F86:R86"/>
    <mergeCell ref="F87:I87"/>
    <mergeCell ref="F80:R80"/>
    <mergeCell ref="F81:I81"/>
    <mergeCell ref="F82:I82"/>
    <mergeCell ref="L82:M82"/>
    <mergeCell ref="N82:Q82"/>
    <mergeCell ref="F83:R83"/>
    <mergeCell ref="M70:P70"/>
    <mergeCell ref="M72:Q72"/>
    <mergeCell ref="F75:I75"/>
    <mergeCell ref="L75:M75"/>
    <mergeCell ref="N75:Q75"/>
    <mergeCell ref="F79:I79"/>
    <mergeCell ref="L79:M79"/>
    <mergeCell ref="N79:Q79"/>
    <mergeCell ref="N76:Q76"/>
    <mergeCell ref="N77:Q77"/>
    <mergeCell ref="N56:Q56"/>
    <mergeCell ref="N57:Q57"/>
    <mergeCell ref="C64:R64"/>
    <mergeCell ref="F66:Q66"/>
    <mergeCell ref="F67:Q67"/>
    <mergeCell ref="F68:Q68"/>
    <mergeCell ref="M48:Q48"/>
    <mergeCell ref="C51:G51"/>
    <mergeCell ref="N51:Q51"/>
    <mergeCell ref="N53:Q53"/>
    <mergeCell ref="N54:Q54"/>
    <mergeCell ref="N55:Q55"/>
    <mergeCell ref="L34:P34"/>
    <mergeCell ref="C40:R40"/>
    <mergeCell ref="F42:Q42"/>
    <mergeCell ref="F43:Q43"/>
    <mergeCell ref="F44:Q44"/>
    <mergeCell ref="M46:P46"/>
    <mergeCell ref="H30:J30"/>
    <mergeCell ref="M30:P30"/>
    <mergeCell ref="H31:J31"/>
    <mergeCell ref="M31:P31"/>
    <mergeCell ref="H32:J32"/>
    <mergeCell ref="M32:P32"/>
    <mergeCell ref="E23:P23"/>
    <mergeCell ref="M26:P26"/>
    <mergeCell ref="H28:J28"/>
    <mergeCell ref="M28:P28"/>
    <mergeCell ref="H29:J29"/>
    <mergeCell ref="M29:P29"/>
    <mergeCell ref="O13:P13"/>
    <mergeCell ref="O14:P14"/>
    <mergeCell ref="O16:P16"/>
    <mergeCell ref="O17:P17"/>
    <mergeCell ref="O19:P19"/>
    <mergeCell ref="O20:P20"/>
    <mergeCell ref="C2:R2"/>
    <mergeCell ref="C4:R4"/>
    <mergeCell ref="F6:Q6"/>
    <mergeCell ref="F7:Q7"/>
    <mergeCell ref="F8:Q8"/>
    <mergeCell ref="O11:P11"/>
  </mergeCells>
  <hyperlinks>
    <hyperlink ref="F1:G1" location="C2" tooltip="Krycí list soupisu" display="1) Krycí list soupisu"/>
    <hyperlink ref="H1:K1" location="C51" tooltip="Rekapitulace" display="2) Rekapitulace"/>
    <hyperlink ref="L1:M1" location="C7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211"/>
      <c r="B1" s="208"/>
      <c r="C1" s="208"/>
      <c r="D1" s="209" t="s">
        <v>1</v>
      </c>
      <c r="E1" s="208"/>
      <c r="F1" s="210" t="s">
        <v>717</v>
      </c>
      <c r="G1" s="210"/>
      <c r="H1" s="212" t="s">
        <v>718</v>
      </c>
      <c r="I1" s="212"/>
      <c r="J1" s="212"/>
      <c r="K1" s="212"/>
      <c r="L1" s="210" t="s">
        <v>719</v>
      </c>
      <c r="M1" s="210"/>
      <c r="N1" s="208"/>
      <c r="O1" s="209" t="s">
        <v>118</v>
      </c>
      <c r="P1" s="208"/>
      <c r="Q1" s="208"/>
      <c r="R1" s="208"/>
      <c r="S1" s="210" t="s">
        <v>720</v>
      </c>
      <c r="T1" s="210"/>
      <c r="U1" s="211"/>
      <c r="V1" s="21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5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75" t="s">
        <v>6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2:46" s="2" customFormat="1" ht="37.5" customHeight="1">
      <c r="B4" s="10"/>
      <c r="C4" s="143" t="s">
        <v>119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176" t="str">
        <f>'Rekapitulace stavby'!$K$6</f>
        <v>08-2-027 - Švermov_sanace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1"/>
    </row>
    <row r="7" spans="2:18" s="2" customFormat="1" ht="15.75" customHeight="1">
      <c r="B7" s="10"/>
      <c r="D7" s="15" t="s">
        <v>120</v>
      </c>
      <c r="F7" s="176" t="s">
        <v>121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1"/>
    </row>
    <row r="8" spans="2:18" s="6" customFormat="1" ht="18.75" customHeight="1">
      <c r="B8" s="20"/>
      <c r="D8" s="14" t="s">
        <v>122</v>
      </c>
      <c r="F8" s="148" t="s">
        <v>297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23"/>
    </row>
    <row r="9" spans="2:18" s="6" customFormat="1" ht="14.25" customHeight="1">
      <c r="B9" s="20"/>
      <c r="R9" s="23"/>
    </row>
    <row r="10" spans="2:18" s="6" customFormat="1" ht="15" customHeight="1">
      <c r="B10" s="20"/>
      <c r="D10" s="15" t="s">
        <v>124</v>
      </c>
      <c r="F10" s="16"/>
      <c r="R10" s="23"/>
    </row>
    <row r="11" spans="2:18" s="6" customFormat="1" ht="15" customHeight="1">
      <c r="B11" s="20"/>
      <c r="D11" s="15" t="s">
        <v>19</v>
      </c>
      <c r="F11" s="16" t="s">
        <v>20</v>
      </c>
      <c r="M11" s="15" t="s">
        <v>21</v>
      </c>
      <c r="O11" s="177" t="str">
        <f>'Rekapitulace stavby'!$AN$8</f>
        <v>21.08.2013</v>
      </c>
      <c r="P11" s="146"/>
      <c r="R11" s="23"/>
    </row>
    <row r="12" spans="2:18" s="6" customFormat="1" ht="7.5" customHeight="1">
      <c r="B12" s="20"/>
      <c r="R12" s="23"/>
    </row>
    <row r="13" spans="2:18" s="6" customFormat="1" ht="15" customHeight="1">
      <c r="B13" s="20"/>
      <c r="D13" s="15" t="s">
        <v>25</v>
      </c>
      <c r="M13" s="15" t="s">
        <v>26</v>
      </c>
      <c r="O13" s="159">
        <f>IF('Rekapitulace stavby'!$AN$10="","",'Rekapitulace stavby'!$AN$10)</f>
      </c>
      <c r="P13" s="146"/>
      <c r="R13" s="23"/>
    </row>
    <row r="14" spans="2:18" s="6" customFormat="1" ht="18.75" customHeight="1">
      <c r="B14" s="20"/>
      <c r="E14" s="16" t="str">
        <f>IF('Rekapitulace stavby'!$E$11="","",'Rekapitulace stavby'!$E$11)</f>
        <v>Středočeský kraj</v>
      </c>
      <c r="M14" s="15" t="s">
        <v>28</v>
      </c>
      <c r="O14" s="159">
        <f>IF('Rekapitulace stavby'!$AN$11="","",'Rekapitulace stavby'!$AN$11)</f>
      </c>
      <c r="P14" s="146"/>
      <c r="R14" s="23"/>
    </row>
    <row r="15" spans="2:18" s="6" customFormat="1" ht="7.5" customHeight="1">
      <c r="B15" s="20"/>
      <c r="R15" s="23"/>
    </row>
    <row r="16" spans="2:18" s="6" customFormat="1" ht="15" customHeight="1">
      <c r="B16" s="20"/>
      <c r="D16" s="15" t="s">
        <v>29</v>
      </c>
      <c r="M16" s="15" t="s">
        <v>26</v>
      </c>
      <c r="O16" s="159" t="str">
        <f>IF('Rekapitulace stavby'!$AN$13="","",'Rekapitulace stavby'!$AN$13)</f>
        <v>Vyplň údaj</v>
      </c>
      <c r="P16" s="146"/>
      <c r="R16" s="23"/>
    </row>
    <row r="17" spans="2:18" s="6" customFormat="1" ht="18.75" customHeight="1">
      <c r="B17" s="20"/>
      <c r="E17" s="16" t="str">
        <f>IF('Rekapitulace stavby'!$E$14="","",'Rekapitulace stavby'!$E$14)</f>
        <v>Vyplň údaj</v>
      </c>
      <c r="M17" s="15" t="s">
        <v>28</v>
      </c>
      <c r="O17" s="159" t="str">
        <f>IF('Rekapitulace stavby'!$AN$14="","",'Rekapitulace stavby'!$AN$14)</f>
        <v>Vyplň údaj</v>
      </c>
      <c r="P17" s="146"/>
      <c r="R17" s="23"/>
    </row>
    <row r="18" spans="2:18" s="6" customFormat="1" ht="7.5" customHeight="1">
      <c r="B18" s="20"/>
      <c r="R18" s="23"/>
    </row>
    <row r="19" spans="2:18" s="6" customFormat="1" ht="15" customHeight="1">
      <c r="B19" s="20"/>
      <c r="D19" s="15" t="s">
        <v>31</v>
      </c>
      <c r="M19" s="15" t="s">
        <v>26</v>
      </c>
      <c r="O19" s="159" t="s">
        <v>32</v>
      </c>
      <c r="P19" s="146"/>
      <c r="R19" s="23"/>
    </row>
    <row r="20" spans="2:18" s="6" customFormat="1" ht="18.75" customHeight="1">
      <c r="B20" s="20"/>
      <c r="E20" s="16" t="s">
        <v>33</v>
      </c>
      <c r="M20" s="15" t="s">
        <v>28</v>
      </c>
      <c r="O20" s="159" t="s">
        <v>34</v>
      </c>
      <c r="P20" s="146"/>
      <c r="R20" s="23"/>
    </row>
    <row r="21" spans="2:18" s="6" customFormat="1" ht="7.5" customHeight="1">
      <c r="B21" s="20"/>
      <c r="R21" s="23"/>
    </row>
    <row r="22" spans="2:18" s="6" customFormat="1" ht="15" customHeight="1">
      <c r="B22" s="20"/>
      <c r="D22" s="15" t="s">
        <v>36</v>
      </c>
      <c r="R22" s="23"/>
    </row>
    <row r="23" spans="2:18" s="79" customFormat="1" ht="15.75" customHeight="1">
      <c r="B23" s="80"/>
      <c r="E23" s="150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R23" s="81"/>
    </row>
    <row r="24" spans="2:18" s="6" customFormat="1" ht="7.5" customHeight="1">
      <c r="B24" s="20"/>
      <c r="R24" s="23"/>
    </row>
    <row r="25" spans="2:18" s="6" customFormat="1" ht="7.5" customHeight="1">
      <c r="B25" s="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R25" s="23"/>
    </row>
    <row r="26" spans="2:18" s="6" customFormat="1" ht="26.25" customHeight="1">
      <c r="B26" s="20"/>
      <c r="D26" s="82" t="s">
        <v>37</v>
      </c>
      <c r="M26" s="173">
        <f>ROUNDUP($N$76,2)</f>
        <v>0</v>
      </c>
      <c r="N26" s="146"/>
      <c r="O26" s="146"/>
      <c r="P26" s="146"/>
      <c r="R26" s="23"/>
    </row>
    <row r="27" spans="2:18" s="6" customFormat="1" ht="7.5" customHeight="1">
      <c r="B27" s="2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R27" s="23"/>
    </row>
    <row r="28" spans="2:18" s="6" customFormat="1" ht="15" customHeight="1">
      <c r="B28" s="20"/>
      <c r="D28" s="25" t="s">
        <v>38</v>
      </c>
      <c r="E28" s="25" t="s">
        <v>39</v>
      </c>
      <c r="F28" s="26">
        <v>0.21</v>
      </c>
      <c r="G28" s="83" t="s">
        <v>40</v>
      </c>
      <c r="H28" s="179">
        <f>SUM($BE$76:$BE$129)</f>
        <v>0</v>
      </c>
      <c r="I28" s="146"/>
      <c r="J28" s="146"/>
      <c r="M28" s="179">
        <f>SUM($BE$76:$BE$129)*$F$28</f>
        <v>0</v>
      </c>
      <c r="N28" s="146"/>
      <c r="O28" s="146"/>
      <c r="P28" s="146"/>
      <c r="R28" s="23"/>
    </row>
    <row r="29" spans="2:18" s="6" customFormat="1" ht="15" customHeight="1">
      <c r="B29" s="20"/>
      <c r="E29" s="25" t="s">
        <v>41</v>
      </c>
      <c r="F29" s="26">
        <v>0.15</v>
      </c>
      <c r="G29" s="83" t="s">
        <v>40</v>
      </c>
      <c r="H29" s="179">
        <f>SUM($BF$76:$BF$129)</f>
        <v>0</v>
      </c>
      <c r="I29" s="146"/>
      <c r="J29" s="146"/>
      <c r="M29" s="179">
        <f>SUM($BF$76:$BF$129)*$F$29</f>
        <v>0</v>
      </c>
      <c r="N29" s="146"/>
      <c r="O29" s="146"/>
      <c r="P29" s="146"/>
      <c r="R29" s="23"/>
    </row>
    <row r="30" spans="2:18" s="6" customFormat="1" ht="15" customHeight="1" hidden="1">
      <c r="B30" s="20"/>
      <c r="E30" s="25" t="s">
        <v>42</v>
      </c>
      <c r="F30" s="26">
        <v>0.21</v>
      </c>
      <c r="G30" s="83" t="s">
        <v>40</v>
      </c>
      <c r="H30" s="179">
        <f>SUM($BG$76:$BG$129)</f>
        <v>0</v>
      </c>
      <c r="I30" s="146"/>
      <c r="J30" s="146"/>
      <c r="M30" s="179">
        <v>0</v>
      </c>
      <c r="N30" s="146"/>
      <c r="O30" s="146"/>
      <c r="P30" s="146"/>
      <c r="R30" s="23"/>
    </row>
    <row r="31" spans="2:18" s="6" customFormat="1" ht="15" customHeight="1" hidden="1">
      <c r="B31" s="20"/>
      <c r="E31" s="25" t="s">
        <v>43</v>
      </c>
      <c r="F31" s="26">
        <v>0.15</v>
      </c>
      <c r="G31" s="83" t="s">
        <v>40</v>
      </c>
      <c r="H31" s="179">
        <f>SUM($BH$76:$BH$129)</f>
        <v>0</v>
      </c>
      <c r="I31" s="146"/>
      <c r="J31" s="146"/>
      <c r="M31" s="179">
        <v>0</v>
      </c>
      <c r="N31" s="146"/>
      <c r="O31" s="146"/>
      <c r="P31" s="146"/>
      <c r="R31" s="23"/>
    </row>
    <row r="32" spans="2:18" s="6" customFormat="1" ht="15" customHeight="1" hidden="1">
      <c r="B32" s="20"/>
      <c r="E32" s="25" t="s">
        <v>44</v>
      </c>
      <c r="F32" s="26">
        <v>0</v>
      </c>
      <c r="G32" s="83" t="s">
        <v>40</v>
      </c>
      <c r="H32" s="179">
        <f>SUM($BI$76:$BI$129)</f>
        <v>0</v>
      </c>
      <c r="I32" s="146"/>
      <c r="J32" s="146"/>
      <c r="M32" s="179">
        <v>0</v>
      </c>
      <c r="N32" s="146"/>
      <c r="O32" s="146"/>
      <c r="P32" s="146"/>
      <c r="R32" s="23"/>
    </row>
    <row r="33" spans="2:18" s="6" customFormat="1" ht="7.5" customHeight="1">
      <c r="B33" s="20"/>
      <c r="R33" s="23"/>
    </row>
    <row r="34" spans="2:18" s="6" customFormat="1" ht="26.25" customHeight="1">
      <c r="B34" s="20"/>
      <c r="C34" s="29"/>
      <c r="D34" s="30" t="s">
        <v>45</v>
      </c>
      <c r="E34" s="31"/>
      <c r="F34" s="31"/>
      <c r="G34" s="84" t="s">
        <v>46</v>
      </c>
      <c r="H34" s="32" t="s">
        <v>47</v>
      </c>
      <c r="I34" s="31"/>
      <c r="J34" s="31"/>
      <c r="K34" s="31"/>
      <c r="L34" s="157">
        <f>ROUNDUP(SUM($M$26:$M$32),2)</f>
        <v>0</v>
      </c>
      <c r="M34" s="156"/>
      <c r="N34" s="156"/>
      <c r="O34" s="156"/>
      <c r="P34" s="158"/>
      <c r="Q34" s="29"/>
      <c r="R34" s="33"/>
    </row>
    <row r="35" spans="2:18" s="6" customFormat="1" ht="15" customHeight="1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</row>
    <row r="39" spans="2:18" s="6" customFormat="1" ht="7.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85"/>
    </row>
    <row r="40" spans="2:18" s="6" customFormat="1" ht="37.5" customHeight="1">
      <c r="B40" s="20"/>
      <c r="C40" s="143" t="s">
        <v>125</v>
      </c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80"/>
    </row>
    <row r="41" spans="2:18" s="6" customFormat="1" ht="7.5" customHeight="1">
      <c r="B41" s="20"/>
      <c r="R41" s="23"/>
    </row>
    <row r="42" spans="2:18" s="6" customFormat="1" ht="15" customHeight="1">
      <c r="B42" s="20"/>
      <c r="C42" s="15" t="s">
        <v>15</v>
      </c>
      <c r="F42" s="176" t="str">
        <f>$F$6</f>
        <v>08-2-027 - Švermov_sanace</v>
      </c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23"/>
    </row>
    <row r="43" spans="2:18" s="2" customFormat="1" ht="15.75" customHeight="1">
      <c r="B43" s="10"/>
      <c r="C43" s="15" t="s">
        <v>120</v>
      </c>
      <c r="F43" s="176" t="s">
        <v>121</v>
      </c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1"/>
    </row>
    <row r="44" spans="2:18" s="6" customFormat="1" ht="15" customHeight="1">
      <c r="B44" s="20"/>
      <c r="C44" s="14" t="s">
        <v>122</v>
      </c>
      <c r="F44" s="148" t="str">
        <f>$F$8</f>
        <v>003 - vjezdy</v>
      </c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23"/>
    </row>
    <row r="45" spans="2:18" s="6" customFormat="1" ht="7.5" customHeight="1">
      <c r="B45" s="20"/>
      <c r="R45" s="23"/>
    </row>
    <row r="46" spans="2:18" s="6" customFormat="1" ht="18.75" customHeight="1">
      <c r="B46" s="20"/>
      <c r="C46" s="15" t="s">
        <v>19</v>
      </c>
      <c r="F46" s="16" t="str">
        <f>$F$11</f>
        <v>Švermov</v>
      </c>
      <c r="K46" s="15" t="s">
        <v>21</v>
      </c>
      <c r="M46" s="177" t="str">
        <f>IF($O$11="","",$O$11)</f>
        <v>21.08.2013</v>
      </c>
      <c r="N46" s="146"/>
      <c r="O46" s="146"/>
      <c r="P46" s="146"/>
      <c r="R46" s="23"/>
    </row>
    <row r="47" spans="2:18" s="6" customFormat="1" ht="7.5" customHeight="1">
      <c r="B47" s="20"/>
      <c r="R47" s="23"/>
    </row>
    <row r="48" spans="2:18" s="6" customFormat="1" ht="15.75" customHeight="1">
      <c r="B48" s="20"/>
      <c r="C48" s="15" t="s">
        <v>25</v>
      </c>
      <c r="F48" s="16" t="str">
        <f>$E$14</f>
        <v>Středočeský kraj</v>
      </c>
      <c r="K48" s="15" t="s">
        <v>31</v>
      </c>
      <c r="M48" s="159" t="str">
        <f>$E$20</f>
        <v>AF-CITYPLAN s.r.o</v>
      </c>
      <c r="N48" s="146"/>
      <c r="O48" s="146"/>
      <c r="P48" s="146"/>
      <c r="Q48" s="146"/>
      <c r="R48" s="23"/>
    </row>
    <row r="49" spans="2:18" s="6" customFormat="1" ht="15" customHeight="1">
      <c r="B49" s="20"/>
      <c r="C49" s="15" t="s">
        <v>29</v>
      </c>
      <c r="F49" s="16" t="str">
        <f>IF($E$17="","",$E$17)</f>
        <v>Vyplň údaj</v>
      </c>
      <c r="R49" s="23"/>
    </row>
    <row r="50" spans="2:18" s="6" customFormat="1" ht="11.25" customHeight="1">
      <c r="B50" s="20"/>
      <c r="R50" s="23"/>
    </row>
    <row r="51" spans="2:18" s="6" customFormat="1" ht="30" customHeight="1">
      <c r="B51" s="20"/>
      <c r="C51" s="181" t="s">
        <v>126</v>
      </c>
      <c r="D51" s="182"/>
      <c r="E51" s="182"/>
      <c r="F51" s="182"/>
      <c r="G51" s="182"/>
      <c r="H51" s="29"/>
      <c r="I51" s="29"/>
      <c r="J51" s="29"/>
      <c r="K51" s="29"/>
      <c r="L51" s="29"/>
      <c r="M51" s="29"/>
      <c r="N51" s="181" t="s">
        <v>127</v>
      </c>
      <c r="O51" s="182"/>
      <c r="P51" s="182"/>
      <c r="Q51" s="182"/>
      <c r="R51" s="33"/>
    </row>
    <row r="52" spans="2:18" s="6" customFormat="1" ht="11.25" customHeight="1">
      <c r="B52" s="20"/>
      <c r="R52" s="23"/>
    </row>
    <row r="53" spans="2:47" s="6" customFormat="1" ht="30" customHeight="1">
      <c r="B53" s="20"/>
      <c r="C53" s="52" t="s">
        <v>128</v>
      </c>
      <c r="N53" s="173">
        <f>ROUNDUP($N$76,2)</f>
        <v>0</v>
      </c>
      <c r="O53" s="146"/>
      <c r="P53" s="146"/>
      <c r="Q53" s="146"/>
      <c r="R53" s="23"/>
      <c r="AU53" s="6" t="s">
        <v>129</v>
      </c>
    </row>
    <row r="54" spans="2:18" s="58" customFormat="1" ht="25.5" customHeight="1">
      <c r="B54" s="86"/>
      <c r="D54" s="87" t="s">
        <v>130</v>
      </c>
      <c r="N54" s="183">
        <f>ROUNDUP($N$77,2)</f>
        <v>0</v>
      </c>
      <c r="O54" s="184"/>
      <c r="P54" s="184"/>
      <c r="Q54" s="184"/>
      <c r="R54" s="88"/>
    </row>
    <row r="55" spans="2:18" s="67" customFormat="1" ht="21" customHeight="1">
      <c r="B55" s="89"/>
      <c r="D55" s="69" t="s">
        <v>131</v>
      </c>
      <c r="N55" s="170">
        <f>ROUNDUP($N$78,2)</f>
        <v>0</v>
      </c>
      <c r="O55" s="184"/>
      <c r="P55" s="184"/>
      <c r="Q55" s="184"/>
      <c r="R55" s="90"/>
    </row>
    <row r="56" spans="2:18" s="67" customFormat="1" ht="21" customHeight="1">
      <c r="B56" s="89"/>
      <c r="D56" s="69" t="s">
        <v>132</v>
      </c>
      <c r="N56" s="170">
        <f>ROUNDUP($N$115,2)</f>
        <v>0</v>
      </c>
      <c r="O56" s="184"/>
      <c r="P56" s="184"/>
      <c r="Q56" s="184"/>
      <c r="R56" s="90"/>
    </row>
    <row r="57" spans="2:18" s="67" customFormat="1" ht="21" customHeight="1">
      <c r="B57" s="89"/>
      <c r="D57" s="69" t="s">
        <v>133</v>
      </c>
      <c r="N57" s="170">
        <f>ROUNDUP($N$123,2)</f>
        <v>0</v>
      </c>
      <c r="O57" s="184"/>
      <c r="P57" s="184"/>
      <c r="Q57" s="184"/>
      <c r="R57" s="90"/>
    </row>
    <row r="58" spans="2:18" s="6" customFormat="1" ht="22.5" customHeight="1">
      <c r="B58" s="20"/>
      <c r="R58" s="23"/>
    </row>
    <row r="59" spans="2:18" s="6" customFormat="1" ht="7.5" customHeight="1"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6"/>
    </row>
    <row r="63" spans="2:19" s="6" customFormat="1" ht="7.5" customHeight="1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20"/>
    </row>
    <row r="64" spans="2:19" s="6" customFormat="1" ht="37.5" customHeight="1">
      <c r="B64" s="20"/>
      <c r="C64" s="143" t="s">
        <v>134</v>
      </c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20"/>
    </row>
    <row r="65" spans="2:19" s="6" customFormat="1" ht="7.5" customHeight="1">
      <c r="B65" s="20"/>
      <c r="S65" s="20"/>
    </row>
    <row r="66" spans="2:19" s="6" customFormat="1" ht="15" customHeight="1">
      <c r="B66" s="20"/>
      <c r="C66" s="15" t="s">
        <v>15</v>
      </c>
      <c r="F66" s="176" t="str">
        <f>$F$6</f>
        <v>08-2-027 - Švermov_sanace</v>
      </c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S66" s="20"/>
    </row>
    <row r="67" spans="2:19" s="2" customFormat="1" ht="15.75" customHeight="1">
      <c r="B67" s="10"/>
      <c r="C67" s="15" t="s">
        <v>120</v>
      </c>
      <c r="F67" s="176" t="s">
        <v>121</v>
      </c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S67" s="10"/>
    </row>
    <row r="68" spans="2:19" s="6" customFormat="1" ht="15" customHeight="1">
      <c r="B68" s="20"/>
      <c r="C68" s="14" t="s">
        <v>122</v>
      </c>
      <c r="F68" s="148" t="str">
        <f>$F$8</f>
        <v>003 - vjezdy</v>
      </c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S68" s="20"/>
    </row>
    <row r="69" spans="2:19" s="6" customFormat="1" ht="7.5" customHeight="1">
      <c r="B69" s="20"/>
      <c r="S69" s="20"/>
    </row>
    <row r="70" spans="2:19" s="6" customFormat="1" ht="18.75" customHeight="1">
      <c r="B70" s="20"/>
      <c r="C70" s="15" t="s">
        <v>19</v>
      </c>
      <c r="F70" s="16" t="str">
        <f>$F$11</f>
        <v>Švermov</v>
      </c>
      <c r="K70" s="15" t="s">
        <v>21</v>
      </c>
      <c r="M70" s="177" t="str">
        <f>IF($O$11="","",$O$11)</f>
        <v>21.08.2013</v>
      </c>
      <c r="N70" s="146"/>
      <c r="O70" s="146"/>
      <c r="P70" s="146"/>
      <c r="S70" s="20"/>
    </row>
    <row r="71" spans="2:19" s="6" customFormat="1" ht="7.5" customHeight="1">
      <c r="B71" s="20"/>
      <c r="S71" s="20"/>
    </row>
    <row r="72" spans="2:19" s="6" customFormat="1" ht="15.75" customHeight="1">
      <c r="B72" s="20"/>
      <c r="C72" s="15" t="s">
        <v>25</v>
      </c>
      <c r="F72" s="16" t="str">
        <f>$E$14</f>
        <v>Středočeský kraj</v>
      </c>
      <c r="K72" s="15" t="s">
        <v>31</v>
      </c>
      <c r="M72" s="159" t="str">
        <f>$E$20</f>
        <v>AF-CITYPLAN s.r.o</v>
      </c>
      <c r="N72" s="146"/>
      <c r="O72" s="146"/>
      <c r="P72" s="146"/>
      <c r="Q72" s="146"/>
      <c r="S72" s="20"/>
    </row>
    <row r="73" spans="2:19" s="6" customFormat="1" ht="15" customHeight="1">
      <c r="B73" s="20"/>
      <c r="C73" s="15" t="s">
        <v>29</v>
      </c>
      <c r="F73" s="16" t="str">
        <f>IF($E$17="","",$E$17)</f>
        <v>Vyplň údaj</v>
      </c>
      <c r="S73" s="20"/>
    </row>
    <row r="74" spans="2:19" s="6" customFormat="1" ht="11.25" customHeight="1">
      <c r="B74" s="20"/>
      <c r="S74" s="20"/>
    </row>
    <row r="75" spans="2:27" s="91" customFormat="1" ht="30" customHeight="1">
      <c r="B75" s="92"/>
      <c r="C75" s="93" t="s">
        <v>135</v>
      </c>
      <c r="D75" s="94" t="s">
        <v>54</v>
      </c>
      <c r="E75" s="94" t="s">
        <v>50</v>
      </c>
      <c r="F75" s="185" t="s">
        <v>136</v>
      </c>
      <c r="G75" s="186"/>
      <c r="H75" s="186"/>
      <c r="I75" s="186"/>
      <c r="J75" s="94" t="s">
        <v>137</v>
      </c>
      <c r="K75" s="94" t="s">
        <v>138</v>
      </c>
      <c r="L75" s="185" t="s">
        <v>139</v>
      </c>
      <c r="M75" s="186"/>
      <c r="N75" s="185" t="s">
        <v>140</v>
      </c>
      <c r="O75" s="186"/>
      <c r="P75" s="186"/>
      <c r="Q75" s="186"/>
      <c r="R75" s="95" t="s">
        <v>141</v>
      </c>
      <c r="S75" s="92"/>
      <c r="T75" s="47" t="s">
        <v>142</v>
      </c>
      <c r="U75" s="48" t="s">
        <v>38</v>
      </c>
      <c r="V75" s="48" t="s">
        <v>143</v>
      </c>
      <c r="W75" s="48" t="s">
        <v>144</v>
      </c>
      <c r="X75" s="48" t="s">
        <v>145</v>
      </c>
      <c r="Y75" s="48" t="s">
        <v>146</v>
      </c>
      <c r="Z75" s="48" t="s">
        <v>147</v>
      </c>
      <c r="AA75" s="49" t="s">
        <v>148</v>
      </c>
    </row>
    <row r="76" spans="2:63" s="6" customFormat="1" ht="30" customHeight="1">
      <c r="B76" s="20"/>
      <c r="C76" s="52" t="s">
        <v>128</v>
      </c>
      <c r="N76" s="195">
        <f>$BK$76</f>
        <v>0</v>
      </c>
      <c r="O76" s="146"/>
      <c r="P76" s="146"/>
      <c r="Q76" s="146"/>
      <c r="S76" s="20"/>
      <c r="T76" s="51"/>
      <c r="U76" s="42"/>
      <c r="V76" s="42"/>
      <c r="W76" s="96">
        <f>$W$77</f>
        <v>0</v>
      </c>
      <c r="X76" s="42"/>
      <c r="Y76" s="96">
        <f>$Y$77</f>
        <v>5.413284</v>
      </c>
      <c r="Z76" s="42"/>
      <c r="AA76" s="97">
        <f>$AA$77</f>
        <v>0</v>
      </c>
      <c r="AT76" s="6" t="s">
        <v>68</v>
      </c>
      <c r="AU76" s="6" t="s">
        <v>129</v>
      </c>
      <c r="BK76" s="98">
        <f>$BK$77</f>
        <v>0</v>
      </c>
    </row>
    <row r="77" spans="2:63" s="99" customFormat="1" ht="37.5" customHeight="1">
      <c r="B77" s="100"/>
      <c r="D77" s="101" t="s">
        <v>130</v>
      </c>
      <c r="N77" s="196">
        <f>$BK$77</f>
        <v>0</v>
      </c>
      <c r="O77" s="197"/>
      <c r="P77" s="197"/>
      <c r="Q77" s="197"/>
      <c r="S77" s="100"/>
      <c r="T77" s="103"/>
      <c r="W77" s="104">
        <f>$W$78+$W$115+$W$123</f>
        <v>0</v>
      </c>
      <c r="Y77" s="104">
        <f>$Y$78+$Y$115+$Y$123</f>
        <v>5.413284</v>
      </c>
      <c r="AA77" s="105">
        <f>$AA$78+$AA$115+$AA$123</f>
        <v>0</v>
      </c>
      <c r="AR77" s="102" t="s">
        <v>18</v>
      </c>
      <c r="AT77" s="102" t="s">
        <v>68</v>
      </c>
      <c r="AU77" s="102" t="s">
        <v>69</v>
      </c>
      <c r="AY77" s="102" t="s">
        <v>149</v>
      </c>
      <c r="BK77" s="106">
        <f>$BK$78+$BK$115+$BK$123</f>
        <v>0</v>
      </c>
    </row>
    <row r="78" spans="2:63" s="99" customFormat="1" ht="21" customHeight="1">
      <c r="B78" s="100"/>
      <c r="D78" s="107" t="s">
        <v>131</v>
      </c>
      <c r="N78" s="198">
        <f>$BK$78</f>
        <v>0</v>
      </c>
      <c r="O78" s="197"/>
      <c r="P78" s="197"/>
      <c r="Q78" s="197"/>
      <c r="S78" s="100"/>
      <c r="T78" s="103"/>
      <c r="W78" s="104">
        <f>SUM($W$79:$W$114)</f>
        <v>0</v>
      </c>
      <c r="Y78" s="104">
        <f>SUM($Y$79:$Y$114)</f>
        <v>0</v>
      </c>
      <c r="AA78" s="105">
        <f>SUM($AA$79:$AA$114)</f>
        <v>0</v>
      </c>
      <c r="AR78" s="102" t="s">
        <v>18</v>
      </c>
      <c r="AT78" s="102" t="s">
        <v>68</v>
      </c>
      <c r="AU78" s="102" t="s">
        <v>18</v>
      </c>
      <c r="AY78" s="102" t="s">
        <v>149</v>
      </c>
      <c r="BK78" s="106">
        <f>SUM($BK$79:$BK$114)</f>
        <v>0</v>
      </c>
    </row>
    <row r="79" spans="2:65" s="6" customFormat="1" ht="27" customHeight="1">
      <c r="B79" s="20"/>
      <c r="C79" s="108" t="s">
        <v>18</v>
      </c>
      <c r="D79" s="108" t="s">
        <v>150</v>
      </c>
      <c r="E79" s="109" t="s">
        <v>151</v>
      </c>
      <c r="F79" s="187" t="s">
        <v>152</v>
      </c>
      <c r="G79" s="188"/>
      <c r="H79" s="188"/>
      <c r="I79" s="188"/>
      <c r="J79" s="111" t="s">
        <v>153</v>
      </c>
      <c r="K79" s="112">
        <v>0.338</v>
      </c>
      <c r="L79" s="189"/>
      <c r="M79" s="188"/>
      <c r="N79" s="190">
        <f>ROUND($L$79*$K$79,2)</f>
        <v>0</v>
      </c>
      <c r="O79" s="188"/>
      <c r="P79" s="188"/>
      <c r="Q79" s="188"/>
      <c r="R79" s="110" t="s">
        <v>154</v>
      </c>
      <c r="S79" s="20"/>
      <c r="T79" s="113"/>
      <c r="U79" s="114" t="s">
        <v>39</v>
      </c>
      <c r="X79" s="115">
        <v>0</v>
      </c>
      <c r="Y79" s="115">
        <f>$X$79*$K$79</f>
        <v>0</v>
      </c>
      <c r="Z79" s="115">
        <v>0</v>
      </c>
      <c r="AA79" s="116">
        <f>$Z$79*$K$79</f>
        <v>0</v>
      </c>
      <c r="AR79" s="79" t="s">
        <v>155</v>
      </c>
      <c r="AT79" s="79" t="s">
        <v>150</v>
      </c>
      <c r="AU79" s="79" t="s">
        <v>77</v>
      </c>
      <c r="AY79" s="6" t="s">
        <v>149</v>
      </c>
      <c r="BE79" s="117">
        <f>IF($U$79="základní",$N$79,0)</f>
        <v>0</v>
      </c>
      <c r="BF79" s="117">
        <f>IF($U$79="snížená",$N$79,0)</f>
        <v>0</v>
      </c>
      <c r="BG79" s="117">
        <f>IF($U$79="zákl. přenesená",$N$79,0)</f>
        <v>0</v>
      </c>
      <c r="BH79" s="117">
        <f>IF($U$79="sníž. přenesená",$N$79,0)</f>
        <v>0</v>
      </c>
      <c r="BI79" s="117">
        <f>IF($U$79="nulová",$N$79,0)</f>
        <v>0</v>
      </c>
      <c r="BJ79" s="79" t="s">
        <v>18</v>
      </c>
      <c r="BK79" s="117">
        <f>ROUND($L$79*$K$79,2)</f>
        <v>0</v>
      </c>
      <c r="BL79" s="79" t="s">
        <v>155</v>
      </c>
      <c r="BM79" s="79" t="s">
        <v>298</v>
      </c>
    </row>
    <row r="80" spans="2:47" s="6" customFormat="1" ht="16.5" customHeight="1">
      <c r="B80" s="20"/>
      <c r="F80" s="191" t="s">
        <v>152</v>
      </c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20"/>
      <c r="T80" s="44"/>
      <c r="AA80" s="45"/>
      <c r="AT80" s="6" t="s">
        <v>157</v>
      </c>
      <c r="AU80" s="6" t="s">
        <v>77</v>
      </c>
    </row>
    <row r="81" spans="2:51" s="6" customFormat="1" ht="15.75" customHeight="1">
      <c r="B81" s="118"/>
      <c r="E81" s="119"/>
      <c r="F81" s="192" t="s">
        <v>299</v>
      </c>
      <c r="G81" s="193"/>
      <c r="H81" s="193"/>
      <c r="I81" s="193"/>
      <c r="K81" s="120">
        <v>0.338</v>
      </c>
      <c r="S81" s="118"/>
      <c r="T81" s="121"/>
      <c r="AA81" s="122"/>
      <c r="AT81" s="119" t="s">
        <v>159</v>
      </c>
      <c r="AU81" s="119" t="s">
        <v>77</v>
      </c>
      <c r="AV81" s="119" t="s">
        <v>77</v>
      </c>
      <c r="AW81" s="119" t="s">
        <v>129</v>
      </c>
      <c r="AX81" s="119" t="s">
        <v>18</v>
      </c>
      <c r="AY81" s="119" t="s">
        <v>149</v>
      </c>
    </row>
    <row r="82" spans="2:65" s="6" customFormat="1" ht="27" customHeight="1">
      <c r="B82" s="20"/>
      <c r="C82" s="108" t="s">
        <v>77</v>
      </c>
      <c r="D82" s="108" t="s">
        <v>150</v>
      </c>
      <c r="E82" s="109" t="s">
        <v>235</v>
      </c>
      <c r="F82" s="187" t="s">
        <v>236</v>
      </c>
      <c r="G82" s="188"/>
      <c r="H82" s="188"/>
      <c r="I82" s="188"/>
      <c r="J82" s="111" t="s">
        <v>153</v>
      </c>
      <c r="K82" s="112">
        <v>1.35</v>
      </c>
      <c r="L82" s="189"/>
      <c r="M82" s="188"/>
      <c r="N82" s="190">
        <f>ROUND($L$82*$K$82,2)</f>
        <v>0</v>
      </c>
      <c r="O82" s="188"/>
      <c r="P82" s="188"/>
      <c r="Q82" s="188"/>
      <c r="R82" s="110" t="s">
        <v>154</v>
      </c>
      <c r="S82" s="20"/>
      <c r="T82" s="113"/>
      <c r="U82" s="114" t="s">
        <v>39</v>
      </c>
      <c r="X82" s="115">
        <v>0</v>
      </c>
      <c r="Y82" s="115">
        <f>$X$82*$K$82</f>
        <v>0</v>
      </c>
      <c r="Z82" s="115">
        <v>0</v>
      </c>
      <c r="AA82" s="116">
        <f>$Z$82*$K$82</f>
        <v>0</v>
      </c>
      <c r="AR82" s="79" t="s">
        <v>155</v>
      </c>
      <c r="AT82" s="79" t="s">
        <v>150</v>
      </c>
      <c r="AU82" s="79" t="s">
        <v>77</v>
      </c>
      <c r="AY82" s="6" t="s">
        <v>149</v>
      </c>
      <c r="BE82" s="117">
        <f>IF($U$82="základní",$N$82,0)</f>
        <v>0</v>
      </c>
      <c r="BF82" s="117">
        <f>IF($U$82="snížená",$N$82,0)</f>
        <v>0</v>
      </c>
      <c r="BG82" s="117">
        <f>IF($U$82="zákl. přenesená",$N$82,0)</f>
        <v>0</v>
      </c>
      <c r="BH82" s="117">
        <f>IF($U$82="sníž. přenesená",$N$82,0)</f>
        <v>0</v>
      </c>
      <c r="BI82" s="117">
        <f>IF($U$82="nulová",$N$82,0)</f>
        <v>0</v>
      </c>
      <c r="BJ82" s="79" t="s">
        <v>18</v>
      </c>
      <c r="BK82" s="117">
        <f>ROUND($L$82*$K$82,2)</f>
        <v>0</v>
      </c>
      <c r="BL82" s="79" t="s">
        <v>155</v>
      </c>
      <c r="BM82" s="79" t="s">
        <v>300</v>
      </c>
    </row>
    <row r="83" spans="2:47" s="6" customFormat="1" ht="16.5" customHeight="1">
      <c r="B83" s="20"/>
      <c r="F83" s="191" t="s">
        <v>238</v>
      </c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20"/>
      <c r="T83" s="44"/>
      <c r="AA83" s="45"/>
      <c r="AT83" s="6" t="s">
        <v>157</v>
      </c>
      <c r="AU83" s="6" t="s">
        <v>77</v>
      </c>
    </row>
    <row r="84" spans="2:51" s="6" customFormat="1" ht="15.75" customHeight="1">
      <c r="B84" s="118"/>
      <c r="E84" s="119"/>
      <c r="F84" s="192" t="s">
        <v>301</v>
      </c>
      <c r="G84" s="193"/>
      <c r="H84" s="193"/>
      <c r="I84" s="193"/>
      <c r="K84" s="120">
        <v>1.35</v>
      </c>
      <c r="S84" s="118"/>
      <c r="T84" s="121"/>
      <c r="AA84" s="122"/>
      <c r="AT84" s="119" t="s">
        <v>159</v>
      </c>
      <c r="AU84" s="119" t="s">
        <v>77</v>
      </c>
      <c r="AV84" s="119" t="s">
        <v>77</v>
      </c>
      <c r="AW84" s="119" t="s">
        <v>129</v>
      </c>
      <c r="AX84" s="119" t="s">
        <v>18</v>
      </c>
      <c r="AY84" s="119" t="s">
        <v>149</v>
      </c>
    </row>
    <row r="85" spans="2:65" s="6" customFormat="1" ht="27" customHeight="1">
      <c r="B85" s="20"/>
      <c r="C85" s="108" t="s">
        <v>164</v>
      </c>
      <c r="D85" s="108" t="s">
        <v>150</v>
      </c>
      <c r="E85" s="109" t="s">
        <v>165</v>
      </c>
      <c r="F85" s="187" t="s">
        <v>166</v>
      </c>
      <c r="G85" s="188"/>
      <c r="H85" s="188"/>
      <c r="I85" s="188"/>
      <c r="J85" s="111" t="s">
        <v>153</v>
      </c>
      <c r="K85" s="112">
        <v>1.35</v>
      </c>
      <c r="L85" s="189"/>
      <c r="M85" s="188"/>
      <c r="N85" s="190">
        <f>ROUND($L$85*$K$85,2)</f>
        <v>0</v>
      </c>
      <c r="O85" s="188"/>
      <c r="P85" s="188"/>
      <c r="Q85" s="188"/>
      <c r="R85" s="110" t="s">
        <v>154</v>
      </c>
      <c r="S85" s="20"/>
      <c r="T85" s="113"/>
      <c r="U85" s="114" t="s">
        <v>39</v>
      </c>
      <c r="X85" s="115">
        <v>0</v>
      </c>
      <c r="Y85" s="115">
        <f>$X$85*$K$85</f>
        <v>0</v>
      </c>
      <c r="Z85" s="115">
        <v>0</v>
      </c>
      <c r="AA85" s="116">
        <f>$Z$85*$K$85</f>
        <v>0</v>
      </c>
      <c r="AR85" s="79" t="s">
        <v>155</v>
      </c>
      <c r="AT85" s="79" t="s">
        <v>150</v>
      </c>
      <c r="AU85" s="79" t="s">
        <v>77</v>
      </c>
      <c r="AY85" s="6" t="s">
        <v>149</v>
      </c>
      <c r="BE85" s="117">
        <f>IF($U$85="základní",$N$85,0)</f>
        <v>0</v>
      </c>
      <c r="BF85" s="117">
        <f>IF($U$85="snížená",$N$85,0)</f>
        <v>0</v>
      </c>
      <c r="BG85" s="117">
        <f>IF($U$85="zákl. přenesená",$N$85,0)</f>
        <v>0</v>
      </c>
      <c r="BH85" s="117">
        <f>IF($U$85="sníž. přenesená",$N$85,0)</f>
        <v>0</v>
      </c>
      <c r="BI85" s="117">
        <f>IF($U$85="nulová",$N$85,0)</f>
        <v>0</v>
      </c>
      <c r="BJ85" s="79" t="s">
        <v>18</v>
      </c>
      <c r="BK85" s="117">
        <f>ROUND($L$85*$K$85,2)</f>
        <v>0</v>
      </c>
      <c r="BL85" s="79" t="s">
        <v>155</v>
      </c>
      <c r="BM85" s="79" t="s">
        <v>302</v>
      </c>
    </row>
    <row r="86" spans="2:47" s="6" customFormat="1" ht="16.5" customHeight="1">
      <c r="B86" s="20"/>
      <c r="F86" s="191" t="s">
        <v>166</v>
      </c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20"/>
      <c r="T86" s="44"/>
      <c r="AA86" s="45"/>
      <c r="AT86" s="6" t="s">
        <v>157</v>
      </c>
      <c r="AU86" s="6" t="s">
        <v>77</v>
      </c>
    </row>
    <row r="87" spans="2:51" s="6" customFormat="1" ht="15.75" customHeight="1">
      <c r="B87" s="118"/>
      <c r="E87" s="119"/>
      <c r="F87" s="192" t="s">
        <v>303</v>
      </c>
      <c r="G87" s="193"/>
      <c r="H87" s="193"/>
      <c r="I87" s="193"/>
      <c r="K87" s="120">
        <v>1.35</v>
      </c>
      <c r="S87" s="118"/>
      <c r="T87" s="121"/>
      <c r="AA87" s="122"/>
      <c r="AT87" s="119" t="s">
        <v>159</v>
      </c>
      <c r="AU87" s="119" t="s">
        <v>77</v>
      </c>
      <c r="AV87" s="119" t="s">
        <v>77</v>
      </c>
      <c r="AW87" s="119" t="s">
        <v>129</v>
      </c>
      <c r="AX87" s="119" t="s">
        <v>18</v>
      </c>
      <c r="AY87" s="119" t="s">
        <v>149</v>
      </c>
    </row>
    <row r="88" spans="2:65" s="6" customFormat="1" ht="27" customHeight="1">
      <c r="B88" s="20"/>
      <c r="C88" s="108" t="s">
        <v>155</v>
      </c>
      <c r="D88" s="108" t="s">
        <v>150</v>
      </c>
      <c r="E88" s="109" t="s">
        <v>242</v>
      </c>
      <c r="F88" s="187" t="s">
        <v>243</v>
      </c>
      <c r="G88" s="188"/>
      <c r="H88" s="188"/>
      <c r="I88" s="188"/>
      <c r="J88" s="111" t="s">
        <v>153</v>
      </c>
      <c r="K88" s="112">
        <v>1.35</v>
      </c>
      <c r="L88" s="189"/>
      <c r="M88" s="188"/>
      <c r="N88" s="190">
        <f>ROUND($L$88*$K$88,2)</f>
        <v>0</v>
      </c>
      <c r="O88" s="188"/>
      <c r="P88" s="188"/>
      <c r="Q88" s="188"/>
      <c r="R88" s="110" t="s">
        <v>154</v>
      </c>
      <c r="S88" s="20"/>
      <c r="T88" s="113"/>
      <c r="U88" s="114" t="s">
        <v>39</v>
      </c>
      <c r="X88" s="115">
        <v>0</v>
      </c>
      <c r="Y88" s="115">
        <f>$X$88*$K$88</f>
        <v>0</v>
      </c>
      <c r="Z88" s="115">
        <v>0</v>
      </c>
      <c r="AA88" s="116">
        <f>$Z$88*$K$88</f>
        <v>0</v>
      </c>
      <c r="AR88" s="79" t="s">
        <v>155</v>
      </c>
      <c r="AT88" s="79" t="s">
        <v>150</v>
      </c>
      <c r="AU88" s="79" t="s">
        <v>77</v>
      </c>
      <c r="AY88" s="6" t="s">
        <v>149</v>
      </c>
      <c r="BE88" s="117">
        <f>IF($U$88="základní",$N$88,0)</f>
        <v>0</v>
      </c>
      <c r="BF88" s="117">
        <f>IF($U$88="snížená",$N$88,0)</f>
        <v>0</v>
      </c>
      <c r="BG88" s="117">
        <f>IF($U$88="zákl. přenesená",$N$88,0)</f>
        <v>0</v>
      </c>
      <c r="BH88" s="117">
        <f>IF($U$88="sníž. přenesená",$N$88,0)</f>
        <v>0</v>
      </c>
      <c r="BI88" s="117">
        <f>IF($U$88="nulová",$N$88,0)</f>
        <v>0</v>
      </c>
      <c r="BJ88" s="79" t="s">
        <v>18</v>
      </c>
      <c r="BK88" s="117">
        <f>ROUND($L$88*$K$88,2)</f>
        <v>0</v>
      </c>
      <c r="BL88" s="79" t="s">
        <v>155</v>
      </c>
      <c r="BM88" s="79" t="s">
        <v>304</v>
      </c>
    </row>
    <row r="89" spans="2:47" s="6" customFormat="1" ht="16.5" customHeight="1">
      <c r="B89" s="20"/>
      <c r="F89" s="191" t="s">
        <v>245</v>
      </c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20"/>
      <c r="T89" s="44"/>
      <c r="AA89" s="45"/>
      <c r="AT89" s="6" t="s">
        <v>157</v>
      </c>
      <c r="AU89" s="6" t="s">
        <v>77</v>
      </c>
    </row>
    <row r="90" spans="2:51" s="6" customFormat="1" ht="15.75" customHeight="1">
      <c r="B90" s="118"/>
      <c r="E90" s="119"/>
      <c r="F90" s="192" t="s">
        <v>301</v>
      </c>
      <c r="G90" s="193"/>
      <c r="H90" s="193"/>
      <c r="I90" s="193"/>
      <c r="K90" s="120">
        <v>1.35</v>
      </c>
      <c r="S90" s="118"/>
      <c r="T90" s="121"/>
      <c r="AA90" s="122"/>
      <c r="AT90" s="119" t="s">
        <v>159</v>
      </c>
      <c r="AU90" s="119" t="s">
        <v>77</v>
      </c>
      <c r="AV90" s="119" t="s">
        <v>77</v>
      </c>
      <c r="AW90" s="119" t="s">
        <v>129</v>
      </c>
      <c r="AX90" s="119" t="s">
        <v>18</v>
      </c>
      <c r="AY90" s="119" t="s">
        <v>149</v>
      </c>
    </row>
    <row r="91" spans="2:65" s="6" customFormat="1" ht="27" customHeight="1">
      <c r="B91" s="20"/>
      <c r="C91" s="108" t="s">
        <v>171</v>
      </c>
      <c r="D91" s="108" t="s">
        <v>150</v>
      </c>
      <c r="E91" s="109" t="s">
        <v>172</v>
      </c>
      <c r="F91" s="187" t="s">
        <v>173</v>
      </c>
      <c r="G91" s="188"/>
      <c r="H91" s="188"/>
      <c r="I91" s="188"/>
      <c r="J91" s="111" t="s">
        <v>153</v>
      </c>
      <c r="K91" s="112">
        <v>1.35</v>
      </c>
      <c r="L91" s="189"/>
      <c r="M91" s="188"/>
      <c r="N91" s="190">
        <f>ROUND($L$91*$K$91,2)</f>
        <v>0</v>
      </c>
      <c r="O91" s="188"/>
      <c r="P91" s="188"/>
      <c r="Q91" s="188"/>
      <c r="R91" s="110" t="s">
        <v>154</v>
      </c>
      <c r="S91" s="20"/>
      <c r="T91" s="113"/>
      <c r="U91" s="114" t="s">
        <v>39</v>
      </c>
      <c r="X91" s="115">
        <v>0</v>
      </c>
      <c r="Y91" s="115">
        <f>$X$91*$K$91</f>
        <v>0</v>
      </c>
      <c r="Z91" s="115">
        <v>0</v>
      </c>
      <c r="AA91" s="116">
        <f>$Z$91*$K$91</f>
        <v>0</v>
      </c>
      <c r="AR91" s="79" t="s">
        <v>155</v>
      </c>
      <c r="AT91" s="79" t="s">
        <v>150</v>
      </c>
      <c r="AU91" s="79" t="s">
        <v>77</v>
      </c>
      <c r="AY91" s="6" t="s">
        <v>149</v>
      </c>
      <c r="BE91" s="117">
        <f>IF($U$91="základní",$N$91,0)</f>
        <v>0</v>
      </c>
      <c r="BF91" s="117">
        <f>IF($U$91="snížená",$N$91,0)</f>
        <v>0</v>
      </c>
      <c r="BG91" s="117">
        <f>IF($U$91="zákl. přenesená",$N$91,0)</f>
        <v>0</v>
      </c>
      <c r="BH91" s="117">
        <f>IF($U$91="sníž. přenesená",$N$91,0)</f>
        <v>0</v>
      </c>
      <c r="BI91" s="117">
        <f>IF($U$91="nulová",$N$91,0)</f>
        <v>0</v>
      </c>
      <c r="BJ91" s="79" t="s">
        <v>18</v>
      </c>
      <c r="BK91" s="117">
        <f>ROUND($L$91*$K$91,2)</f>
        <v>0</v>
      </c>
      <c r="BL91" s="79" t="s">
        <v>155</v>
      </c>
      <c r="BM91" s="79" t="s">
        <v>305</v>
      </c>
    </row>
    <row r="92" spans="2:47" s="6" customFormat="1" ht="16.5" customHeight="1">
      <c r="B92" s="20"/>
      <c r="F92" s="191" t="s">
        <v>173</v>
      </c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20"/>
      <c r="T92" s="44"/>
      <c r="AA92" s="45"/>
      <c r="AT92" s="6" t="s">
        <v>157</v>
      </c>
      <c r="AU92" s="6" t="s">
        <v>77</v>
      </c>
    </row>
    <row r="93" spans="2:51" s="6" customFormat="1" ht="15.75" customHeight="1">
      <c r="B93" s="118"/>
      <c r="E93" s="119"/>
      <c r="F93" s="192" t="s">
        <v>303</v>
      </c>
      <c r="G93" s="193"/>
      <c r="H93" s="193"/>
      <c r="I93" s="193"/>
      <c r="K93" s="120">
        <v>1.35</v>
      </c>
      <c r="S93" s="118"/>
      <c r="T93" s="121"/>
      <c r="AA93" s="122"/>
      <c r="AT93" s="119" t="s">
        <v>159</v>
      </c>
      <c r="AU93" s="119" t="s">
        <v>77</v>
      </c>
      <c r="AV93" s="119" t="s">
        <v>77</v>
      </c>
      <c r="AW93" s="119" t="s">
        <v>129</v>
      </c>
      <c r="AX93" s="119" t="s">
        <v>18</v>
      </c>
      <c r="AY93" s="119" t="s">
        <v>149</v>
      </c>
    </row>
    <row r="94" spans="2:65" s="6" customFormat="1" ht="27" customHeight="1">
      <c r="B94" s="20"/>
      <c r="C94" s="108" t="s">
        <v>175</v>
      </c>
      <c r="D94" s="108" t="s">
        <v>150</v>
      </c>
      <c r="E94" s="109" t="s">
        <v>176</v>
      </c>
      <c r="F94" s="187" t="s">
        <v>177</v>
      </c>
      <c r="G94" s="188"/>
      <c r="H94" s="188"/>
      <c r="I94" s="188"/>
      <c r="J94" s="111" t="s">
        <v>153</v>
      </c>
      <c r="K94" s="112">
        <v>0.338</v>
      </c>
      <c r="L94" s="189"/>
      <c r="M94" s="188"/>
      <c r="N94" s="190">
        <f>ROUND($L$94*$K$94,2)</f>
        <v>0</v>
      </c>
      <c r="O94" s="188"/>
      <c r="P94" s="188"/>
      <c r="Q94" s="188"/>
      <c r="R94" s="110" t="s">
        <v>154</v>
      </c>
      <c r="S94" s="20"/>
      <c r="T94" s="113"/>
      <c r="U94" s="114" t="s">
        <v>39</v>
      </c>
      <c r="X94" s="115">
        <v>0</v>
      </c>
      <c r="Y94" s="115">
        <f>$X$94*$K$94</f>
        <v>0</v>
      </c>
      <c r="Z94" s="115">
        <v>0</v>
      </c>
      <c r="AA94" s="116">
        <f>$Z$94*$K$94</f>
        <v>0</v>
      </c>
      <c r="AR94" s="79" t="s">
        <v>155</v>
      </c>
      <c r="AT94" s="79" t="s">
        <v>150</v>
      </c>
      <c r="AU94" s="79" t="s">
        <v>77</v>
      </c>
      <c r="AY94" s="6" t="s">
        <v>149</v>
      </c>
      <c r="BE94" s="117">
        <f>IF($U$94="základní",$N$94,0)</f>
        <v>0</v>
      </c>
      <c r="BF94" s="117">
        <f>IF($U$94="snížená",$N$94,0)</f>
        <v>0</v>
      </c>
      <c r="BG94" s="117">
        <f>IF($U$94="zákl. přenesená",$N$94,0)</f>
        <v>0</v>
      </c>
      <c r="BH94" s="117">
        <f>IF($U$94="sníž. přenesená",$N$94,0)</f>
        <v>0</v>
      </c>
      <c r="BI94" s="117">
        <f>IF($U$94="nulová",$N$94,0)</f>
        <v>0</v>
      </c>
      <c r="BJ94" s="79" t="s">
        <v>18</v>
      </c>
      <c r="BK94" s="117">
        <f>ROUND($L$94*$K$94,2)</f>
        <v>0</v>
      </c>
      <c r="BL94" s="79" t="s">
        <v>155</v>
      </c>
      <c r="BM94" s="79" t="s">
        <v>306</v>
      </c>
    </row>
    <row r="95" spans="2:47" s="6" customFormat="1" ht="16.5" customHeight="1">
      <c r="B95" s="20"/>
      <c r="F95" s="191" t="s">
        <v>177</v>
      </c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20"/>
      <c r="T95" s="44"/>
      <c r="AA95" s="45"/>
      <c r="AT95" s="6" t="s">
        <v>157</v>
      </c>
      <c r="AU95" s="6" t="s">
        <v>77</v>
      </c>
    </row>
    <row r="96" spans="2:51" s="6" customFormat="1" ht="15.75" customHeight="1">
      <c r="B96" s="118"/>
      <c r="E96" s="119"/>
      <c r="F96" s="192" t="s">
        <v>299</v>
      </c>
      <c r="G96" s="193"/>
      <c r="H96" s="193"/>
      <c r="I96" s="193"/>
      <c r="K96" s="120">
        <v>0.338</v>
      </c>
      <c r="S96" s="118"/>
      <c r="T96" s="121"/>
      <c r="AA96" s="122"/>
      <c r="AT96" s="119" t="s">
        <v>159</v>
      </c>
      <c r="AU96" s="119" t="s">
        <v>77</v>
      </c>
      <c r="AV96" s="119" t="s">
        <v>77</v>
      </c>
      <c r="AW96" s="119" t="s">
        <v>129</v>
      </c>
      <c r="AX96" s="119" t="s">
        <v>18</v>
      </c>
      <c r="AY96" s="119" t="s">
        <v>149</v>
      </c>
    </row>
    <row r="97" spans="2:65" s="6" customFormat="1" ht="27" customHeight="1">
      <c r="B97" s="20"/>
      <c r="C97" s="108" t="s">
        <v>179</v>
      </c>
      <c r="D97" s="108" t="s">
        <v>150</v>
      </c>
      <c r="E97" s="109" t="s">
        <v>180</v>
      </c>
      <c r="F97" s="187" t="s">
        <v>181</v>
      </c>
      <c r="G97" s="188"/>
      <c r="H97" s="188"/>
      <c r="I97" s="188"/>
      <c r="J97" s="111" t="s">
        <v>153</v>
      </c>
      <c r="K97" s="112">
        <v>0.338</v>
      </c>
      <c r="L97" s="189"/>
      <c r="M97" s="188"/>
      <c r="N97" s="190">
        <f>ROUND($L$97*$K$97,2)</f>
        <v>0</v>
      </c>
      <c r="O97" s="188"/>
      <c r="P97" s="188"/>
      <c r="Q97" s="188"/>
      <c r="R97" s="110" t="s">
        <v>154</v>
      </c>
      <c r="S97" s="20"/>
      <c r="T97" s="113"/>
      <c r="U97" s="114" t="s">
        <v>39</v>
      </c>
      <c r="X97" s="115">
        <v>0</v>
      </c>
      <c r="Y97" s="115">
        <f>$X$97*$K$97</f>
        <v>0</v>
      </c>
      <c r="Z97" s="115">
        <v>0</v>
      </c>
      <c r="AA97" s="116">
        <f>$Z$97*$K$97</f>
        <v>0</v>
      </c>
      <c r="AR97" s="79" t="s">
        <v>155</v>
      </c>
      <c r="AT97" s="79" t="s">
        <v>150</v>
      </c>
      <c r="AU97" s="79" t="s">
        <v>77</v>
      </c>
      <c r="AY97" s="6" t="s">
        <v>149</v>
      </c>
      <c r="BE97" s="117">
        <f>IF($U$97="základní",$N$97,0)</f>
        <v>0</v>
      </c>
      <c r="BF97" s="117">
        <f>IF($U$97="snížená",$N$97,0)</f>
        <v>0</v>
      </c>
      <c r="BG97" s="117">
        <f>IF($U$97="zákl. přenesená",$N$97,0)</f>
        <v>0</v>
      </c>
      <c r="BH97" s="117">
        <f>IF($U$97="sníž. přenesená",$N$97,0)</f>
        <v>0</v>
      </c>
      <c r="BI97" s="117">
        <f>IF($U$97="nulová",$N$97,0)</f>
        <v>0</v>
      </c>
      <c r="BJ97" s="79" t="s">
        <v>18</v>
      </c>
      <c r="BK97" s="117">
        <f>ROUND($L$97*$K$97,2)</f>
        <v>0</v>
      </c>
      <c r="BL97" s="79" t="s">
        <v>155</v>
      </c>
      <c r="BM97" s="79" t="s">
        <v>307</v>
      </c>
    </row>
    <row r="98" spans="2:47" s="6" customFormat="1" ht="16.5" customHeight="1">
      <c r="B98" s="20"/>
      <c r="F98" s="191" t="s">
        <v>181</v>
      </c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20"/>
      <c r="T98" s="44"/>
      <c r="AA98" s="45"/>
      <c r="AT98" s="6" t="s">
        <v>157</v>
      </c>
      <c r="AU98" s="6" t="s">
        <v>77</v>
      </c>
    </row>
    <row r="99" spans="2:51" s="6" customFormat="1" ht="15.75" customHeight="1">
      <c r="B99" s="118"/>
      <c r="E99" s="119"/>
      <c r="F99" s="192" t="s">
        <v>308</v>
      </c>
      <c r="G99" s="193"/>
      <c r="H99" s="193"/>
      <c r="I99" s="193"/>
      <c r="K99" s="120">
        <v>0.338</v>
      </c>
      <c r="S99" s="118"/>
      <c r="T99" s="121"/>
      <c r="AA99" s="122"/>
      <c r="AT99" s="119" t="s">
        <v>159</v>
      </c>
      <c r="AU99" s="119" t="s">
        <v>77</v>
      </c>
      <c r="AV99" s="119" t="s">
        <v>77</v>
      </c>
      <c r="AW99" s="119" t="s">
        <v>129</v>
      </c>
      <c r="AX99" s="119" t="s">
        <v>18</v>
      </c>
      <c r="AY99" s="119" t="s">
        <v>149</v>
      </c>
    </row>
    <row r="100" spans="2:65" s="6" customFormat="1" ht="27" customHeight="1">
      <c r="B100" s="20"/>
      <c r="C100" s="108" t="s">
        <v>183</v>
      </c>
      <c r="D100" s="108" t="s">
        <v>150</v>
      </c>
      <c r="E100" s="109" t="s">
        <v>184</v>
      </c>
      <c r="F100" s="187" t="s">
        <v>185</v>
      </c>
      <c r="G100" s="188"/>
      <c r="H100" s="188"/>
      <c r="I100" s="188"/>
      <c r="J100" s="111" t="s">
        <v>153</v>
      </c>
      <c r="K100" s="112">
        <v>3.375</v>
      </c>
      <c r="L100" s="189"/>
      <c r="M100" s="188"/>
      <c r="N100" s="190">
        <f>ROUND($L$100*$K$100,2)</f>
        <v>0</v>
      </c>
      <c r="O100" s="188"/>
      <c r="P100" s="188"/>
      <c r="Q100" s="188"/>
      <c r="R100" s="110" t="s">
        <v>154</v>
      </c>
      <c r="S100" s="20"/>
      <c r="T100" s="113"/>
      <c r="U100" s="114" t="s">
        <v>39</v>
      </c>
      <c r="X100" s="115">
        <v>0</v>
      </c>
      <c r="Y100" s="115">
        <f>$X$100*$K$100</f>
        <v>0</v>
      </c>
      <c r="Z100" s="115">
        <v>0</v>
      </c>
      <c r="AA100" s="116">
        <f>$Z$100*$K$100</f>
        <v>0</v>
      </c>
      <c r="AR100" s="79" t="s">
        <v>155</v>
      </c>
      <c r="AT100" s="79" t="s">
        <v>150</v>
      </c>
      <c r="AU100" s="79" t="s">
        <v>77</v>
      </c>
      <c r="AY100" s="6" t="s">
        <v>149</v>
      </c>
      <c r="BE100" s="117">
        <f>IF($U$100="základní",$N$100,0)</f>
        <v>0</v>
      </c>
      <c r="BF100" s="117">
        <f>IF($U$100="snížená",$N$100,0)</f>
        <v>0</v>
      </c>
      <c r="BG100" s="117">
        <f>IF($U$100="zákl. přenesená",$N$100,0)</f>
        <v>0</v>
      </c>
      <c r="BH100" s="117">
        <f>IF($U$100="sníž. přenesená",$N$100,0)</f>
        <v>0</v>
      </c>
      <c r="BI100" s="117">
        <f>IF($U$100="nulová",$N$100,0)</f>
        <v>0</v>
      </c>
      <c r="BJ100" s="79" t="s">
        <v>18</v>
      </c>
      <c r="BK100" s="117">
        <f>ROUND($L$100*$K$100,2)</f>
        <v>0</v>
      </c>
      <c r="BL100" s="79" t="s">
        <v>155</v>
      </c>
      <c r="BM100" s="79" t="s">
        <v>309</v>
      </c>
    </row>
    <row r="101" spans="2:47" s="6" customFormat="1" ht="16.5" customHeight="1">
      <c r="B101" s="20"/>
      <c r="F101" s="191" t="s">
        <v>185</v>
      </c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20"/>
      <c r="T101" s="44"/>
      <c r="AA101" s="45"/>
      <c r="AT101" s="6" t="s">
        <v>157</v>
      </c>
      <c r="AU101" s="6" t="s">
        <v>77</v>
      </c>
    </row>
    <row r="102" spans="2:51" s="6" customFormat="1" ht="15.75" customHeight="1">
      <c r="B102" s="118"/>
      <c r="E102" s="119"/>
      <c r="F102" s="192" t="s">
        <v>310</v>
      </c>
      <c r="G102" s="193"/>
      <c r="H102" s="193"/>
      <c r="I102" s="193"/>
      <c r="K102" s="120">
        <v>3.375</v>
      </c>
      <c r="S102" s="118"/>
      <c r="T102" s="121"/>
      <c r="AA102" s="122"/>
      <c r="AT102" s="119" t="s">
        <v>159</v>
      </c>
      <c r="AU102" s="119" t="s">
        <v>77</v>
      </c>
      <c r="AV102" s="119" t="s">
        <v>77</v>
      </c>
      <c r="AW102" s="119" t="s">
        <v>129</v>
      </c>
      <c r="AX102" s="119" t="s">
        <v>18</v>
      </c>
      <c r="AY102" s="119" t="s">
        <v>149</v>
      </c>
    </row>
    <row r="103" spans="2:65" s="6" customFormat="1" ht="39" customHeight="1">
      <c r="B103" s="20"/>
      <c r="C103" s="108" t="s">
        <v>188</v>
      </c>
      <c r="D103" s="108" t="s">
        <v>150</v>
      </c>
      <c r="E103" s="109" t="s">
        <v>189</v>
      </c>
      <c r="F103" s="187" t="s">
        <v>190</v>
      </c>
      <c r="G103" s="188"/>
      <c r="H103" s="188"/>
      <c r="I103" s="188"/>
      <c r="J103" s="111" t="s">
        <v>153</v>
      </c>
      <c r="K103" s="112">
        <v>6.75</v>
      </c>
      <c r="L103" s="189"/>
      <c r="M103" s="188"/>
      <c r="N103" s="190">
        <f>ROUND($L$103*$K$103,2)</f>
        <v>0</v>
      </c>
      <c r="O103" s="188"/>
      <c r="P103" s="188"/>
      <c r="Q103" s="188"/>
      <c r="R103" s="110" t="s">
        <v>154</v>
      </c>
      <c r="S103" s="20"/>
      <c r="T103" s="113"/>
      <c r="U103" s="114" t="s">
        <v>39</v>
      </c>
      <c r="X103" s="115">
        <v>0</v>
      </c>
      <c r="Y103" s="115">
        <f>$X$103*$K$103</f>
        <v>0</v>
      </c>
      <c r="Z103" s="115">
        <v>0</v>
      </c>
      <c r="AA103" s="116">
        <f>$Z$103*$K$103</f>
        <v>0</v>
      </c>
      <c r="AR103" s="79" t="s">
        <v>155</v>
      </c>
      <c r="AT103" s="79" t="s">
        <v>150</v>
      </c>
      <c r="AU103" s="79" t="s">
        <v>77</v>
      </c>
      <c r="AY103" s="6" t="s">
        <v>149</v>
      </c>
      <c r="BE103" s="117">
        <f>IF($U$103="základní",$N$103,0)</f>
        <v>0</v>
      </c>
      <c r="BF103" s="117">
        <f>IF($U$103="snížená",$N$103,0)</f>
        <v>0</v>
      </c>
      <c r="BG103" s="117">
        <f>IF($U$103="zákl. přenesená",$N$103,0)</f>
        <v>0</v>
      </c>
      <c r="BH103" s="117">
        <f>IF($U$103="sníž. přenesená",$N$103,0)</f>
        <v>0</v>
      </c>
      <c r="BI103" s="117">
        <f>IF($U$103="nulová",$N$103,0)</f>
        <v>0</v>
      </c>
      <c r="BJ103" s="79" t="s">
        <v>18</v>
      </c>
      <c r="BK103" s="117">
        <f>ROUND($L$103*$K$103,2)</f>
        <v>0</v>
      </c>
      <c r="BL103" s="79" t="s">
        <v>155</v>
      </c>
      <c r="BM103" s="79" t="s">
        <v>311</v>
      </c>
    </row>
    <row r="104" spans="2:47" s="6" customFormat="1" ht="16.5" customHeight="1">
      <c r="B104" s="20"/>
      <c r="F104" s="191" t="s">
        <v>190</v>
      </c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20"/>
      <c r="T104" s="44"/>
      <c r="AA104" s="45"/>
      <c r="AT104" s="6" t="s">
        <v>157</v>
      </c>
      <c r="AU104" s="6" t="s">
        <v>77</v>
      </c>
    </row>
    <row r="105" spans="2:51" s="6" customFormat="1" ht="15.75" customHeight="1">
      <c r="B105" s="118"/>
      <c r="E105" s="119"/>
      <c r="F105" s="192" t="s">
        <v>312</v>
      </c>
      <c r="G105" s="193"/>
      <c r="H105" s="193"/>
      <c r="I105" s="193"/>
      <c r="K105" s="120">
        <v>6.75</v>
      </c>
      <c r="S105" s="118"/>
      <c r="T105" s="121"/>
      <c r="AA105" s="122"/>
      <c r="AT105" s="119" t="s">
        <v>159</v>
      </c>
      <c r="AU105" s="119" t="s">
        <v>77</v>
      </c>
      <c r="AV105" s="119" t="s">
        <v>77</v>
      </c>
      <c r="AW105" s="119" t="s">
        <v>129</v>
      </c>
      <c r="AX105" s="119" t="s">
        <v>18</v>
      </c>
      <c r="AY105" s="119" t="s">
        <v>149</v>
      </c>
    </row>
    <row r="106" spans="2:65" s="6" customFormat="1" ht="15.75" customHeight="1">
      <c r="B106" s="20"/>
      <c r="C106" s="108" t="s">
        <v>23</v>
      </c>
      <c r="D106" s="108" t="s">
        <v>150</v>
      </c>
      <c r="E106" s="109" t="s">
        <v>194</v>
      </c>
      <c r="F106" s="187" t="s">
        <v>195</v>
      </c>
      <c r="G106" s="188"/>
      <c r="H106" s="188"/>
      <c r="I106" s="188"/>
      <c r="J106" s="111" t="s">
        <v>153</v>
      </c>
      <c r="K106" s="112">
        <v>3.375</v>
      </c>
      <c r="L106" s="189"/>
      <c r="M106" s="188"/>
      <c r="N106" s="190">
        <f>ROUND($L$106*$K$106,2)</f>
        <v>0</v>
      </c>
      <c r="O106" s="188"/>
      <c r="P106" s="188"/>
      <c r="Q106" s="188"/>
      <c r="R106" s="110" t="s">
        <v>154</v>
      </c>
      <c r="S106" s="20"/>
      <c r="T106" s="113"/>
      <c r="U106" s="114" t="s">
        <v>39</v>
      </c>
      <c r="X106" s="115">
        <v>0</v>
      </c>
      <c r="Y106" s="115">
        <f>$X$106*$K$106</f>
        <v>0</v>
      </c>
      <c r="Z106" s="115">
        <v>0</v>
      </c>
      <c r="AA106" s="116">
        <f>$Z$106*$K$106</f>
        <v>0</v>
      </c>
      <c r="AR106" s="79" t="s">
        <v>155</v>
      </c>
      <c r="AT106" s="79" t="s">
        <v>150</v>
      </c>
      <c r="AU106" s="79" t="s">
        <v>77</v>
      </c>
      <c r="AY106" s="6" t="s">
        <v>149</v>
      </c>
      <c r="BE106" s="117">
        <f>IF($U$106="základní",$N$106,0)</f>
        <v>0</v>
      </c>
      <c r="BF106" s="117">
        <f>IF($U$106="snížená",$N$106,0)</f>
        <v>0</v>
      </c>
      <c r="BG106" s="117">
        <f>IF($U$106="zákl. přenesená",$N$106,0)</f>
        <v>0</v>
      </c>
      <c r="BH106" s="117">
        <f>IF($U$106="sníž. přenesená",$N$106,0)</f>
        <v>0</v>
      </c>
      <c r="BI106" s="117">
        <f>IF($U$106="nulová",$N$106,0)</f>
        <v>0</v>
      </c>
      <c r="BJ106" s="79" t="s">
        <v>18</v>
      </c>
      <c r="BK106" s="117">
        <f>ROUND($L$106*$K$106,2)</f>
        <v>0</v>
      </c>
      <c r="BL106" s="79" t="s">
        <v>155</v>
      </c>
      <c r="BM106" s="79" t="s">
        <v>313</v>
      </c>
    </row>
    <row r="107" spans="2:47" s="6" customFormat="1" ht="16.5" customHeight="1">
      <c r="B107" s="20"/>
      <c r="F107" s="191" t="s">
        <v>195</v>
      </c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20"/>
      <c r="T107" s="44"/>
      <c r="AA107" s="45"/>
      <c r="AT107" s="6" t="s">
        <v>157</v>
      </c>
      <c r="AU107" s="6" t="s">
        <v>77</v>
      </c>
    </row>
    <row r="108" spans="2:51" s="6" customFormat="1" ht="15.75" customHeight="1">
      <c r="B108" s="118"/>
      <c r="E108" s="119"/>
      <c r="F108" s="192" t="s">
        <v>310</v>
      </c>
      <c r="G108" s="193"/>
      <c r="H108" s="193"/>
      <c r="I108" s="193"/>
      <c r="K108" s="120">
        <v>3.375</v>
      </c>
      <c r="S108" s="118"/>
      <c r="T108" s="121"/>
      <c r="AA108" s="122"/>
      <c r="AT108" s="119" t="s">
        <v>159</v>
      </c>
      <c r="AU108" s="119" t="s">
        <v>77</v>
      </c>
      <c r="AV108" s="119" t="s">
        <v>77</v>
      </c>
      <c r="AW108" s="119" t="s">
        <v>129</v>
      </c>
      <c r="AX108" s="119" t="s">
        <v>18</v>
      </c>
      <c r="AY108" s="119" t="s">
        <v>149</v>
      </c>
    </row>
    <row r="109" spans="2:65" s="6" customFormat="1" ht="27" customHeight="1">
      <c r="B109" s="20"/>
      <c r="C109" s="108" t="s">
        <v>197</v>
      </c>
      <c r="D109" s="108" t="s">
        <v>150</v>
      </c>
      <c r="E109" s="109" t="s">
        <v>198</v>
      </c>
      <c r="F109" s="187" t="s">
        <v>199</v>
      </c>
      <c r="G109" s="188"/>
      <c r="H109" s="188"/>
      <c r="I109" s="188"/>
      <c r="J109" s="111" t="s">
        <v>200</v>
      </c>
      <c r="K109" s="112">
        <v>6.075</v>
      </c>
      <c r="L109" s="189"/>
      <c r="M109" s="188"/>
      <c r="N109" s="190">
        <f>ROUND($L$109*$K$109,2)</f>
        <v>0</v>
      </c>
      <c r="O109" s="188"/>
      <c r="P109" s="188"/>
      <c r="Q109" s="188"/>
      <c r="R109" s="110" t="s">
        <v>154</v>
      </c>
      <c r="S109" s="20"/>
      <c r="T109" s="113"/>
      <c r="U109" s="114" t="s">
        <v>39</v>
      </c>
      <c r="X109" s="115">
        <v>0</v>
      </c>
      <c r="Y109" s="115">
        <f>$X$109*$K$109</f>
        <v>0</v>
      </c>
      <c r="Z109" s="115">
        <v>0</v>
      </c>
      <c r="AA109" s="116">
        <f>$Z$109*$K$109</f>
        <v>0</v>
      </c>
      <c r="AR109" s="79" t="s">
        <v>155</v>
      </c>
      <c r="AT109" s="79" t="s">
        <v>150</v>
      </c>
      <c r="AU109" s="79" t="s">
        <v>77</v>
      </c>
      <c r="AY109" s="6" t="s">
        <v>149</v>
      </c>
      <c r="BE109" s="117">
        <f>IF($U$109="základní",$N$109,0)</f>
        <v>0</v>
      </c>
      <c r="BF109" s="117">
        <f>IF($U$109="snížená",$N$109,0)</f>
        <v>0</v>
      </c>
      <c r="BG109" s="117">
        <f>IF($U$109="zákl. přenesená",$N$109,0)</f>
        <v>0</v>
      </c>
      <c r="BH109" s="117">
        <f>IF($U$109="sníž. přenesená",$N$109,0)</f>
        <v>0</v>
      </c>
      <c r="BI109" s="117">
        <f>IF($U$109="nulová",$N$109,0)</f>
        <v>0</v>
      </c>
      <c r="BJ109" s="79" t="s">
        <v>18</v>
      </c>
      <c r="BK109" s="117">
        <f>ROUND($L$109*$K$109,2)</f>
        <v>0</v>
      </c>
      <c r="BL109" s="79" t="s">
        <v>155</v>
      </c>
      <c r="BM109" s="79" t="s">
        <v>314</v>
      </c>
    </row>
    <row r="110" spans="2:47" s="6" customFormat="1" ht="16.5" customHeight="1">
      <c r="B110" s="20"/>
      <c r="F110" s="191" t="s">
        <v>199</v>
      </c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20"/>
      <c r="T110" s="44"/>
      <c r="AA110" s="45"/>
      <c r="AT110" s="6" t="s">
        <v>157</v>
      </c>
      <c r="AU110" s="6" t="s">
        <v>77</v>
      </c>
    </row>
    <row r="111" spans="2:51" s="6" customFormat="1" ht="15.75" customHeight="1">
      <c r="B111" s="118"/>
      <c r="E111" s="119"/>
      <c r="F111" s="192" t="s">
        <v>315</v>
      </c>
      <c r="G111" s="193"/>
      <c r="H111" s="193"/>
      <c r="I111" s="193"/>
      <c r="K111" s="120">
        <v>6.075</v>
      </c>
      <c r="S111" s="118"/>
      <c r="T111" s="121"/>
      <c r="AA111" s="122"/>
      <c r="AT111" s="119" t="s">
        <v>159</v>
      </c>
      <c r="AU111" s="119" t="s">
        <v>77</v>
      </c>
      <c r="AV111" s="119" t="s">
        <v>77</v>
      </c>
      <c r="AW111" s="119" t="s">
        <v>129</v>
      </c>
      <c r="AX111" s="119" t="s">
        <v>18</v>
      </c>
      <c r="AY111" s="119" t="s">
        <v>149</v>
      </c>
    </row>
    <row r="112" spans="2:65" s="6" customFormat="1" ht="15.75" customHeight="1">
      <c r="B112" s="20"/>
      <c r="C112" s="108" t="s">
        <v>203</v>
      </c>
      <c r="D112" s="108" t="s">
        <v>150</v>
      </c>
      <c r="E112" s="109" t="s">
        <v>204</v>
      </c>
      <c r="F112" s="187" t="s">
        <v>205</v>
      </c>
      <c r="G112" s="188"/>
      <c r="H112" s="188"/>
      <c r="I112" s="188"/>
      <c r="J112" s="111" t="s">
        <v>206</v>
      </c>
      <c r="K112" s="112">
        <v>13.5</v>
      </c>
      <c r="L112" s="189"/>
      <c r="M112" s="188"/>
      <c r="N112" s="190">
        <f>ROUND($L$112*$K$112,2)</f>
        <v>0</v>
      </c>
      <c r="O112" s="188"/>
      <c r="P112" s="188"/>
      <c r="Q112" s="188"/>
      <c r="R112" s="110" t="s">
        <v>154</v>
      </c>
      <c r="S112" s="20"/>
      <c r="T112" s="113"/>
      <c r="U112" s="114" t="s">
        <v>39</v>
      </c>
      <c r="X112" s="115">
        <v>0</v>
      </c>
      <c r="Y112" s="115">
        <f>$X$112*$K$112</f>
        <v>0</v>
      </c>
      <c r="Z112" s="115">
        <v>0</v>
      </c>
      <c r="AA112" s="116">
        <f>$Z$112*$K$112</f>
        <v>0</v>
      </c>
      <c r="AR112" s="79" t="s">
        <v>155</v>
      </c>
      <c r="AT112" s="79" t="s">
        <v>150</v>
      </c>
      <c r="AU112" s="79" t="s">
        <v>77</v>
      </c>
      <c r="AY112" s="6" t="s">
        <v>149</v>
      </c>
      <c r="BE112" s="117">
        <f>IF($U$112="základní",$N$112,0)</f>
        <v>0</v>
      </c>
      <c r="BF112" s="117">
        <f>IF($U$112="snížená",$N$112,0)</f>
        <v>0</v>
      </c>
      <c r="BG112" s="117">
        <f>IF($U$112="zákl. přenesená",$N$112,0)</f>
        <v>0</v>
      </c>
      <c r="BH112" s="117">
        <f>IF($U$112="sníž. přenesená",$N$112,0)</f>
        <v>0</v>
      </c>
      <c r="BI112" s="117">
        <f>IF($U$112="nulová",$N$112,0)</f>
        <v>0</v>
      </c>
      <c r="BJ112" s="79" t="s">
        <v>18</v>
      </c>
      <c r="BK112" s="117">
        <f>ROUND($L$112*$K$112,2)</f>
        <v>0</v>
      </c>
      <c r="BL112" s="79" t="s">
        <v>155</v>
      </c>
      <c r="BM112" s="79" t="s">
        <v>316</v>
      </c>
    </row>
    <row r="113" spans="2:47" s="6" customFormat="1" ht="16.5" customHeight="1">
      <c r="B113" s="20"/>
      <c r="F113" s="191" t="s">
        <v>205</v>
      </c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20"/>
      <c r="T113" s="44"/>
      <c r="AA113" s="45"/>
      <c r="AT113" s="6" t="s">
        <v>157</v>
      </c>
      <c r="AU113" s="6" t="s">
        <v>77</v>
      </c>
    </row>
    <row r="114" spans="2:51" s="6" customFormat="1" ht="15.75" customHeight="1">
      <c r="B114" s="118"/>
      <c r="E114" s="119"/>
      <c r="F114" s="192" t="s">
        <v>241</v>
      </c>
      <c r="G114" s="193"/>
      <c r="H114" s="193"/>
      <c r="I114" s="193"/>
      <c r="K114" s="120">
        <v>13.5</v>
      </c>
      <c r="S114" s="118"/>
      <c r="T114" s="121"/>
      <c r="AA114" s="122"/>
      <c r="AT114" s="119" t="s">
        <v>159</v>
      </c>
      <c r="AU114" s="119" t="s">
        <v>77</v>
      </c>
      <c r="AV114" s="119" t="s">
        <v>77</v>
      </c>
      <c r="AW114" s="119" t="s">
        <v>129</v>
      </c>
      <c r="AX114" s="119" t="s">
        <v>18</v>
      </c>
      <c r="AY114" s="119" t="s">
        <v>149</v>
      </c>
    </row>
    <row r="115" spans="2:63" s="99" customFormat="1" ht="30.75" customHeight="1">
      <c r="B115" s="100"/>
      <c r="D115" s="107" t="s">
        <v>132</v>
      </c>
      <c r="N115" s="198">
        <f>$BK$115</f>
        <v>0</v>
      </c>
      <c r="O115" s="197"/>
      <c r="P115" s="197"/>
      <c r="Q115" s="197"/>
      <c r="S115" s="100"/>
      <c r="T115" s="103"/>
      <c r="W115" s="104">
        <f>SUM($W$116:$W$122)</f>
        <v>0</v>
      </c>
      <c r="Y115" s="104">
        <f>SUM($Y$116:$Y$122)</f>
        <v>5.4</v>
      </c>
      <c r="AA115" s="105">
        <f>SUM($AA$116:$AA$122)</f>
        <v>0</v>
      </c>
      <c r="AR115" s="102" t="s">
        <v>18</v>
      </c>
      <c r="AT115" s="102" t="s">
        <v>68</v>
      </c>
      <c r="AU115" s="102" t="s">
        <v>18</v>
      </c>
      <c r="AY115" s="102" t="s">
        <v>149</v>
      </c>
      <c r="BK115" s="106">
        <f>SUM($BK$116:$BK$122)</f>
        <v>0</v>
      </c>
    </row>
    <row r="116" spans="2:65" s="6" customFormat="1" ht="15.75" customHeight="1">
      <c r="B116" s="20"/>
      <c r="C116" s="108" t="s">
        <v>209</v>
      </c>
      <c r="D116" s="108" t="s">
        <v>150</v>
      </c>
      <c r="E116" s="109" t="s">
        <v>210</v>
      </c>
      <c r="F116" s="187" t="s">
        <v>211</v>
      </c>
      <c r="G116" s="188"/>
      <c r="H116" s="188"/>
      <c r="I116" s="188"/>
      <c r="J116" s="111" t="s">
        <v>153</v>
      </c>
      <c r="K116" s="112">
        <v>2.7</v>
      </c>
      <c r="L116" s="189"/>
      <c r="M116" s="188"/>
      <c r="N116" s="190">
        <f>ROUND($L$116*$K$116,2)</f>
        <v>0</v>
      </c>
      <c r="O116" s="188"/>
      <c r="P116" s="188"/>
      <c r="Q116" s="188"/>
      <c r="R116" s="110"/>
      <c r="S116" s="20"/>
      <c r="T116" s="113"/>
      <c r="U116" s="114" t="s">
        <v>39</v>
      </c>
      <c r="X116" s="115">
        <v>2</v>
      </c>
      <c r="Y116" s="115">
        <f>$X$116*$K$116</f>
        <v>5.4</v>
      </c>
      <c r="Z116" s="115">
        <v>0</v>
      </c>
      <c r="AA116" s="116">
        <f>$Z$116*$K$116</f>
        <v>0</v>
      </c>
      <c r="AR116" s="79" t="s">
        <v>155</v>
      </c>
      <c r="AT116" s="79" t="s">
        <v>150</v>
      </c>
      <c r="AU116" s="79" t="s">
        <v>77</v>
      </c>
      <c r="AY116" s="6" t="s">
        <v>149</v>
      </c>
      <c r="BE116" s="117">
        <f>IF($U$116="základní",$N$116,0)</f>
        <v>0</v>
      </c>
      <c r="BF116" s="117">
        <f>IF($U$116="snížená",$N$116,0)</f>
        <v>0</v>
      </c>
      <c r="BG116" s="117">
        <f>IF($U$116="zákl. přenesená",$N$116,0)</f>
        <v>0</v>
      </c>
      <c r="BH116" s="117">
        <f>IF($U$116="sníž. přenesená",$N$116,0)</f>
        <v>0</v>
      </c>
      <c r="BI116" s="117">
        <f>IF($U$116="nulová",$N$116,0)</f>
        <v>0</v>
      </c>
      <c r="BJ116" s="79" t="s">
        <v>18</v>
      </c>
      <c r="BK116" s="117">
        <f>ROUND($L$116*$K$116,2)</f>
        <v>0</v>
      </c>
      <c r="BL116" s="79" t="s">
        <v>155</v>
      </c>
      <c r="BM116" s="79" t="s">
        <v>317</v>
      </c>
    </row>
    <row r="117" spans="2:47" s="6" customFormat="1" ht="16.5" customHeight="1">
      <c r="B117" s="20"/>
      <c r="F117" s="191" t="s">
        <v>213</v>
      </c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20"/>
      <c r="T117" s="44"/>
      <c r="AA117" s="45"/>
      <c r="AT117" s="6" t="s">
        <v>157</v>
      </c>
      <c r="AU117" s="6" t="s">
        <v>77</v>
      </c>
    </row>
    <row r="118" spans="2:51" s="6" customFormat="1" ht="15.75" customHeight="1">
      <c r="B118" s="118"/>
      <c r="E118" s="119"/>
      <c r="F118" s="192" t="s">
        <v>318</v>
      </c>
      <c r="G118" s="193"/>
      <c r="H118" s="193"/>
      <c r="I118" s="193"/>
      <c r="K118" s="120">
        <v>2.7</v>
      </c>
      <c r="S118" s="118"/>
      <c r="T118" s="121"/>
      <c r="AA118" s="122"/>
      <c r="AT118" s="119" t="s">
        <v>159</v>
      </c>
      <c r="AU118" s="119" t="s">
        <v>77</v>
      </c>
      <c r="AV118" s="119" t="s">
        <v>77</v>
      </c>
      <c r="AW118" s="119" t="s">
        <v>129</v>
      </c>
      <c r="AX118" s="119" t="s">
        <v>18</v>
      </c>
      <c r="AY118" s="119" t="s">
        <v>149</v>
      </c>
    </row>
    <row r="119" spans="2:65" s="6" customFormat="1" ht="15.75" customHeight="1">
      <c r="B119" s="20"/>
      <c r="C119" s="108" t="s">
        <v>215</v>
      </c>
      <c r="D119" s="108" t="s">
        <v>150</v>
      </c>
      <c r="E119" s="109" t="s">
        <v>216</v>
      </c>
      <c r="F119" s="187" t="s">
        <v>217</v>
      </c>
      <c r="G119" s="188"/>
      <c r="H119" s="188"/>
      <c r="I119" s="188"/>
      <c r="J119" s="111" t="s">
        <v>206</v>
      </c>
      <c r="K119" s="112">
        <v>13.5</v>
      </c>
      <c r="L119" s="189"/>
      <c r="M119" s="188"/>
      <c r="N119" s="190">
        <f>ROUND($L$119*$K$119,2)</f>
        <v>0</v>
      </c>
      <c r="O119" s="188"/>
      <c r="P119" s="188"/>
      <c r="Q119" s="188"/>
      <c r="R119" s="110" t="s">
        <v>154</v>
      </c>
      <c r="S119" s="20"/>
      <c r="T119" s="113"/>
      <c r="U119" s="114" t="s">
        <v>39</v>
      </c>
      <c r="X119" s="115">
        <v>0</v>
      </c>
      <c r="Y119" s="115">
        <f>$X$119*$K$119</f>
        <v>0</v>
      </c>
      <c r="Z119" s="115">
        <v>0</v>
      </c>
      <c r="AA119" s="116">
        <f>$Z$119*$K$119</f>
        <v>0</v>
      </c>
      <c r="AR119" s="79" t="s">
        <v>155</v>
      </c>
      <c r="AT119" s="79" t="s">
        <v>150</v>
      </c>
      <c r="AU119" s="79" t="s">
        <v>77</v>
      </c>
      <c r="AY119" s="6" t="s">
        <v>149</v>
      </c>
      <c r="BE119" s="117">
        <f>IF($U$119="základní",$N$119,0)</f>
        <v>0</v>
      </c>
      <c r="BF119" s="117">
        <f>IF($U$119="snížená",$N$119,0)</f>
        <v>0</v>
      </c>
      <c r="BG119" s="117">
        <f>IF($U$119="zákl. přenesená",$N$119,0)</f>
        <v>0</v>
      </c>
      <c r="BH119" s="117">
        <f>IF($U$119="sníž. přenesená",$N$119,0)</f>
        <v>0</v>
      </c>
      <c r="BI119" s="117">
        <f>IF($U$119="nulová",$N$119,0)</f>
        <v>0</v>
      </c>
      <c r="BJ119" s="79" t="s">
        <v>18</v>
      </c>
      <c r="BK119" s="117">
        <f>ROUND($L$119*$K$119,2)</f>
        <v>0</v>
      </c>
      <c r="BL119" s="79" t="s">
        <v>155</v>
      </c>
      <c r="BM119" s="79" t="s">
        <v>319</v>
      </c>
    </row>
    <row r="120" spans="2:47" s="6" customFormat="1" ht="16.5" customHeight="1">
      <c r="B120" s="20"/>
      <c r="F120" s="191" t="s">
        <v>217</v>
      </c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20"/>
      <c r="T120" s="44"/>
      <c r="AA120" s="45"/>
      <c r="AT120" s="6" t="s">
        <v>157</v>
      </c>
      <c r="AU120" s="6" t="s">
        <v>77</v>
      </c>
    </row>
    <row r="121" spans="2:47" s="6" customFormat="1" ht="27" customHeight="1">
      <c r="B121" s="20"/>
      <c r="F121" s="194" t="s">
        <v>220</v>
      </c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20"/>
      <c r="T121" s="44"/>
      <c r="AA121" s="45"/>
      <c r="AT121" s="6" t="s">
        <v>221</v>
      </c>
      <c r="AU121" s="6" t="s">
        <v>77</v>
      </c>
    </row>
    <row r="122" spans="2:51" s="6" customFormat="1" ht="15.75" customHeight="1">
      <c r="B122" s="118"/>
      <c r="E122" s="119"/>
      <c r="F122" s="192" t="s">
        <v>320</v>
      </c>
      <c r="G122" s="193"/>
      <c r="H122" s="193"/>
      <c r="I122" s="193"/>
      <c r="K122" s="120">
        <v>13.5</v>
      </c>
      <c r="S122" s="118"/>
      <c r="T122" s="121"/>
      <c r="AA122" s="122"/>
      <c r="AT122" s="119" t="s">
        <v>159</v>
      </c>
      <c r="AU122" s="119" t="s">
        <v>77</v>
      </c>
      <c r="AV122" s="119" t="s">
        <v>77</v>
      </c>
      <c r="AW122" s="119" t="s">
        <v>129</v>
      </c>
      <c r="AX122" s="119" t="s">
        <v>18</v>
      </c>
      <c r="AY122" s="119" t="s">
        <v>149</v>
      </c>
    </row>
    <row r="123" spans="2:63" s="99" customFormat="1" ht="30.75" customHeight="1">
      <c r="B123" s="100"/>
      <c r="D123" s="107" t="s">
        <v>133</v>
      </c>
      <c r="N123" s="198">
        <f>$BK$123</f>
        <v>0</v>
      </c>
      <c r="O123" s="197"/>
      <c r="P123" s="197"/>
      <c r="Q123" s="197"/>
      <c r="S123" s="100"/>
      <c r="T123" s="103"/>
      <c r="W123" s="104">
        <f>SUM($W$124:$W$129)</f>
        <v>0</v>
      </c>
      <c r="Y123" s="104">
        <f>SUM($Y$124:$Y$129)</f>
        <v>0.013283999999999999</v>
      </c>
      <c r="AA123" s="105">
        <f>SUM($AA$124:$AA$129)</f>
        <v>0</v>
      </c>
      <c r="AR123" s="102" t="s">
        <v>18</v>
      </c>
      <c r="AT123" s="102" t="s">
        <v>68</v>
      </c>
      <c r="AU123" s="102" t="s">
        <v>18</v>
      </c>
      <c r="AY123" s="102" t="s">
        <v>149</v>
      </c>
      <c r="BK123" s="106">
        <f>SUM($BK$124:$BK$129)</f>
        <v>0</v>
      </c>
    </row>
    <row r="124" spans="2:65" s="6" customFormat="1" ht="27" customHeight="1">
      <c r="B124" s="20"/>
      <c r="C124" s="108" t="s">
        <v>9</v>
      </c>
      <c r="D124" s="108" t="s">
        <v>150</v>
      </c>
      <c r="E124" s="109" t="s">
        <v>223</v>
      </c>
      <c r="F124" s="187" t="s">
        <v>224</v>
      </c>
      <c r="G124" s="188"/>
      <c r="H124" s="188"/>
      <c r="I124" s="188"/>
      <c r="J124" s="111" t="s">
        <v>206</v>
      </c>
      <c r="K124" s="112">
        <v>16.2</v>
      </c>
      <c r="L124" s="189"/>
      <c r="M124" s="188"/>
      <c r="N124" s="190">
        <f>ROUND($L$124*$K$124,2)</f>
        <v>0</v>
      </c>
      <c r="O124" s="188"/>
      <c r="P124" s="188"/>
      <c r="Q124" s="188"/>
      <c r="R124" s="110" t="s">
        <v>154</v>
      </c>
      <c r="S124" s="20"/>
      <c r="T124" s="113"/>
      <c r="U124" s="114" t="s">
        <v>39</v>
      </c>
      <c r="X124" s="115">
        <v>0.00035</v>
      </c>
      <c r="Y124" s="115">
        <f>$X$124*$K$124</f>
        <v>0.00567</v>
      </c>
      <c r="Z124" s="115">
        <v>0</v>
      </c>
      <c r="AA124" s="116">
        <f>$Z$124*$K$124</f>
        <v>0</v>
      </c>
      <c r="AR124" s="79" t="s">
        <v>155</v>
      </c>
      <c r="AT124" s="79" t="s">
        <v>150</v>
      </c>
      <c r="AU124" s="79" t="s">
        <v>77</v>
      </c>
      <c r="AY124" s="6" t="s">
        <v>149</v>
      </c>
      <c r="BE124" s="117">
        <f>IF($U$124="základní",$N$124,0)</f>
        <v>0</v>
      </c>
      <c r="BF124" s="117">
        <f>IF($U$124="snížená",$N$124,0)</f>
        <v>0</v>
      </c>
      <c r="BG124" s="117">
        <f>IF($U$124="zákl. přenesená",$N$124,0)</f>
        <v>0</v>
      </c>
      <c r="BH124" s="117">
        <f>IF($U$124="sníž. přenesená",$N$124,0)</f>
        <v>0</v>
      </c>
      <c r="BI124" s="117">
        <f>IF($U$124="nulová",$N$124,0)</f>
        <v>0</v>
      </c>
      <c r="BJ124" s="79" t="s">
        <v>18</v>
      </c>
      <c r="BK124" s="117">
        <f>ROUND($L$124*$K$124,2)</f>
        <v>0</v>
      </c>
      <c r="BL124" s="79" t="s">
        <v>155</v>
      </c>
      <c r="BM124" s="79" t="s">
        <v>321</v>
      </c>
    </row>
    <row r="125" spans="2:47" s="6" customFormat="1" ht="16.5" customHeight="1">
      <c r="B125" s="20"/>
      <c r="F125" s="191" t="s">
        <v>224</v>
      </c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"/>
      <c r="T125" s="44"/>
      <c r="AA125" s="45"/>
      <c r="AT125" s="6" t="s">
        <v>157</v>
      </c>
      <c r="AU125" s="6" t="s">
        <v>77</v>
      </c>
    </row>
    <row r="126" spans="2:51" s="6" customFormat="1" ht="15.75" customHeight="1">
      <c r="B126" s="118"/>
      <c r="E126" s="119"/>
      <c r="F126" s="192" t="s">
        <v>322</v>
      </c>
      <c r="G126" s="193"/>
      <c r="H126" s="193"/>
      <c r="I126" s="193"/>
      <c r="K126" s="120">
        <v>16.2</v>
      </c>
      <c r="S126" s="118"/>
      <c r="T126" s="121"/>
      <c r="AA126" s="122"/>
      <c r="AT126" s="119" t="s">
        <v>159</v>
      </c>
      <c r="AU126" s="119" t="s">
        <v>77</v>
      </c>
      <c r="AV126" s="119" t="s">
        <v>77</v>
      </c>
      <c r="AW126" s="119" t="s">
        <v>129</v>
      </c>
      <c r="AX126" s="119" t="s">
        <v>18</v>
      </c>
      <c r="AY126" s="119" t="s">
        <v>149</v>
      </c>
    </row>
    <row r="127" spans="2:65" s="6" customFormat="1" ht="27" customHeight="1">
      <c r="B127" s="20"/>
      <c r="C127" s="108" t="s">
        <v>228</v>
      </c>
      <c r="D127" s="108" t="s">
        <v>150</v>
      </c>
      <c r="E127" s="109" t="s">
        <v>229</v>
      </c>
      <c r="F127" s="187" t="s">
        <v>230</v>
      </c>
      <c r="G127" s="188"/>
      <c r="H127" s="188"/>
      <c r="I127" s="188"/>
      <c r="J127" s="111" t="s">
        <v>206</v>
      </c>
      <c r="K127" s="112">
        <v>16.2</v>
      </c>
      <c r="L127" s="189"/>
      <c r="M127" s="188"/>
      <c r="N127" s="190">
        <f>ROUND($L$127*$K$127,2)</f>
        <v>0</v>
      </c>
      <c r="O127" s="188"/>
      <c r="P127" s="188"/>
      <c r="Q127" s="188"/>
      <c r="R127" s="110" t="s">
        <v>154</v>
      </c>
      <c r="S127" s="20"/>
      <c r="T127" s="113"/>
      <c r="U127" s="114" t="s">
        <v>39</v>
      </c>
      <c r="X127" s="115">
        <v>0.00047</v>
      </c>
      <c r="Y127" s="115">
        <f>$X$127*$K$127</f>
        <v>0.007613999999999999</v>
      </c>
      <c r="Z127" s="115">
        <v>0</v>
      </c>
      <c r="AA127" s="116">
        <f>$Z$127*$K$127</f>
        <v>0</v>
      </c>
      <c r="AR127" s="79" t="s">
        <v>155</v>
      </c>
      <c r="AT127" s="79" t="s">
        <v>150</v>
      </c>
      <c r="AU127" s="79" t="s">
        <v>77</v>
      </c>
      <c r="AY127" s="6" t="s">
        <v>149</v>
      </c>
      <c r="BE127" s="117">
        <f>IF($U$127="základní",$N$127,0)</f>
        <v>0</v>
      </c>
      <c r="BF127" s="117">
        <f>IF($U$127="snížená",$N$127,0)</f>
        <v>0</v>
      </c>
      <c r="BG127" s="117">
        <f>IF($U$127="zákl. přenesená",$N$127,0)</f>
        <v>0</v>
      </c>
      <c r="BH127" s="117">
        <f>IF($U$127="sníž. přenesená",$N$127,0)</f>
        <v>0</v>
      </c>
      <c r="BI127" s="117">
        <f>IF($U$127="nulová",$N$127,0)</f>
        <v>0</v>
      </c>
      <c r="BJ127" s="79" t="s">
        <v>18</v>
      </c>
      <c r="BK127" s="117">
        <f>ROUND($L$127*$K$127,2)</f>
        <v>0</v>
      </c>
      <c r="BL127" s="79" t="s">
        <v>155</v>
      </c>
      <c r="BM127" s="79" t="s">
        <v>323</v>
      </c>
    </row>
    <row r="128" spans="2:47" s="6" customFormat="1" ht="16.5" customHeight="1">
      <c r="B128" s="20"/>
      <c r="F128" s="191" t="s">
        <v>230</v>
      </c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20"/>
      <c r="T128" s="44"/>
      <c r="AA128" s="45"/>
      <c r="AT128" s="6" t="s">
        <v>157</v>
      </c>
      <c r="AU128" s="6" t="s">
        <v>77</v>
      </c>
    </row>
    <row r="129" spans="2:51" s="6" customFormat="1" ht="15.75" customHeight="1">
      <c r="B129" s="118"/>
      <c r="E129" s="119"/>
      <c r="F129" s="192" t="s">
        <v>322</v>
      </c>
      <c r="G129" s="193"/>
      <c r="H129" s="193"/>
      <c r="I129" s="193"/>
      <c r="K129" s="120">
        <v>16.2</v>
      </c>
      <c r="S129" s="118"/>
      <c r="T129" s="123"/>
      <c r="U129" s="124"/>
      <c r="V129" s="124"/>
      <c r="W129" s="124"/>
      <c r="X129" s="124"/>
      <c r="Y129" s="124"/>
      <c r="Z129" s="124"/>
      <c r="AA129" s="125"/>
      <c r="AT129" s="119" t="s">
        <v>159</v>
      </c>
      <c r="AU129" s="119" t="s">
        <v>77</v>
      </c>
      <c r="AV129" s="119" t="s">
        <v>77</v>
      </c>
      <c r="AW129" s="119" t="s">
        <v>129</v>
      </c>
      <c r="AX129" s="119" t="s">
        <v>18</v>
      </c>
      <c r="AY129" s="119" t="s">
        <v>149</v>
      </c>
    </row>
    <row r="130" spans="2:19" s="6" customFormat="1" ht="7.5" customHeight="1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20"/>
    </row>
    <row r="131" s="2" customFormat="1" ht="14.25" customHeight="1"/>
  </sheetData>
  <sheetProtection/>
  <mergeCells count="135">
    <mergeCell ref="N78:Q78"/>
    <mergeCell ref="N115:Q115"/>
    <mergeCell ref="N123:Q123"/>
    <mergeCell ref="H1:K1"/>
    <mergeCell ref="S2:AC2"/>
    <mergeCell ref="F126:I126"/>
    <mergeCell ref="F127:I127"/>
    <mergeCell ref="L127:M127"/>
    <mergeCell ref="N127:Q127"/>
    <mergeCell ref="F128:R128"/>
    <mergeCell ref="F129:I129"/>
    <mergeCell ref="F121:R121"/>
    <mergeCell ref="F122:I122"/>
    <mergeCell ref="F124:I124"/>
    <mergeCell ref="L124:M124"/>
    <mergeCell ref="N124:Q124"/>
    <mergeCell ref="F125:R125"/>
    <mergeCell ref="F117:R117"/>
    <mergeCell ref="F118:I118"/>
    <mergeCell ref="F119:I119"/>
    <mergeCell ref="L119:M119"/>
    <mergeCell ref="N119:Q119"/>
    <mergeCell ref="F120:R120"/>
    <mergeCell ref="F112:I112"/>
    <mergeCell ref="L112:M112"/>
    <mergeCell ref="N112:Q112"/>
    <mergeCell ref="F113:R113"/>
    <mergeCell ref="F114:I114"/>
    <mergeCell ref="F116:I116"/>
    <mergeCell ref="L116:M116"/>
    <mergeCell ref="N116:Q116"/>
    <mergeCell ref="F108:I108"/>
    <mergeCell ref="F109:I109"/>
    <mergeCell ref="L109:M109"/>
    <mergeCell ref="N109:Q109"/>
    <mergeCell ref="F110:R110"/>
    <mergeCell ref="F111:I111"/>
    <mergeCell ref="F104:R104"/>
    <mergeCell ref="F105:I105"/>
    <mergeCell ref="F106:I106"/>
    <mergeCell ref="L106:M106"/>
    <mergeCell ref="N106:Q106"/>
    <mergeCell ref="F107:R107"/>
    <mergeCell ref="F100:I100"/>
    <mergeCell ref="L100:M100"/>
    <mergeCell ref="N100:Q100"/>
    <mergeCell ref="F101:R101"/>
    <mergeCell ref="F102:I102"/>
    <mergeCell ref="F103:I103"/>
    <mergeCell ref="L103:M103"/>
    <mergeCell ref="N103:Q103"/>
    <mergeCell ref="F96:I96"/>
    <mergeCell ref="F97:I97"/>
    <mergeCell ref="L97:M97"/>
    <mergeCell ref="N97:Q97"/>
    <mergeCell ref="F98:R98"/>
    <mergeCell ref="F99:I99"/>
    <mergeCell ref="F92:R92"/>
    <mergeCell ref="F93:I93"/>
    <mergeCell ref="F94:I94"/>
    <mergeCell ref="L94:M94"/>
    <mergeCell ref="N94:Q94"/>
    <mergeCell ref="F95:R95"/>
    <mergeCell ref="F88:I88"/>
    <mergeCell ref="L88:M88"/>
    <mergeCell ref="N88:Q88"/>
    <mergeCell ref="F89:R89"/>
    <mergeCell ref="F90:I90"/>
    <mergeCell ref="F91:I91"/>
    <mergeCell ref="L91:M91"/>
    <mergeCell ref="N91:Q91"/>
    <mergeCell ref="F84:I84"/>
    <mergeCell ref="F85:I85"/>
    <mergeCell ref="L85:M85"/>
    <mergeCell ref="N85:Q85"/>
    <mergeCell ref="F86:R86"/>
    <mergeCell ref="F87:I87"/>
    <mergeCell ref="F80:R80"/>
    <mergeCell ref="F81:I81"/>
    <mergeCell ref="F82:I82"/>
    <mergeCell ref="L82:M82"/>
    <mergeCell ref="N82:Q82"/>
    <mergeCell ref="F83:R83"/>
    <mergeCell ref="M70:P70"/>
    <mergeCell ref="M72:Q72"/>
    <mergeCell ref="F75:I75"/>
    <mergeCell ref="L75:M75"/>
    <mergeCell ref="N75:Q75"/>
    <mergeCell ref="F79:I79"/>
    <mergeCell ref="L79:M79"/>
    <mergeCell ref="N79:Q79"/>
    <mergeCell ref="N76:Q76"/>
    <mergeCell ref="N77:Q77"/>
    <mergeCell ref="N56:Q56"/>
    <mergeCell ref="N57:Q57"/>
    <mergeCell ref="C64:R64"/>
    <mergeCell ref="F66:Q66"/>
    <mergeCell ref="F67:Q67"/>
    <mergeCell ref="F68:Q68"/>
    <mergeCell ref="M48:Q48"/>
    <mergeCell ref="C51:G51"/>
    <mergeCell ref="N51:Q51"/>
    <mergeCell ref="N53:Q53"/>
    <mergeCell ref="N54:Q54"/>
    <mergeCell ref="N55:Q55"/>
    <mergeCell ref="L34:P34"/>
    <mergeCell ref="C40:R40"/>
    <mergeCell ref="F42:Q42"/>
    <mergeCell ref="F43:Q43"/>
    <mergeCell ref="F44:Q44"/>
    <mergeCell ref="M46:P46"/>
    <mergeCell ref="H30:J30"/>
    <mergeCell ref="M30:P30"/>
    <mergeCell ref="H31:J31"/>
    <mergeCell ref="M31:P31"/>
    <mergeCell ref="H32:J32"/>
    <mergeCell ref="M32:P32"/>
    <mergeCell ref="E23:P23"/>
    <mergeCell ref="M26:P26"/>
    <mergeCell ref="H28:J28"/>
    <mergeCell ref="M28:P28"/>
    <mergeCell ref="H29:J29"/>
    <mergeCell ref="M29:P29"/>
    <mergeCell ref="O13:P13"/>
    <mergeCell ref="O14:P14"/>
    <mergeCell ref="O16:P16"/>
    <mergeCell ref="O17:P17"/>
    <mergeCell ref="O19:P19"/>
    <mergeCell ref="O20:P20"/>
    <mergeCell ref="C2:R2"/>
    <mergeCell ref="C4:R4"/>
    <mergeCell ref="F6:Q6"/>
    <mergeCell ref="F7:Q7"/>
    <mergeCell ref="F8:Q8"/>
    <mergeCell ref="O11:P11"/>
  </mergeCells>
  <hyperlinks>
    <hyperlink ref="F1:G1" location="C2" tooltip="Krycí list soupisu" display="1) Krycí list soupisu"/>
    <hyperlink ref="H1:K1" location="C51" tooltip="Rekapitulace" display="2) Rekapitulace"/>
    <hyperlink ref="L1:M1" location="C75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211"/>
      <c r="B1" s="208"/>
      <c r="C1" s="208"/>
      <c r="D1" s="209" t="s">
        <v>1</v>
      </c>
      <c r="E1" s="208"/>
      <c r="F1" s="210" t="s">
        <v>717</v>
      </c>
      <c r="G1" s="210"/>
      <c r="H1" s="212" t="s">
        <v>718</v>
      </c>
      <c r="I1" s="212"/>
      <c r="J1" s="212"/>
      <c r="K1" s="212"/>
      <c r="L1" s="210" t="s">
        <v>719</v>
      </c>
      <c r="M1" s="210"/>
      <c r="N1" s="208"/>
      <c r="O1" s="209" t="s">
        <v>118</v>
      </c>
      <c r="P1" s="208"/>
      <c r="Q1" s="208"/>
      <c r="R1" s="208"/>
      <c r="S1" s="210" t="s">
        <v>720</v>
      </c>
      <c r="T1" s="210"/>
      <c r="U1" s="211"/>
      <c r="V1" s="21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5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75" t="s">
        <v>6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94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2:46" s="2" customFormat="1" ht="37.5" customHeight="1">
      <c r="B4" s="10"/>
      <c r="C4" s="143" t="s">
        <v>119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176" t="str">
        <f>'Rekapitulace stavby'!$K$6</f>
        <v>08-2-027 - Švermov_sanace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1"/>
    </row>
    <row r="7" spans="2:18" s="2" customFormat="1" ht="15.75" customHeight="1">
      <c r="B7" s="10"/>
      <c r="D7" s="15" t="s">
        <v>120</v>
      </c>
      <c r="F7" s="176" t="s">
        <v>324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1"/>
    </row>
    <row r="8" spans="2:18" s="6" customFormat="1" ht="18.75" customHeight="1">
      <c r="B8" s="20"/>
      <c r="D8" s="14" t="s">
        <v>122</v>
      </c>
      <c r="F8" s="148" t="s">
        <v>123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23"/>
    </row>
    <row r="9" spans="2:18" s="6" customFormat="1" ht="14.25" customHeight="1">
      <c r="B9" s="20"/>
      <c r="R9" s="23"/>
    </row>
    <row r="10" spans="2:18" s="6" customFormat="1" ht="15" customHeight="1">
      <c r="B10" s="20"/>
      <c r="D10" s="15" t="s">
        <v>124</v>
      </c>
      <c r="F10" s="16"/>
      <c r="R10" s="23"/>
    </row>
    <row r="11" spans="2:18" s="6" customFormat="1" ht="15" customHeight="1">
      <c r="B11" s="20"/>
      <c r="D11" s="15" t="s">
        <v>19</v>
      </c>
      <c r="F11" s="16" t="s">
        <v>20</v>
      </c>
      <c r="M11" s="15" t="s">
        <v>21</v>
      </c>
      <c r="O11" s="177" t="str">
        <f>'Rekapitulace stavby'!$AN$8</f>
        <v>21.08.2013</v>
      </c>
      <c r="P11" s="146"/>
      <c r="R11" s="23"/>
    </row>
    <row r="12" spans="2:18" s="6" customFormat="1" ht="7.5" customHeight="1">
      <c r="B12" s="20"/>
      <c r="R12" s="23"/>
    </row>
    <row r="13" spans="2:18" s="6" customFormat="1" ht="15" customHeight="1">
      <c r="B13" s="20"/>
      <c r="D13" s="15" t="s">
        <v>25</v>
      </c>
      <c r="M13" s="15" t="s">
        <v>26</v>
      </c>
      <c r="O13" s="159">
        <f>IF('Rekapitulace stavby'!$AN$10="","",'Rekapitulace stavby'!$AN$10)</f>
      </c>
      <c r="P13" s="146"/>
      <c r="R13" s="23"/>
    </row>
    <row r="14" spans="2:18" s="6" customFormat="1" ht="18.75" customHeight="1">
      <c r="B14" s="20"/>
      <c r="E14" s="16" t="str">
        <f>IF('Rekapitulace stavby'!$E$11="","",'Rekapitulace stavby'!$E$11)</f>
        <v>Středočeský kraj</v>
      </c>
      <c r="M14" s="15" t="s">
        <v>28</v>
      </c>
      <c r="O14" s="159">
        <f>IF('Rekapitulace stavby'!$AN$11="","",'Rekapitulace stavby'!$AN$11)</f>
      </c>
      <c r="P14" s="146"/>
      <c r="R14" s="23"/>
    </row>
    <row r="15" spans="2:18" s="6" customFormat="1" ht="7.5" customHeight="1">
      <c r="B15" s="20"/>
      <c r="R15" s="23"/>
    </row>
    <row r="16" spans="2:18" s="6" customFormat="1" ht="15" customHeight="1">
      <c r="B16" s="20"/>
      <c r="D16" s="15" t="s">
        <v>29</v>
      </c>
      <c r="M16" s="15" t="s">
        <v>26</v>
      </c>
      <c r="O16" s="159" t="str">
        <f>IF('Rekapitulace stavby'!$AN$13="","",'Rekapitulace stavby'!$AN$13)</f>
        <v>Vyplň údaj</v>
      </c>
      <c r="P16" s="146"/>
      <c r="R16" s="23"/>
    </row>
    <row r="17" spans="2:18" s="6" customFormat="1" ht="18.75" customHeight="1">
      <c r="B17" s="20"/>
      <c r="E17" s="16" t="str">
        <f>IF('Rekapitulace stavby'!$E$14="","",'Rekapitulace stavby'!$E$14)</f>
        <v>Vyplň údaj</v>
      </c>
      <c r="M17" s="15" t="s">
        <v>28</v>
      </c>
      <c r="O17" s="159" t="str">
        <f>IF('Rekapitulace stavby'!$AN$14="","",'Rekapitulace stavby'!$AN$14)</f>
        <v>Vyplň údaj</v>
      </c>
      <c r="P17" s="146"/>
      <c r="R17" s="23"/>
    </row>
    <row r="18" spans="2:18" s="6" customFormat="1" ht="7.5" customHeight="1">
      <c r="B18" s="20"/>
      <c r="R18" s="23"/>
    </row>
    <row r="19" spans="2:18" s="6" customFormat="1" ht="15" customHeight="1">
      <c r="B19" s="20"/>
      <c r="D19" s="15" t="s">
        <v>31</v>
      </c>
      <c r="M19" s="15" t="s">
        <v>26</v>
      </c>
      <c r="O19" s="159" t="s">
        <v>32</v>
      </c>
      <c r="P19" s="146"/>
      <c r="R19" s="23"/>
    </row>
    <row r="20" spans="2:18" s="6" customFormat="1" ht="18.75" customHeight="1">
      <c r="B20" s="20"/>
      <c r="E20" s="16" t="s">
        <v>33</v>
      </c>
      <c r="M20" s="15" t="s">
        <v>28</v>
      </c>
      <c r="O20" s="159" t="s">
        <v>34</v>
      </c>
      <c r="P20" s="146"/>
      <c r="R20" s="23"/>
    </row>
    <row r="21" spans="2:18" s="6" customFormat="1" ht="7.5" customHeight="1">
      <c r="B21" s="20"/>
      <c r="R21" s="23"/>
    </row>
    <row r="22" spans="2:18" s="6" customFormat="1" ht="15" customHeight="1">
      <c r="B22" s="20"/>
      <c r="D22" s="15" t="s">
        <v>36</v>
      </c>
      <c r="R22" s="23"/>
    </row>
    <row r="23" spans="2:18" s="79" customFormat="1" ht="15.75" customHeight="1">
      <c r="B23" s="80"/>
      <c r="E23" s="150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R23" s="81"/>
    </row>
    <row r="24" spans="2:18" s="6" customFormat="1" ht="7.5" customHeight="1">
      <c r="B24" s="20"/>
      <c r="R24" s="23"/>
    </row>
    <row r="25" spans="2:18" s="6" customFormat="1" ht="7.5" customHeight="1">
      <c r="B25" s="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R25" s="23"/>
    </row>
    <row r="26" spans="2:18" s="6" customFormat="1" ht="26.25" customHeight="1">
      <c r="B26" s="20"/>
      <c r="D26" s="82" t="s">
        <v>37</v>
      </c>
      <c r="M26" s="173">
        <f>ROUNDUP($N$75,2)</f>
        <v>0</v>
      </c>
      <c r="N26" s="146"/>
      <c r="O26" s="146"/>
      <c r="P26" s="146"/>
      <c r="R26" s="23"/>
    </row>
    <row r="27" spans="2:18" s="6" customFormat="1" ht="7.5" customHeight="1">
      <c r="B27" s="2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R27" s="23"/>
    </row>
    <row r="28" spans="2:18" s="6" customFormat="1" ht="15" customHeight="1">
      <c r="B28" s="20"/>
      <c r="D28" s="25" t="s">
        <v>38</v>
      </c>
      <c r="E28" s="25" t="s">
        <v>39</v>
      </c>
      <c r="F28" s="26">
        <v>0.21</v>
      </c>
      <c r="G28" s="83" t="s">
        <v>40</v>
      </c>
      <c r="H28" s="179">
        <f>SUM($BE$75:$BE$118)</f>
        <v>0</v>
      </c>
      <c r="I28" s="146"/>
      <c r="J28" s="146"/>
      <c r="M28" s="179">
        <f>SUM($BE$75:$BE$118)*$F$28</f>
        <v>0</v>
      </c>
      <c r="N28" s="146"/>
      <c r="O28" s="146"/>
      <c r="P28" s="146"/>
      <c r="R28" s="23"/>
    </row>
    <row r="29" spans="2:18" s="6" customFormat="1" ht="15" customHeight="1">
      <c r="B29" s="20"/>
      <c r="E29" s="25" t="s">
        <v>41</v>
      </c>
      <c r="F29" s="26">
        <v>0.15</v>
      </c>
      <c r="G29" s="83" t="s">
        <v>40</v>
      </c>
      <c r="H29" s="179">
        <f>SUM($BF$75:$BF$118)</f>
        <v>0</v>
      </c>
      <c r="I29" s="146"/>
      <c r="J29" s="146"/>
      <c r="M29" s="179">
        <f>SUM($BF$75:$BF$118)*$F$29</f>
        <v>0</v>
      </c>
      <c r="N29" s="146"/>
      <c r="O29" s="146"/>
      <c r="P29" s="146"/>
      <c r="R29" s="23"/>
    </row>
    <row r="30" spans="2:18" s="6" customFormat="1" ht="15" customHeight="1" hidden="1">
      <c r="B30" s="20"/>
      <c r="E30" s="25" t="s">
        <v>42</v>
      </c>
      <c r="F30" s="26">
        <v>0.21</v>
      </c>
      <c r="G30" s="83" t="s">
        <v>40</v>
      </c>
      <c r="H30" s="179">
        <f>SUM($BG$75:$BG$118)</f>
        <v>0</v>
      </c>
      <c r="I30" s="146"/>
      <c r="J30" s="146"/>
      <c r="M30" s="179">
        <v>0</v>
      </c>
      <c r="N30" s="146"/>
      <c r="O30" s="146"/>
      <c r="P30" s="146"/>
      <c r="R30" s="23"/>
    </row>
    <row r="31" spans="2:18" s="6" customFormat="1" ht="15" customHeight="1" hidden="1">
      <c r="B31" s="20"/>
      <c r="E31" s="25" t="s">
        <v>43</v>
      </c>
      <c r="F31" s="26">
        <v>0.15</v>
      </c>
      <c r="G31" s="83" t="s">
        <v>40</v>
      </c>
      <c r="H31" s="179">
        <f>SUM($BH$75:$BH$118)</f>
        <v>0</v>
      </c>
      <c r="I31" s="146"/>
      <c r="J31" s="146"/>
      <c r="M31" s="179">
        <v>0</v>
      </c>
      <c r="N31" s="146"/>
      <c r="O31" s="146"/>
      <c r="P31" s="146"/>
      <c r="R31" s="23"/>
    </row>
    <row r="32" spans="2:18" s="6" customFormat="1" ht="15" customHeight="1" hidden="1">
      <c r="B32" s="20"/>
      <c r="E32" s="25" t="s">
        <v>44</v>
      </c>
      <c r="F32" s="26">
        <v>0</v>
      </c>
      <c r="G32" s="83" t="s">
        <v>40</v>
      </c>
      <c r="H32" s="179">
        <f>SUM($BI$75:$BI$118)</f>
        <v>0</v>
      </c>
      <c r="I32" s="146"/>
      <c r="J32" s="146"/>
      <c r="M32" s="179">
        <v>0</v>
      </c>
      <c r="N32" s="146"/>
      <c r="O32" s="146"/>
      <c r="P32" s="146"/>
      <c r="R32" s="23"/>
    </row>
    <row r="33" spans="2:18" s="6" customFormat="1" ht="7.5" customHeight="1">
      <c r="B33" s="20"/>
      <c r="R33" s="23"/>
    </row>
    <row r="34" spans="2:18" s="6" customFormat="1" ht="26.25" customHeight="1">
      <c r="B34" s="20"/>
      <c r="C34" s="29"/>
      <c r="D34" s="30" t="s">
        <v>45</v>
      </c>
      <c r="E34" s="31"/>
      <c r="F34" s="31"/>
      <c r="G34" s="84" t="s">
        <v>46</v>
      </c>
      <c r="H34" s="32" t="s">
        <v>47</v>
      </c>
      <c r="I34" s="31"/>
      <c r="J34" s="31"/>
      <c r="K34" s="31"/>
      <c r="L34" s="157">
        <f>ROUNDUP(SUM($M$26:$M$32),2)</f>
        <v>0</v>
      </c>
      <c r="M34" s="156"/>
      <c r="N34" s="156"/>
      <c r="O34" s="156"/>
      <c r="P34" s="158"/>
      <c r="Q34" s="29"/>
      <c r="R34" s="33"/>
    </row>
    <row r="35" spans="2:18" s="6" customFormat="1" ht="15" customHeight="1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</row>
    <row r="39" spans="2:18" s="6" customFormat="1" ht="7.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85"/>
    </row>
    <row r="40" spans="2:18" s="6" customFormat="1" ht="37.5" customHeight="1">
      <c r="B40" s="20"/>
      <c r="C40" s="143" t="s">
        <v>125</v>
      </c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80"/>
    </row>
    <row r="41" spans="2:18" s="6" customFormat="1" ht="7.5" customHeight="1">
      <c r="B41" s="20"/>
      <c r="R41" s="23"/>
    </row>
    <row r="42" spans="2:18" s="6" customFormat="1" ht="15" customHeight="1">
      <c r="B42" s="20"/>
      <c r="C42" s="15" t="s">
        <v>15</v>
      </c>
      <c r="F42" s="176" t="str">
        <f>$F$6</f>
        <v>08-2-027 - Švermov_sanace</v>
      </c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23"/>
    </row>
    <row r="43" spans="2:18" s="2" customFormat="1" ht="15.75" customHeight="1">
      <c r="B43" s="10"/>
      <c r="C43" s="15" t="s">
        <v>120</v>
      </c>
      <c r="F43" s="176" t="s">
        <v>324</v>
      </c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1"/>
    </row>
    <row r="44" spans="2:18" s="6" customFormat="1" ht="15" customHeight="1">
      <c r="B44" s="20"/>
      <c r="C44" s="14" t="s">
        <v>122</v>
      </c>
      <c r="F44" s="148" t="str">
        <f>$F$8</f>
        <v>000 - komunikace</v>
      </c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23"/>
    </row>
    <row r="45" spans="2:18" s="6" customFormat="1" ht="7.5" customHeight="1">
      <c r="B45" s="20"/>
      <c r="R45" s="23"/>
    </row>
    <row r="46" spans="2:18" s="6" customFormat="1" ht="18.75" customHeight="1">
      <c r="B46" s="20"/>
      <c r="C46" s="15" t="s">
        <v>19</v>
      </c>
      <c r="F46" s="16" t="str">
        <f>$F$11</f>
        <v>Švermov</v>
      </c>
      <c r="K46" s="15" t="s">
        <v>21</v>
      </c>
      <c r="M46" s="177" t="str">
        <f>IF($O$11="","",$O$11)</f>
        <v>21.08.2013</v>
      </c>
      <c r="N46" s="146"/>
      <c r="O46" s="146"/>
      <c r="P46" s="146"/>
      <c r="R46" s="23"/>
    </row>
    <row r="47" spans="2:18" s="6" customFormat="1" ht="7.5" customHeight="1">
      <c r="B47" s="20"/>
      <c r="R47" s="23"/>
    </row>
    <row r="48" spans="2:18" s="6" customFormat="1" ht="15.75" customHeight="1">
      <c r="B48" s="20"/>
      <c r="C48" s="15" t="s">
        <v>25</v>
      </c>
      <c r="F48" s="16" t="str">
        <f>$E$14</f>
        <v>Středočeský kraj</v>
      </c>
      <c r="K48" s="15" t="s">
        <v>31</v>
      </c>
      <c r="M48" s="159" t="str">
        <f>$E$20</f>
        <v>AF-CITYPLAN s.r.o</v>
      </c>
      <c r="N48" s="146"/>
      <c r="O48" s="146"/>
      <c r="P48" s="146"/>
      <c r="Q48" s="146"/>
      <c r="R48" s="23"/>
    </row>
    <row r="49" spans="2:18" s="6" customFormat="1" ht="15" customHeight="1">
      <c r="B49" s="20"/>
      <c r="C49" s="15" t="s">
        <v>29</v>
      </c>
      <c r="F49" s="16" t="str">
        <f>IF($E$17="","",$E$17)</f>
        <v>Vyplň údaj</v>
      </c>
      <c r="R49" s="23"/>
    </row>
    <row r="50" spans="2:18" s="6" customFormat="1" ht="11.25" customHeight="1">
      <c r="B50" s="20"/>
      <c r="R50" s="23"/>
    </row>
    <row r="51" spans="2:18" s="6" customFormat="1" ht="30" customHeight="1">
      <c r="B51" s="20"/>
      <c r="C51" s="181" t="s">
        <v>126</v>
      </c>
      <c r="D51" s="182"/>
      <c r="E51" s="182"/>
      <c r="F51" s="182"/>
      <c r="G51" s="182"/>
      <c r="H51" s="29"/>
      <c r="I51" s="29"/>
      <c r="J51" s="29"/>
      <c r="K51" s="29"/>
      <c r="L51" s="29"/>
      <c r="M51" s="29"/>
      <c r="N51" s="181" t="s">
        <v>127</v>
      </c>
      <c r="O51" s="182"/>
      <c r="P51" s="182"/>
      <c r="Q51" s="182"/>
      <c r="R51" s="33"/>
    </row>
    <row r="52" spans="2:18" s="6" customFormat="1" ht="11.25" customHeight="1">
      <c r="B52" s="20"/>
      <c r="R52" s="23"/>
    </row>
    <row r="53" spans="2:47" s="6" customFormat="1" ht="30" customHeight="1">
      <c r="B53" s="20"/>
      <c r="C53" s="52" t="s">
        <v>128</v>
      </c>
      <c r="N53" s="173">
        <f>ROUNDUP($N$75,2)</f>
        <v>0</v>
      </c>
      <c r="O53" s="146"/>
      <c r="P53" s="146"/>
      <c r="Q53" s="146"/>
      <c r="R53" s="23"/>
      <c r="AU53" s="6" t="s">
        <v>129</v>
      </c>
    </row>
    <row r="54" spans="2:18" s="58" customFormat="1" ht="25.5" customHeight="1">
      <c r="B54" s="86"/>
      <c r="D54" s="87" t="s">
        <v>130</v>
      </c>
      <c r="N54" s="183">
        <f>ROUNDUP($N$76,2)</f>
        <v>0</v>
      </c>
      <c r="O54" s="184"/>
      <c r="P54" s="184"/>
      <c r="Q54" s="184"/>
      <c r="R54" s="88"/>
    </row>
    <row r="55" spans="2:18" s="67" customFormat="1" ht="21" customHeight="1">
      <c r="B55" s="89"/>
      <c r="D55" s="69" t="s">
        <v>131</v>
      </c>
      <c r="N55" s="170">
        <f>ROUNDUP($N$77,2)</f>
        <v>0</v>
      </c>
      <c r="O55" s="184"/>
      <c r="P55" s="184"/>
      <c r="Q55" s="184"/>
      <c r="R55" s="90"/>
    </row>
    <row r="56" spans="2:18" s="67" customFormat="1" ht="21" customHeight="1">
      <c r="B56" s="89"/>
      <c r="D56" s="69" t="s">
        <v>132</v>
      </c>
      <c r="N56" s="170">
        <f>ROUNDUP($N$114,2)</f>
        <v>0</v>
      </c>
      <c r="O56" s="184"/>
      <c r="P56" s="184"/>
      <c r="Q56" s="184"/>
      <c r="R56" s="90"/>
    </row>
    <row r="57" spans="2:18" s="6" customFormat="1" ht="22.5" customHeight="1">
      <c r="B57" s="20"/>
      <c r="R57" s="23"/>
    </row>
    <row r="58" spans="2:18" s="6" customFormat="1" ht="7.5" customHeight="1"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6"/>
    </row>
    <row r="62" spans="2:19" s="6" customFormat="1" ht="7.5" customHeight="1"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20"/>
    </row>
    <row r="63" spans="2:19" s="6" customFormat="1" ht="37.5" customHeight="1">
      <c r="B63" s="20"/>
      <c r="C63" s="143" t="s">
        <v>134</v>
      </c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20"/>
    </row>
    <row r="64" spans="2:19" s="6" customFormat="1" ht="7.5" customHeight="1">
      <c r="B64" s="20"/>
      <c r="S64" s="20"/>
    </row>
    <row r="65" spans="2:19" s="6" customFormat="1" ht="15" customHeight="1">
      <c r="B65" s="20"/>
      <c r="C65" s="15" t="s">
        <v>15</v>
      </c>
      <c r="F65" s="176" t="str">
        <f>$F$6</f>
        <v>08-2-027 - Švermov_sanace</v>
      </c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S65" s="20"/>
    </row>
    <row r="66" spans="2:19" s="2" customFormat="1" ht="15.75" customHeight="1">
      <c r="B66" s="10"/>
      <c r="C66" s="15" t="s">
        <v>120</v>
      </c>
      <c r="F66" s="176" t="s">
        <v>324</v>
      </c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S66" s="10"/>
    </row>
    <row r="67" spans="2:19" s="6" customFormat="1" ht="15" customHeight="1">
      <c r="B67" s="20"/>
      <c r="C67" s="14" t="s">
        <v>122</v>
      </c>
      <c r="F67" s="148" t="str">
        <f>$F$8</f>
        <v>000 - komunikace</v>
      </c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S67" s="20"/>
    </row>
    <row r="68" spans="2:19" s="6" customFormat="1" ht="7.5" customHeight="1">
      <c r="B68" s="20"/>
      <c r="S68" s="20"/>
    </row>
    <row r="69" spans="2:19" s="6" customFormat="1" ht="18.75" customHeight="1">
      <c r="B69" s="20"/>
      <c r="C69" s="15" t="s">
        <v>19</v>
      </c>
      <c r="F69" s="16" t="str">
        <f>$F$11</f>
        <v>Švermov</v>
      </c>
      <c r="K69" s="15" t="s">
        <v>21</v>
      </c>
      <c r="M69" s="177" t="str">
        <f>IF($O$11="","",$O$11)</f>
        <v>21.08.2013</v>
      </c>
      <c r="N69" s="146"/>
      <c r="O69" s="146"/>
      <c r="P69" s="146"/>
      <c r="S69" s="20"/>
    </row>
    <row r="70" spans="2:19" s="6" customFormat="1" ht="7.5" customHeight="1">
      <c r="B70" s="20"/>
      <c r="S70" s="20"/>
    </row>
    <row r="71" spans="2:19" s="6" customFormat="1" ht="15.75" customHeight="1">
      <c r="B71" s="20"/>
      <c r="C71" s="15" t="s">
        <v>25</v>
      </c>
      <c r="F71" s="16" t="str">
        <f>$E$14</f>
        <v>Středočeský kraj</v>
      </c>
      <c r="K71" s="15" t="s">
        <v>31</v>
      </c>
      <c r="M71" s="159" t="str">
        <f>$E$20</f>
        <v>AF-CITYPLAN s.r.o</v>
      </c>
      <c r="N71" s="146"/>
      <c r="O71" s="146"/>
      <c r="P71" s="146"/>
      <c r="Q71" s="146"/>
      <c r="S71" s="20"/>
    </row>
    <row r="72" spans="2:19" s="6" customFormat="1" ht="15" customHeight="1">
      <c r="B72" s="20"/>
      <c r="C72" s="15" t="s">
        <v>29</v>
      </c>
      <c r="F72" s="16" t="str">
        <f>IF($E$17="","",$E$17)</f>
        <v>Vyplň údaj</v>
      </c>
      <c r="S72" s="20"/>
    </row>
    <row r="73" spans="2:19" s="6" customFormat="1" ht="11.25" customHeight="1">
      <c r="B73" s="20"/>
      <c r="S73" s="20"/>
    </row>
    <row r="74" spans="2:27" s="91" customFormat="1" ht="30" customHeight="1">
      <c r="B74" s="92"/>
      <c r="C74" s="93" t="s">
        <v>135</v>
      </c>
      <c r="D74" s="94" t="s">
        <v>54</v>
      </c>
      <c r="E74" s="94" t="s">
        <v>50</v>
      </c>
      <c r="F74" s="185" t="s">
        <v>136</v>
      </c>
      <c r="G74" s="186"/>
      <c r="H74" s="186"/>
      <c r="I74" s="186"/>
      <c r="J74" s="94" t="s">
        <v>137</v>
      </c>
      <c r="K74" s="94" t="s">
        <v>138</v>
      </c>
      <c r="L74" s="185" t="s">
        <v>139</v>
      </c>
      <c r="M74" s="186"/>
      <c r="N74" s="185" t="s">
        <v>140</v>
      </c>
      <c r="O74" s="186"/>
      <c r="P74" s="186"/>
      <c r="Q74" s="186"/>
      <c r="R74" s="95" t="s">
        <v>141</v>
      </c>
      <c r="S74" s="92"/>
      <c r="T74" s="47" t="s">
        <v>142</v>
      </c>
      <c r="U74" s="48" t="s">
        <v>38</v>
      </c>
      <c r="V74" s="48" t="s">
        <v>143</v>
      </c>
      <c r="W74" s="48" t="s">
        <v>144</v>
      </c>
      <c r="X74" s="48" t="s">
        <v>145</v>
      </c>
      <c r="Y74" s="48" t="s">
        <v>146</v>
      </c>
      <c r="Z74" s="48" t="s">
        <v>147</v>
      </c>
      <c r="AA74" s="49" t="s">
        <v>148</v>
      </c>
    </row>
    <row r="75" spans="2:63" s="6" customFormat="1" ht="30" customHeight="1">
      <c r="B75" s="20"/>
      <c r="C75" s="52" t="s">
        <v>128</v>
      </c>
      <c r="N75" s="195">
        <f>$BK$75</f>
        <v>0</v>
      </c>
      <c r="O75" s="146"/>
      <c r="P75" s="146"/>
      <c r="Q75" s="146"/>
      <c r="S75" s="20"/>
      <c r="T75" s="51"/>
      <c r="U75" s="42"/>
      <c r="V75" s="42"/>
      <c r="W75" s="96">
        <f>$W$76</f>
        <v>0</v>
      </c>
      <c r="X75" s="42"/>
      <c r="Y75" s="96">
        <f>$Y$76</f>
        <v>0</v>
      </c>
      <c r="Z75" s="42"/>
      <c r="AA75" s="97">
        <f>$AA$76</f>
        <v>0</v>
      </c>
      <c r="AT75" s="6" t="s">
        <v>68</v>
      </c>
      <c r="AU75" s="6" t="s">
        <v>129</v>
      </c>
      <c r="BK75" s="98">
        <f>$BK$76</f>
        <v>0</v>
      </c>
    </row>
    <row r="76" spans="2:63" s="99" customFormat="1" ht="37.5" customHeight="1">
      <c r="B76" s="100"/>
      <c r="D76" s="101" t="s">
        <v>130</v>
      </c>
      <c r="N76" s="196">
        <f>$BK$76</f>
        <v>0</v>
      </c>
      <c r="O76" s="197"/>
      <c r="P76" s="197"/>
      <c r="Q76" s="197"/>
      <c r="S76" s="100"/>
      <c r="T76" s="103"/>
      <c r="W76" s="104">
        <f>$W$77+$W$114</f>
        <v>0</v>
      </c>
      <c r="Y76" s="104">
        <f>$Y$77+$Y$114</f>
        <v>0</v>
      </c>
      <c r="AA76" s="105">
        <f>$AA$77+$AA$114</f>
        <v>0</v>
      </c>
      <c r="AR76" s="102" t="s">
        <v>18</v>
      </c>
      <c r="AT76" s="102" t="s">
        <v>68</v>
      </c>
      <c r="AU76" s="102" t="s">
        <v>69</v>
      </c>
      <c r="AY76" s="102" t="s">
        <v>149</v>
      </c>
      <c r="BK76" s="106">
        <f>$BK$77+$BK$114</f>
        <v>0</v>
      </c>
    </row>
    <row r="77" spans="2:63" s="99" customFormat="1" ht="21" customHeight="1">
      <c r="B77" s="100"/>
      <c r="D77" s="107" t="s">
        <v>131</v>
      </c>
      <c r="N77" s="198">
        <f>$BK$77</f>
        <v>0</v>
      </c>
      <c r="O77" s="197"/>
      <c r="P77" s="197"/>
      <c r="Q77" s="197"/>
      <c r="S77" s="100"/>
      <c r="T77" s="103"/>
      <c r="W77" s="104">
        <f>SUM($W$78:$W$113)</f>
        <v>0</v>
      </c>
      <c r="Y77" s="104">
        <f>SUM($Y$78:$Y$113)</f>
        <v>0</v>
      </c>
      <c r="AA77" s="105">
        <f>SUM($AA$78:$AA$113)</f>
        <v>0</v>
      </c>
      <c r="AR77" s="102" t="s">
        <v>18</v>
      </c>
      <c r="AT77" s="102" t="s">
        <v>68</v>
      </c>
      <c r="AU77" s="102" t="s">
        <v>18</v>
      </c>
      <c r="AY77" s="102" t="s">
        <v>149</v>
      </c>
      <c r="BK77" s="106">
        <f>SUM($BK$78:$BK$113)</f>
        <v>0</v>
      </c>
    </row>
    <row r="78" spans="2:65" s="6" customFormat="1" ht="27" customHeight="1">
      <c r="B78" s="20"/>
      <c r="C78" s="108" t="s">
        <v>18</v>
      </c>
      <c r="D78" s="108" t="s">
        <v>150</v>
      </c>
      <c r="E78" s="109" t="s">
        <v>151</v>
      </c>
      <c r="F78" s="187" t="s">
        <v>152</v>
      </c>
      <c r="G78" s="188"/>
      <c r="H78" s="188"/>
      <c r="I78" s="188"/>
      <c r="J78" s="111" t="s">
        <v>153</v>
      </c>
      <c r="K78" s="112">
        <v>144.75</v>
      </c>
      <c r="L78" s="189"/>
      <c r="M78" s="188"/>
      <c r="N78" s="190">
        <f>ROUND($L$78*$K$78,2)</f>
        <v>0</v>
      </c>
      <c r="O78" s="188"/>
      <c r="P78" s="188"/>
      <c r="Q78" s="188"/>
      <c r="R78" s="110" t="s">
        <v>154</v>
      </c>
      <c r="S78" s="20"/>
      <c r="T78" s="113"/>
      <c r="U78" s="114" t="s">
        <v>39</v>
      </c>
      <c r="X78" s="115">
        <v>0</v>
      </c>
      <c r="Y78" s="115">
        <f>$X$78*$K$78</f>
        <v>0</v>
      </c>
      <c r="Z78" s="115">
        <v>0</v>
      </c>
      <c r="AA78" s="116">
        <f>$Z$78*$K$78</f>
        <v>0</v>
      </c>
      <c r="AR78" s="79" t="s">
        <v>155</v>
      </c>
      <c r="AT78" s="79" t="s">
        <v>150</v>
      </c>
      <c r="AU78" s="79" t="s">
        <v>77</v>
      </c>
      <c r="AY78" s="6" t="s">
        <v>149</v>
      </c>
      <c r="BE78" s="117">
        <f>IF($U$78="základní",$N$78,0)</f>
        <v>0</v>
      </c>
      <c r="BF78" s="117">
        <f>IF($U$78="snížená",$N$78,0)</f>
        <v>0</v>
      </c>
      <c r="BG78" s="117">
        <f>IF($U$78="zákl. přenesená",$N$78,0)</f>
        <v>0</v>
      </c>
      <c r="BH78" s="117">
        <f>IF($U$78="sníž. přenesená",$N$78,0)</f>
        <v>0</v>
      </c>
      <c r="BI78" s="117">
        <f>IF($U$78="nulová",$N$78,0)</f>
        <v>0</v>
      </c>
      <c r="BJ78" s="79" t="s">
        <v>18</v>
      </c>
      <c r="BK78" s="117">
        <f>ROUND($L$78*$K$78,2)</f>
        <v>0</v>
      </c>
      <c r="BL78" s="79" t="s">
        <v>155</v>
      </c>
      <c r="BM78" s="79" t="s">
        <v>325</v>
      </c>
    </row>
    <row r="79" spans="2:47" s="6" customFormat="1" ht="16.5" customHeight="1">
      <c r="B79" s="20"/>
      <c r="F79" s="191" t="s">
        <v>152</v>
      </c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20"/>
      <c r="T79" s="44"/>
      <c r="AA79" s="45"/>
      <c r="AT79" s="6" t="s">
        <v>157</v>
      </c>
      <c r="AU79" s="6" t="s">
        <v>77</v>
      </c>
    </row>
    <row r="80" spans="2:51" s="6" customFormat="1" ht="15.75" customHeight="1">
      <c r="B80" s="118"/>
      <c r="E80" s="119"/>
      <c r="F80" s="192" t="s">
        <v>326</v>
      </c>
      <c r="G80" s="193"/>
      <c r="H80" s="193"/>
      <c r="I80" s="193"/>
      <c r="K80" s="120">
        <v>144.75</v>
      </c>
      <c r="S80" s="118"/>
      <c r="T80" s="121"/>
      <c r="AA80" s="122"/>
      <c r="AT80" s="119" t="s">
        <v>159</v>
      </c>
      <c r="AU80" s="119" t="s">
        <v>77</v>
      </c>
      <c r="AV80" s="119" t="s">
        <v>77</v>
      </c>
      <c r="AW80" s="119" t="s">
        <v>129</v>
      </c>
      <c r="AX80" s="119" t="s">
        <v>18</v>
      </c>
      <c r="AY80" s="119" t="s">
        <v>149</v>
      </c>
    </row>
    <row r="81" spans="2:65" s="6" customFormat="1" ht="27" customHeight="1">
      <c r="B81" s="20"/>
      <c r="C81" s="108" t="s">
        <v>77</v>
      </c>
      <c r="D81" s="108" t="s">
        <v>150</v>
      </c>
      <c r="E81" s="109" t="s">
        <v>160</v>
      </c>
      <c r="F81" s="187" t="s">
        <v>161</v>
      </c>
      <c r="G81" s="188"/>
      <c r="H81" s="188"/>
      <c r="I81" s="188"/>
      <c r="J81" s="111" t="s">
        <v>153</v>
      </c>
      <c r="K81" s="112">
        <v>579</v>
      </c>
      <c r="L81" s="189"/>
      <c r="M81" s="188"/>
      <c r="N81" s="190">
        <f>ROUND($L$81*$K$81,2)</f>
        <v>0</v>
      </c>
      <c r="O81" s="188"/>
      <c r="P81" s="188"/>
      <c r="Q81" s="188"/>
      <c r="R81" s="110" t="s">
        <v>154</v>
      </c>
      <c r="S81" s="20"/>
      <c r="T81" s="113"/>
      <c r="U81" s="114" t="s">
        <v>39</v>
      </c>
      <c r="X81" s="115">
        <v>0</v>
      </c>
      <c r="Y81" s="115">
        <f>$X$81*$K$81</f>
        <v>0</v>
      </c>
      <c r="Z81" s="115">
        <v>0</v>
      </c>
      <c r="AA81" s="116">
        <f>$Z$81*$K$81</f>
        <v>0</v>
      </c>
      <c r="AR81" s="79" t="s">
        <v>155</v>
      </c>
      <c r="AT81" s="79" t="s">
        <v>150</v>
      </c>
      <c r="AU81" s="79" t="s">
        <v>77</v>
      </c>
      <c r="AY81" s="6" t="s">
        <v>149</v>
      </c>
      <c r="BE81" s="117">
        <f>IF($U$81="základní",$N$81,0)</f>
        <v>0</v>
      </c>
      <c r="BF81" s="117">
        <f>IF($U$81="snížená",$N$81,0)</f>
        <v>0</v>
      </c>
      <c r="BG81" s="117">
        <f>IF($U$81="zákl. přenesená",$N$81,0)</f>
        <v>0</v>
      </c>
      <c r="BH81" s="117">
        <f>IF($U$81="sníž. přenesená",$N$81,0)</f>
        <v>0</v>
      </c>
      <c r="BI81" s="117">
        <f>IF($U$81="nulová",$N$81,0)</f>
        <v>0</v>
      </c>
      <c r="BJ81" s="79" t="s">
        <v>18</v>
      </c>
      <c r="BK81" s="117">
        <f>ROUND($L$81*$K$81,2)</f>
        <v>0</v>
      </c>
      <c r="BL81" s="79" t="s">
        <v>155</v>
      </c>
      <c r="BM81" s="79" t="s">
        <v>327</v>
      </c>
    </row>
    <row r="82" spans="2:47" s="6" customFormat="1" ht="16.5" customHeight="1">
      <c r="B82" s="20"/>
      <c r="F82" s="191" t="s">
        <v>161</v>
      </c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20"/>
      <c r="T82" s="44"/>
      <c r="AA82" s="45"/>
      <c r="AT82" s="6" t="s">
        <v>157</v>
      </c>
      <c r="AU82" s="6" t="s">
        <v>77</v>
      </c>
    </row>
    <row r="83" spans="2:51" s="6" customFormat="1" ht="15.75" customHeight="1">
      <c r="B83" s="118"/>
      <c r="E83" s="119"/>
      <c r="F83" s="192" t="s">
        <v>328</v>
      </c>
      <c r="G83" s="193"/>
      <c r="H83" s="193"/>
      <c r="I83" s="193"/>
      <c r="K83" s="120">
        <v>579</v>
      </c>
      <c r="S83" s="118"/>
      <c r="T83" s="121"/>
      <c r="AA83" s="122"/>
      <c r="AT83" s="119" t="s">
        <v>159</v>
      </c>
      <c r="AU83" s="119" t="s">
        <v>77</v>
      </c>
      <c r="AV83" s="119" t="s">
        <v>77</v>
      </c>
      <c r="AW83" s="119" t="s">
        <v>129</v>
      </c>
      <c r="AX83" s="119" t="s">
        <v>18</v>
      </c>
      <c r="AY83" s="119" t="s">
        <v>149</v>
      </c>
    </row>
    <row r="84" spans="2:65" s="6" customFormat="1" ht="27" customHeight="1">
      <c r="B84" s="20"/>
      <c r="C84" s="108" t="s">
        <v>164</v>
      </c>
      <c r="D84" s="108" t="s">
        <v>150</v>
      </c>
      <c r="E84" s="109" t="s">
        <v>165</v>
      </c>
      <c r="F84" s="187" t="s">
        <v>166</v>
      </c>
      <c r="G84" s="188"/>
      <c r="H84" s="188"/>
      <c r="I84" s="188"/>
      <c r="J84" s="111" t="s">
        <v>153</v>
      </c>
      <c r="K84" s="112">
        <v>579</v>
      </c>
      <c r="L84" s="189"/>
      <c r="M84" s="188"/>
      <c r="N84" s="190">
        <f>ROUND($L$84*$K$84,2)</f>
        <v>0</v>
      </c>
      <c r="O84" s="188"/>
      <c r="P84" s="188"/>
      <c r="Q84" s="188"/>
      <c r="R84" s="110" t="s">
        <v>154</v>
      </c>
      <c r="S84" s="20"/>
      <c r="T84" s="113"/>
      <c r="U84" s="114" t="s">
        <v>39</v>
      </c>
      <c r="X84" s="115">
        <v>0</v>
      </c>
      <c r="Y84" s="115">
        <f>$X$84*$K$84</f>
        <v>0</v>
      </c>
      <c r="Z84" s="115">
        <v>0</v>
      </c>
      <c r="AA84" s="116">
        <f>$Z$84*$K$84</f>
        <v>0</v>
      </c>
      <c r="AR84" s="79" t="s">
        <v>155</v>
      </c>
      <c r="AT84" s="79" t="s">
        <v>150</v>
      </c>
      <c r="AU84" s="79" t="s">
        <v>77</v>
      </c>
      <c r="AY84" s="6" t="s">
        <v>149</v>
      </c>
      <c r="BE84" s="117">
        <f>IF($U$84="základní",$N$84,0)</f>
        <v>0</v>
      </c>
      <c r="BF84" s="117">
        <f>IF($U$84="snížená",$N$84,0)</f>
        <v>0</v>
      </c>
      <c r="BG84" s="117">
        <f>IF($U$84="zákl. přenesená",$N$84,0)</f>
        <v>0</v>
      </c>
      <c r="BH84" s="117">
        <f>IF($U$84="sníž. přenesená",$N$84,0)</f>
        <v>0</v>
      </c>
      <c r="BI84" s="117">
        <f>IF($U$84="nulová",$N$84,0)</f>
        <v>0</v>
      </c>
      <c r="BJ84" s="79" t="s">
        <v>18</v>
      </c>
      <c r="BK84" s="117">
        <f>ROUND($L$84*$K$84,2)</f>
        <v>0</v>
      </c>
      <c r="BL84" s="79" t="s">
        <v>155</v>
      </c>
      <c r="BM84" s="79" t="s">
        <v>329</v>
      </c>
    </row>
    <row r="85" spans="2:47" s="6" customFormat="1" ht="16.5" customHeight="1">
      <c r="B85" s="20"/>
      <c r="F85" s="191" t="s">
        <v>166</v>
      </c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20"/>
      <c r="T85" s="44"/>
      <c r="AA85" s="45"/>
      <c r="AT85" s="6" t="s">
        <v>157</v>
      </c>
      <c r="AU85" s="6" t="s">
        <v>77</v>
      </c>
    </row>
    <row r="86" spans="2:51" s="6" customFormat="1" ht="15.75" customHeight="1">
      <c r="B86" s="118"/>
      <c r="E86" s="119"/>
      <c r="F86" s="192" t="s">
        <v>330</v>
      </c>
      <c r="G86" s="193"/>
      <c r="H86" s="193"/>
      <c r="I86" s="193"/>
      <c r="K86" s="120">
        <v>579</v>
      </c>
      <c r="S86" s="118"/>
      <c r="T86" s="121"/>
      <c r="AA86" s="122"/>
      <c r="AT86" s="119" t="s">
        <v>159</v>
      </c>
      <c r="AU86" s="119" t="s">
        <v>77</v>
      </c>
      <c r="AV86" s="119" t="s">
        <v>77</v>
      </c>
      <c r="AW86" s="119" t="s">
        <v>129</v>
      </c>
      <c r="AX86" s="119" t="s">
        <v>18</v>
      </c>
      <c r="AY86" s="119" t="s">
        <v>149</v>
      </c>
    </row>
    <row r="87" spans="2:65" s="6" customFormat="1" ht="27" customHeight="1">
      <c r="B87" s="20"/>
      <c r="C87" s="108" t="s">
        <v>155</v>
      </c>
      <c r="D87" s="108" t="s">
        <v>150</v>
      </c>
      <c r="E87" s="109" t="s">
        <v>168</v>
      </c>
      <c r="F87" s="187" t="s">
        <v>169</v>
      </c>
      <c r="G87" s="188"/>
      <c r="H87" s="188"/>
      <c r="I87" s="188"/>
      <c r="J87" s="111" t="s">
        <v>153</v>
      </c>
      <c r="K87" s="112">
        <v>579</v>
      </c>
      <c r="L87" s="189"/>
      <c r="M87" s="188"/>
      <c r="N87" s="190">
        <f>ROUND($L$87*$K$87,2)</f>
        <v>0</v>
      </c>
      <c r="O87" s="188"/>
      <c r="P87" s="188"/>
      <c r="Q87" s="188"/>
      <c r="R87" s="110" t="s">
        <v>154</v>
      </c>
      <c r="S87" s="20"/>
      <c r="T87" s="113"/>
      <c r="U87" s="114" t="s">
        <v>39</v>
      </c>
      <c r="X87" s="115">
        <v>0</v>
      </c>
      <c r="Y87" s="115">
        <f>$X$87*$K$87</f>
        <v>0</v>
      </c>
      <c r="Z87" s="115">
        <v>0</v>
      </c>
      <c r="AA87" s="116">
        <f>$Z$87*$K$87</f>
        <v>0</v>
      </c>
      <c r="AR87" s="79" t="s">
        <v>155</v>
      </c>
      <c r="AT87" s="79" t="s">
        <v>150</v>
      </c>
      <c r="AU87" s="79" t="s">
        <v>77</v>
      </c>
      <c r="AY87" s="6" t="s">
        <v>149</v>
      </c>
      <c r="BE87" s="117">
        <f>IF($U$87="základní",$N$87,0)</f>
        <v>0</v>
      </c>
      <c r="BF87" s="117">
        <f>IF($U$87="snížená",$N$87,0)</f>
        <v>0</v>
      </c>
      <c r="BG87" s="117">
        <f>IF($U$87="zákl. přenesená",$N$87,0)</f>
        <v>0</v>
      </c>
      <c r="BH87" s="117">
        <f>IF($U$87="sníž. přenesená",$N$87,0)</f>
        <v>0</v>
      </c>
      <c r="BI87" s="117">
        <f>IF($U$87="nulová",$N$87,0)</f>
        <v>0</v>
      </c>
      <c r="BJ87" s="79" t="s">
        <v>18</v>
      </c>
      <c r="BK87" s="117">
        <f>ROUND($L$87*$K$87,2)</f>
        <v>0</v>
      </c>
      <c r="BL87" s="79" t="s">
        <v>155</v>
      </c>
      <c r="BM87" s="79" t="s">
        <v>331</v>
      </c>
    </row>
    <row r="88" spans="2:47" s="6" customFormat="1" ht="16.5" customHeight="1">
      <c r="B88" s="20"/>
      <c r="F88" s="191" t="s">
        <v>169</v>
      </c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20"/>
      <c r="T88" s="44"/>
      <c r="AA88" s="45"/>
      <c r="AT88" s="6" t="s">
        <v>157</v>
      </c>
      <c r="AU88" s="6" t="s">
        <v>77</v>
      </c>
    </row>
    <row r="89" spans="2:51" s="6" customFormat="1" ht="15.75" customHeight="1">
      <c r="B89" s="118"/>
      <c r="E89" s="119"/>
      <c r="F89" s="192" t="s">
        <v>328</v>
      </c>
      <c r="G89" s="193"/>
      <c r="H89" s="193"/>
      <c r="I89" s="193"/>
      <c r="K89" s="120">
        <v>579</v>
      </c>
      <c r="S89" s="118"/>
      <c r="T89" s="121"/>
      <c r="AA89" s="122"/>
      <c r="AT89" s="119" t="s">
        <v>159</v>
      </c>
      <c r="AU89" s="119" t="s">
        <v>77</v>
      </c>
      <c r="AV89" s="119" t="s">
        <v>77</v>
      </c>
      <c r="AW89" s="119" t="s">
        <v>129</v>
      </c>
      <c r="AX89" s="119" t="s">
        <v>18</v>
      </c>
      <c r="AY89" s="119" t="s">
        <v>149</v>
      </c>
    </row>
    <row r="90" spans="2:65" s="6" customFormat="1" ht="27" customHeight="1">
      <c r="B90" s="20"/>
      <c r="C90" s="108" t="s">
        <v>171</v>
      </c>
      <c r="D90" s="108" t="s">
        <v>150</v>
      </c>
      <c r="E90" s="109" t="s">
        <v>172</v>
      </c>
      <c r="F90" s="187" t="s">
        <v>173</v>
      </c>
      <c r="G90" s="188"/>
      <c r="H90" s="188"/>
      <c r="I90" s="188"/>
      <c r="J90" s="111" t="s">
        <v>153</v>
      </c>
      <c r="K90" s="112">
        <v>579</v>
      </c>
      <c r="L90" s="189"/>
      <c r="M90" s="188"/>
      <c r="N90" s="190">
        <f>ROUND($L$90*$K$90,2)</f>
        <v>0</v>
      </c>
      <c r="O90" s="188"/>
      <c r="P90" s="188"/>
      <c r="Q90" s="188"/>
      <c r="R90" s="110" t="s">
        <v>154</v>
      </c>
      <c r="S90" s="20"/>
      <c r="T90" s="113"/>
      <c r="U90" s="114" t="s">
        <v>39</v>
      </c>
      <c r="X90" s="115">
        <v>0</v>
      </c>
      <c r="Y90" s="115">
        <f>$X$90*$K$90</f>
        <v>0</v>
      </c>
      <c r="Z90" s="115">
        <v>0</v>
      </c>
      <c r="AA90" s="116">
        <f>$Z$90*$K$90</f>
        <v>0</v>
      </c>
      <c r="AR90" s="79" t="s">
        <v>155</v>
      </c>
      <c r="AT90" s="79" t="s">
        <v>150</v>
      </c>
      <c r="AU90" s="79" t="s">
        <v>77</v>
      </c>
      <c r="AY90" s="6" t="s">
        <v>149</v>
      </c>
      <c r="BE90" s="117">
        <f>IF($U$90="základní",$N$90,0)</f>
        <v>0</v>
      </c>
      <c r="BF90" s="117">
        <f>IF($U$90="snížená",$N$90,0)</f>
        <v>0</v>
      </c>
      <c r="BG90" s="117">
        <f>IF($U$90="zákl. přenesená",$N$90,0)</f>
        <v>0</v>
      </c>
      <c r="BH90" s="117">
        <f>IF($U$90="sníž. přenesená",$N$90,0)</f>
        <v>0</v>
      </c>
      <c r="BI90" s="117">
        <f>IF($U$90="nulová",$N$90,0)</f>
        <v>0</v>
      </c>
      <c r="BJ90" s="79" t="s">
        <v>18</v>
      </c>
      <c r="BK90" s="117">
        <f>ROUND($L$90*$K$90,2)</f>
        <v>0</v>
      </c>
      <c r="BL90" s="79" t="s">
        <v>155</v>
      </c>
      <c r="BM90" s="79" t="s">
        <v>332</v>
      </c>
    </row>
    <row r="91" spans="2:47" s="6" customFormat="1" ht="16.5" customHeight="1">
      <c r="B91" s="20"/>
      <c r="F91" s="191" t="s">
        <v>173</v>
      </c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20"/>
      <c r="T91" s="44"/>
      <c r="AA91" s="45"/>
      <c r="AT91" s="6" t="s">
        <v>157</v>
      </c>
      <c r="AU91" s="6" t="s">
        <v>77</v>
      </c>
    </row>
    <row r="92" spans="2:51" s="6" customFormat="1" ht="15.75" customHeight="1">
      <c r="B92" s="118"/>
      <c r="E92" s="119"/>
      <c r="F92" s="192" t="s">
        <v>330</v>
      </c>
      <c r="G92" s="193"/>
      <c r="H92" s="193"/>
      <c r="I92" s="193"/>
      <c r="K92" s="120">
        <v>579</v>
      </c>
      <c r="S92" s="118"/>
      <c r="T92" s="121"/>
      <c r="AA92" s="122"/>
      <c r="AT92" s="119" t="s">
        <v>159</v>
      </c>
      <c r="AU92" s="119" t="s">
        <v>77</v>
      </c>
      <c r="AV92" s="119" t="s">
        <v>77</v>
      </c>
      <c r="AW92" s="119" t="s">
        <v>129</v>
      </c>
      <c r="AX92" s="119" t="s">
        <v>18</v>
      </c>
      <c r="AY92" s="119" t="s">
        <v>149</v>
      </c>
    </row>
    <row r="93" spans="2:65" s="6" customFormat="1" ht="27" customHeight="1">
      <c r="B93" s="20"/>
      <c r="C93" s="108" t="s">
        <v>175</v>
      </c>
      <c r="D93" s="108" t="s">
        <v>150</v>
      </c>
      <c r="E93" s="109" t="s">
        <v>176</v>
      </c>
      <c r="F93" s="187" t="s">
        <v>177</v>
      </c>
      <c r="G93" s="188"/>
      <c r="H93" s="188"/>
      <c r="I93" s="188"/>
      <c r="J93" s="111" t="s">
        <v>153</v>
      </c>
      <c r="K93" s="112">
        <v>144.75</v>
      </c>
      <c r="L93" s="189"/>
      <c r="M93" s="188"/>
      <c r="N93" s="190">
        <f>ROUND($L$93*$K$93,2)</f>
        <v>0</v>
      </c>
      <c r="O93" s="188"/>
      <c r="P93" s="188"/>
      <c r="Q93" s="188"/>
      <c r="R93" s="110" t="s">
        <v>154</v>
      </c>
      <c r="S93" s="20"/>
      <c r="T93" s="113"/>
      <c r="U93" s="114" t="s">
        <v>39</v>
      </c>
      <c r="X93" s="115">
        <v>0</v>
      </c>
      <c r="Y93" s="115">
        <f>$X$93*$K$93</f>
        <v>0</v>
      </c>
      <c r="Z93" s="115">
        <v>0</v>
      </c>
      <c r="AA93" s="116">
        <f>$Z$93*$K$93</f>
        <v>0</v>
      </c>
      <c r="AR93" s="79" t="s">
        <v>155</v>
      </c>
      <c r="AT93" s="79" t="s">
        <v>150</v>
      </c>
      <c r="AU93" s="79" t="s">
        <v>77</v>
      </c>
      <c r="AY93" s="6" t="s">
        <v>149</v>
      </c>
      <c r="BE93" s="117">
        <f>IF($U$93="základní",$N$93,0)</f>
        <v>0</v>
      </c>
      <c r="BF93" s="117">
        <f>IF($U$93="snížená",$N$93,0)</f>
        <v>0</v>
      </c>
      <c r="BG93" s="117">
        <f>IF($U$93="zákl. přenesená",$N$93,0)</f>
        <v>0</v>
      </c>
      <c r="BH93" s="117">
        <f>IF($U$93="sníž. přenesená",$N$93,0)</f>
        <v>0</v>
      </c>
      <c r="BI93" s="117">
        <f>IF($U$93="nulová",$N$93,0)</f>
        <v>0</v>
      </c>
      <c r="BJ93" s="79" t="s">
        <v>18</v>
      </c>
      <c r="BK93" s="117">
        <f>ROUND($L$93*$K$93,2)</f>
        <v>0</v>
      </c>
      <c r="BL93" s="79" t="s">
        <v>155</v>
      </c>
      <c r="BM93" s="79" t="s">
        <v>333</v>
      </c>
    </row>
    <row r="94" spans="2:47" s="6" customFormat="1" ht="16.5" customHeight="1">
      <c r="B94" s="20"/>
      <c r="F94" s="191" t="s">
        <v>177</v>
      </c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20"/>
      <c r="T94" s="44"/>
      <c r="AA94" s="45"/>
      <c r="AT94" s="6" t="s">
        <v>157</v>
      </c>
      <c r="AU94" s="6" t="s">
        <v>77</v>
      </c>
    </row>
    <row r="95" spans="2:51" s="6" customFormat="1" ht="15.75" customHeight="1">
      <c r="B95" s="118"/>
      <c r="E95" s="119"/>
      <c r="F95" s="192" t="s">
        <v>326</v>
      </c>
      <c r="G95" s="193"/>
      <c r="H95" s="193"/>
      <c r="I95" s="193"/>
      <c r="K95" s="120">
        <v>144.75</v>
      </c>
      <c r="S95" s="118"/>
      <c r="T95" s="121"/>
      <c r="AA95" s="122"/>
      <c r="AT95" s="119" t="s">
        <v>159</v>
      </c>
      <c r="AU95" s="119" t="s">
        <v>77</v>
      </c>
      <c r="AV95" s="119" t="s">
        <v>77</v>
      </c>
      <c r="AW95" s="119" t="s">
        <v>129</v>
      </c>
      <c r="AX95" s="119" t="s">
        <v>18</v>
      </c>
      <c r="AY95" s="119" t="s">
        <v>149</v>
      </c>
    </row>
    <row r="96" spans="2:65" s="6" customFormat="1" ht="27" customHeight="1">
      <c r="B96" s="20"/>
      <c r="C96" s="108" t="s">
        <v>179</v>
      </c>
      <c r="D96" s="108" t="s">
        <v>150</v>
      </c>
      <c r="E96" s="109" t="s">
        <v>180</v>
      </c>
      <c r="F96" s="187" t="s">
        <v>181</v>
      </c>
      <c r="G96" s="188"/>
      <c r="H96" s="188"/>
      <c r="I96" s="188"/>
      <c r="J96" s="111" t="s">
        <v>153</v>
      </c>
      <c r="K96" s="112">
        <v>144.75</v>
      </c>
      <c r="L96" s="189"/>
      <c r="M96" s="188"/>
      <c r="N96" s="190">
        <f>ROUND($L$96*$K$96,2)</f>
        <v>0</v>
      </c>
      <c r="O96" s="188"/>
      <c r="P96" s="188"/>
      <c r="Q96" s="188"/>
      <c r="R96" s="110" t="s">
        <v>154</v>
      </c>
      <c r="S96" s="20"/>
      <c r="T96" s="113"/>
      <c r="U96" s="114" t="s">
        <v>39</v>
      </c>
      <c r="X96" s="115">
        <v>0</v>
      </c>
      <c r="Y96" s="115">
        <f>$X$96*$K$96</f>
        <v>0</v>
      </c>
      <c r="Z96" s="115">
        <v>0</v>
      </c>
      <c r="AA96" s="116">
        <f>$Z$96*$K$96</f>
        <v>0</v>
      </c>
      <c r="AR96" s="79" t="s">
        <v>155</v>
      </c>
      <c r="AT96" s="79" t="s">
        <v>150</v>
      </c>
      <c r="AU96" s="79" t="s">
        <v>77</v>
      </c>
      <c r="AY96" s="6" t="s">
        <v>149</v>
      </c>
      <c r="BE96" s="117">
        <f>IF($U$96="základní",$N$96,0)</f>
        <v>0</v>
      </c>
      <c r="BF96" s="117">
        <f>IF($U$96="snížená",$N$96,0)</f>
        <v>0</v>
      </c>
      <c r="BG96" s="117">
        <f>IF($U$96="zákl. přenesená",$N$96,0)</f>
        <v>0</v>
      </c>
      <c r="BH96" s="117">
        <f>IF($U$96="sníž. přenesená",$N$96,0)</f>
        <v>0</v>
      </c>
      <c r="BI96" s="117">
        <f>IF($U$96="nulová",$N$96,0)</f>
        <v>0</v>
      </c>
      <c r="BJ96" s="79" t="s">
        <v>18</v>
      </c>
      <c r="BK96" s="117">
        <f>ROUND($L$96*$K$96,2)</f>
        <v>0</v>
      </c>
      <c r="BL96" s="79" t="s">
        <v>155</v>
      </c>
      <c r="BM96" s="79" t="s">
        <v>334</v>
      </c>
    </row>
    <row r="97" spans="2:47" s="6" customFormat="1" ht="16.5" customHeight="1">
      <c r="B97" s="20"/>
      <c r="F97" s="191" t="s">
        <v>181</v>
      </c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20"/>
      <c r="T97" s="44"/>
      <c r="AA97" s="45"/>
      <c r="AT97" s="6" t="s">
        <v>157</v>
      </c>
      <c r="AU97" s="6" t="s">
        <v>77</v>
      </c>
    </row>
    <row r="98" spans="2:51" s="6" customFormat="1" ht="15.75" customHeight="1">
      <c r="B98" s="118"/>
      <c r="E98" s="119"/>
      <c r="F98" s="192" t="s">
        <v>335</v>
      </c>
      <c r="G98" s="193"/>
      <c r="H98" s="193"/>
      <c r="I98" s="193"/>
      <c r="K98" s="120">
        <v>144.75</v>
      </c>
      <c r="S98" s="118"/>
      <c r="T98" s="121"/>
      <c r="AA98" s="122"/>
      <c r="AT98" s="119" t="s">
        <v>159</v>
      </c>
      <c r="AU98" s="119" t="s">
        <v>77</v>
      </c>
      <c r="AV98" s="119" t="s">
        <v>77</v>
      </c>
      <c r="AW98" s="119" t="s">
        <v>129</v>
      </c>
      <c r="AX98" s="119" t="s">
        <v>18</v>
      </c>
      <c r="AY98" s="119" t="s">
        <v>149</v>
      </c>
    </row>
    <row r="99" spans="2:65" s="6" customFormat="1" ht="27" customHeight="1">
      <c r="B99" s="20"/>
      <c r="C99" s="108" t="s">
        <v>183</v>
      </c>
      <c r="D99" s="108" t="s">
        <v>150</v>
      </c>
      <c r="E99" s="109" t="s">
        <v>184</v>
      </c>
      <c r="F99" s="187" t="s">
        <v>185</v>
      </c>
      <c r="G99" s="188"/>
      <c r="H99" s="188"/>
      <c r="I99" s="188"/>
      <c r="J99" s="111" t="s">
        <v>153</v>
      </c>
      <c r="K99" s="112">
        <v>1447.5</v>
      </c>
      <c r="L99" s="189"/>
      <c r="M99" s="188"/>
      <c r="N99" s="190">
        <f>ROUND($L$99*$K$99,2)</f>
        <v>0</v>
      </c>
      <c r="O99" s="188"/>
      <c r="P99" s="188"/>
      <c r="Q99" s="188"/>
      <c r="R99" s="110" t="s">
        <v>154</v>
      </c>
      <c r="S99" s="20"/>
      <c r="T99" s="113"/>
      <c r="U99" s="114" t="s">
        <v>39</v>
      </c>
      <c r="X99" s="115">
        <v>0</v>
      </c>
      <c r="Y99" s="115">
        <f>$X$99*$K$99</f>
        <v>0</v>
      </c>
      <c r="Z99" s="115">
        <v>0</v>
      </c>
      <c r="AA99" s="116">
        <f>$Z$99*$K$99</f>
        <v>0</v>
      </c>
      <c r="AR99" s="79" t="s">
        <v>155</v>
      </c>
      <c r="AT99" s="79" t="s">
        <v>150</v>
      </c>
      <c r="AU99" s="79" t="s">
        <v>77</v>
      </c>
      <c r="AY99" s="6" t="s">
        <v>149</v>
      </c>
      <c r="BE99" s="117">
        <f>IF($U$99="základní",$N$99,0)</f>
        <v>0</v>
      </c>
      <c r="BF99" s="117">
        <f>IF($U$99="snížená",$N$99,0)</f>
        <v>0</v>
      </c>
      <c r="BG99" s="117">
        <f>IF($U$99="zákl. přenesená",$N$99,0)</f>
        <v>0</v>
      </c>
      <c r="BH99" s="117">
        <f>IF($U$99="sníž. přenesená",$N$99,0)</f>
        <v>0</v>
      </c>
      <c r="BI99" s="117">
        <f>IF($U$99="nulová",$N$99,0)</f>
        <v>0</v>
      </c>
      <c r="BJ99" s="79" t="s">
        <v>18</v>
      </c>
      <c r="BK99" s="117">
        <f>ROUND($L$99*$K$99,2)</f>
        <v>0</v>
      </c>
      <c r="BL99" s="79" t="s">
        <v>155</v>
      </c>
      <c r="BM99" s="79" t="s">
        <v>336</v>
      </c>
    </row>
    <row r="100" spans="2:47" s="6" customFormat="1" ht="16.5" customHeight="1">
      <c r="B100" s="20"/>
      <c r="F100" s="191" t="s">
        <v>185</v>
      </c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20"/>
      <c r="T100" s="44"/>
      <c r="AA100" s="45"/>
      <c r="AT100" s="6" t="s">
        <v>157</v>
      </c>
      <c r="AU100" s="6" t="s">
        <v>77</v>
      </c>
    </row>
    <row r="101" spans="2:51" s="6" customFormat="1" ht="15.75" customHeight="1">
      <c r="B101" s="118"/>
      <c r="E101" s="119"/>
      <c r="F101" s="192" t="s">
        <v>337</v>
      </c>
      <c r="G101" s="193"/>
      <c r="H101" s="193"/>
      <c r="I101" s="193"/>
      <c r="K101" s="120">
        <v>1447.5</v>
      </c>
      <c r="S101" s="118"/>
      <c r="T101" s="121"/>
      <c r="AA101" s="122"/>
      <c r="AT101" s="119" t="s">
        <v>159</v>
      </c>
      <c r="AU101" s="119" t="s">
        <v>77</v>
      </c>
      <c r="AV101" s="119" t="s">
        <v>77</v>
      </c>
      <c r="AW101" s="119" t="s">
        <v>129</v>
      </c>
      <c r="AX101" s="119" t="s">
        <v>18</v>
      </c>
      <c r="AY101" s="119" t="s">
        <v>149</v>
      </c>
    </row>
    <row r="102" spans="2:65" s="6" customFormat="1" ht="39" customHeight="1">
      <c r="B102" s="20"/>
      <c r="C102" s="108" t="s">
        <v>188</v>
      </c>
      <c r="D102" s="108" t="s">
        <v>150</v>
      </c>
      <c r="E102" s="109" t="s">
        <v>189</v>
      </c>
      <c r="F102" s="187" t="s">
        <v>190</v>
      </c>
      <c r="G102" s="188"/>
      <c r="H102" s="188"/>
      <c r="I102" s="188"/>
      <c r="J102" s="111" t="s">
        <v>153</v>
      </c>
      <c r="K102" s="112">
        <v>2895</v>
      </c>
      <c r="L102" s="189"/>
      <c r="M102" s="188"/>
      <c r="N102" s="190">
        <f>ROUND($L$102*$K$102,2)</f>
        <v>0</v>
      </c>
      <c r="O102" s="188"/>
      <c r="P102" s="188"/>
      <c r="Q102" s="188"/>
      <c r="R102" s="110" t="s">
        <v>154</v>
      </c>
      <c r="S102" s="20"/>
      <c r="T102" s="113"/>
      <c r="U102" s="114" t="s">
        <v>39</v>
      </c>
      <c r="X102" s="115">
        <v>0</v>
      </c>
      <c r="Y102" s="115">
        <f>$X$102*$K$102</f>
        <v>0</v>
      </c>
      <c r="Z102" s="115">
        <v>0</v>
      </c>
      <c r="AA102" s="116">
        <f>$Z$102*$K$102</f>
        <v>0</v>
      </c>
      <c r="AR102" s="79" t="s">
        <v>155</v>
      </c>
      <c r="AT102" s="79" t="s">
        <v>150</v>
      </c>
      <c r="AU102" s="79" t="s">
        <v>77</v>
      </c>
      <c r="AY102" s="6" t="s">
        <v>149</v>
      </c>
      <c r="BE102" s="117">
        <f>IF($U$102="základní",$N$102,0)</f>
        <v>0</v>
      </c>
      <c r="BF102" s="117">
        <f>IF($U$102="snížená",$N$102,0)</f>
        <v>0</v>
      </c>
      <c r="BG102" s="117">
        <f>IF($U$102="zákl. přenesená",$N$102,0)</f>
        <v>0</v>
      </c>
      <c r="BH102" s="117">
        <f>IF($U$102="sníž. přenesená",$N$102,0)</f>
        <v>0</v>
      </c>
      <c r="BI102" s="117">
        <f>IF($U$102="nulová",$N$102,0)</f>
        <v>0</v>
      </c>
      <c r="BJ102" s="79" t="s">
        <v>18</v>
      </c>
      <c r="BK102" s="117">
        <f>ROUND($L$102*$K$102,2)</f>
        <v>0</v>
      </c>
      <c r="BL102" s="79" t="s">
        <v>155</v>
      </c>
      <c r="BM102" s="79" t="s">
        <v>338</v>
      </c>
    </row>
    <row r="103" spans="2:47" s="6" customFormat="1" ht="16.5" customHeight="1">
      <c r="B103" s="20"/>
      <c r="F103" s="191" t="s">
        <v>190</v>
      </c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20"/>
      <c r="T103" s="44"/>
      <c r="AA103" s="45"/>
      <c r="AT103" s="6" t="s">
        <v>157</v>
      </c>
      <c r="AU103" s="6" t="s">
        <v>77</v>
      </c>
    </row>
    <row r="104" spans="2:51" s="6" customFormat="1" ht="15.75" customHeight="1">
      <c r="B104" s="118"/>
      <c r="E104" s="119"/>
      <c r="F104" s="192" t="s">
        <v>339</v>
      </c>
      <c r="G104" s="193"/>
      <c r="H104" s="193"/>
      <c r="I104" s="193"/>
      <c r="K104" s="120">
        <v>2895</v>
      </c>
      <c r="S104" s="118"/>
      <c r="T104" s="121"/>
      <c r="AA104" s="122"/>
      <c r="AT104" s="119" t="s">
        <v>159</v>
      </c>
      <c r="AU104" s="119" t="s">
        <v>77</v>
      </c>
      <c r="AV104" s="119" t="s">
        <v>77</v>
      </c>
      <c r="AW104" s="119" t="s">
        <v>129</v>
      </c>
      <c r="AX104" s="119" t="s">
        <v>18</v>
      </c>
      <c r="AY104" s="119" t="s">
        <v>149</v>
      </c>
    </row>
    <row r="105" spans="2:65" s="6" customFormat="1" ht="15.75" customHeight="1">
      <c r="B105" s="20"/>
      <c r="C105" s="108" t="s">
        <v>23</v>
      </c>
      <c r="D105" s="108" t="s">
        <v>150</v>
      </c>
      <c r="E105" s="109" t="s">
        <v>194</v>
      </c>
      <c r="F105" s="187" t="s">
        <v>195</v>
      </c>
      <c r="G105" s="188"/>
      <c r="H105" s="188"/>
      <c r="I105" s="188"/>
      <c r="J105" s="111" t="s">
        <v>153</v>
      </c>
      <c r="K105" s="112">
        <v>1447.5</v>
      </c>
      <c r="L105" s="189"/>
      <c r="M105" s="188"/>
      <c r="N105" s="190">
        <f>ROUND($L$105*$K$105,2)</f>
        <v>0</v>
      </c>
      <c r="O105" s="188"/>
      <c r="P105" s="188"/>
      <c r="Q105" s="188"/>
      <c r="R105" s="110" t="s">
        <v>154</v>
      </c>
      <c r="S105" s="20"/>
      <c r="T105" s="113"/>
      <c r="U105" s="114" t="s">
        <v>39</v>
      </c>
      <c r="X105" s="115">
        <v>0</v>
      </c>
      <c r="Y105" s="115">
        <f>$X$105*$K$105</f>
        <v>0</v>
      </c>
      <c r="Z105" s="115">
        <v>0</v>
      </c>
      <c r="AA105" s="116">
        <f>$Z$105*$K$105</f>
        <v>0</v>
      </c>
      <c r="AR105" s="79" t="s">
        <v>155</v>
      </c>
      <c r="AT105" s="79" t="s">
        <v>150</v>
      </c>
      <c r="AU105" s="79" t="s">
        <v>77</v>
      </c>
      <c r="AY105" s="6" t="s">
        <v>149</v>
      </c>
      <c r="BE105" s="117">
        <f>IF($U$105="základní",$N$105,0)</f>
        <v>0</v>
      </c>
      <c r="BF105" s="117">
        <f>IF($U$105="snížená",$N$105,0)</f>
        <v>0</v>
      </c>
      <c r="BG105" s="117">
        <f>IF($U$105="zákl. přenesená",$N$105,0)</f>
        <v>0</v>
      </c>
      <c r="BH105" s="117">
        <f>IF($U$105="sníž. přenesená",$N$105,0)</f>
        <v>0</v>
      </c>
      <c r="BI105" s="117">
        <f>IF($U$105="nulová",$N$105,0)</f>
        <v>0</v>
      </c>
      <c r="BJ105" s="79" t="s">
        <v>18</v>
      </c>
      <c r="BK105" s="117">
        <f>ROUND($L$105*$K$105,2)</f>
        <v>0</v>
      </c>
      <c r="BL105" s="79" t="s">
        <v>155</v>
      </c>
      <c r="BM105" s="79" t="s">
        <v>340</v>
      </c>
    </row>
    <row r="106" spans="2:47" s="6" customFormat="1" ht="16.5" customHeight="1">
      <c r="B106" s="20"/>
      <c r="F106" s="191" t="s">
        <v>195</v>
      </c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20"/>
      <c r="T106" s="44"/>
      <c r="AA106" s="45"/>
      <c r="AT106" s="6" t="s">
        <v>157</v>
      </c>
      <c r="AU106" s="6" t="s">
        <v>77</v>
      </c>
    </row>
    <row r="107" spans="2:51" s="6" customFormat="1" ht="15.75" customHeight="1">
      <c r="B107" s="118"/>
      <c r="E107" s="119"/>
      <c r="F107" s="192" t="s">
        <v>337</v>
      </c>
      <c r="G107" s="193"/>
      <c r="H107" s="193"/>
      <c r="I107" s="193"/>
      <c r="K107" s="120">
        <v>1447.5</v>
      </c>
      <c r="S107" s="118"/>
      <c r="T107" s="121"/>
      <c r="AA107" s="122"/>
      <c r="AT107" s="119" t="s">
        <v>159</v>
      </c>
      <c r="AU107" s="119" t="s">
        <v>77</v>
      </c>
      <c r="AV107" s="119" t="s">
        <v>77</v>
      </c>
      <c r="AW107" s="119" t="s">
        <v>129</v>
      </c>
      <c r="AX107" s="119" t="s">
        <v>18</v>
      </c>
      <c r="AY107" s="119" t="s">
        <v>149</v>
      </c>
    </row>
    <row r="108" spans="2:65" s="6" customFormat="1" ht="27" customHeight="1">
      <c r="B108" s="20"/>
      <c r="C108" s="108" t="s">
        <v>197</v>
      </c>
      <c r="D108" s="108" t="s">
        <v>150</v>
      </c>
      <c r="E108" s="109" t="s">
        <v>198</v>
      </c>
      <c r="F108" s="187" t="s">
        <v>199</v>
      </c>
      <c r="G108" s="188"/>
      <c r="H108" s="188"/>
      <c r="I108" s="188"/>
      <c r="J108" s="111" t="s">
        <v>200</v>
      </c>
      <c r="K108" s="112">
        <v>2605.5</v>
      </c>
      <c r="L108" s="189"/>
      <c r="M108" s="188"/>
      <c r="N108" s="190">
        <f>ROUND($L$108*$K$108,2)</f>
        <v>0</v>
      </c>
      <c r="O108" s="188"/>
      <c r="P108" s="188"/>
      <c r="Q108" s="188"/>
      <c r="R108" s="110" t="s">
        <v>154</v>
      </c>
      <c r="S108" s="20"/>
      <c r="T108" s="113"/>
      <c r="U108" s="114" t="s">
        <v>39</v>
      </c>
      <c r="X108" s="115">
        <v>0</v>
      </c>
      <c r="Y108" s="115">
        <f>$X$108*$K$108</f>
        <v>0</v>
      </c>
      <c r="Z108" s="115">
        <v>0</v>
      </c>
      <c r="AA108" s="116">
        <f>$Z$108*$K$108</f>
        <v>0</v>
      </c>
      <c r="AR108" s="79" t="s">
        <v>155</v>
      </c>
      <c r="AT108" s="79" t="s">
        <v>150</v>
      </c>
      <c r="AU108" s="79" t="s">
        <v>77</v>
      </c>
      <c r="AY108" s="6" t="s">
        <v>149</v>
      </c>
      <c r="BE108" s="117">
        <f>IF($U$108="základní",$N$108,0)</f>
        <v>0</v>
      </c>
      <c r="BF108" s="117">
        <f>IF($U$108="snížená",$N$108,0)</f>
        <v>0</v>
      </c>
      <c r="BG108" s="117">
        <f>IF($U$108="zákl. přenesená",$N$108,0)</f>
        <v>0</v>
      </c>
      <c r="BH108" s="117">
        <f>IF($U$108="sníž. přenesená",$N$108,0)</f>
        <v>0</v>
      </c>
      <c r="BI108" s="117">
        <f>IF($U$108="nulová",$N$108,0)</f>
        <v>0</v>
      </c>
      <c r="BJ108" s="79" t="s">
        <v>18</v>
      </c>
      <c r="BK108" s="117">
        <f>ROUND($L$108*$K$108,2)</f>
        <v>0</v>
      </c>
      <c r="BL108" s="79" t="s">
        <v>155</v>
      </c>
      <c r="BM108" s="79" t="s">
        <v>341</v>
      </c>
    </row>
    <row r="109" spans="2:47" s="6" customFormat="1" ht="16.5" customHeight="1">
      <c r="B109" s="20"/>
      <c r="F109" s="191" t="s">
        <v>199</v>
      </c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20"/>
      <c r="T109" s="44"/>
      <c r="AA109" s="45"/>
      <c r="AT109" s="6" t="s">
        <v>157</v>
      </c>
      <c r="AU109" s="6" t="s">
        <v>77</v>
      </c>
    </row>
    <row r="110" spans="2:51" s="6" customFormat="1" ht="15.75" customHeight="1">
      <c r="B110" s="118"/>
      <c r="E110" s="119"/>
      <c r="F110" s="192" t="s">
        <v>342</v>
      </c>
      <c r="G110" s="193"/>
      <c r="H110" s="193"/>
      <c r="I110" s="193"/>
      <c r="K110" s="120">
        <v>2605.5</v>
      </c>
      <c r="S110" s="118"/>
      <c r="T110" s="121"/>
      <c r="AA110" s="122"/>
      <c r="AT110" s="119" t="s">
        <v>159</v>
      </c>
      <c r="AU110" s="119" t="s">
        <v>77</v>
      </c>
      <c r="AV110" s="119" t="s">
        <v>77</v>
      </c>
      <c r="AW110" s="119" t="s">
        <v>129</v>
      </c>
      <c r="AX110" s="119" t="s">
        <v>18</v>
      </c>
      <c r="AY110" s="119" t="s">
        <v>149</v>
      </c>
    </row>
    <row r="111" spans="2:65" s="6" customFormat="1" ht="15.75" customHeight="1">
      <c r="B111" s="20"/>
      <c r="C111" s="108" t="s">
        <v>209</v>
      </c>
      <c r="D111" s="108" t="s">
        <v>150</v>
      </c>
      <c r="E111" s="109" t="s">
        <v>204</v>
      </c>
      <c r="F111" s="187" t="s">
        <v>205</v>
      </c>
      <c r="G111" s="188"/>
      <c r="H111" s="188"/>
      <c r="I111" s="188"/>
      <c r="J111" s="111" t="s">
        <v>206</v>
      </c>
      <c r="K111" s="112">
        <v>2895</v>
      </c>
      <c r="L111" s="189"/>
      <c r="M111" s="188"/>
      <c r="N111" s="190">
        <f>ROUND($L$111*$K$111,2)</f>
        <v>0</v>
      </c>
      <c r="O111" s="188"/>
      <c r="P111" s="188"/>
      <c r="Q111" s="188"/>
      <c r="R111" s="110" t="s">
        <v>154</v>
      </c>
      <c r="S111" s="20"/>
      <c r="T111" s="113"/>
      <c r="U111" s="114" t="s">
        <v>39</v>
      </c>
      <c r="X111" s="115">
        <v>0</v>
      </c>
      <c r="Y111" s="115">
        <f>$X$111*$K$111</f>
        <v>0</v>
      </c>
      <c r="Z111" s="115">
        <v>0</v>
      </c>
      <c r="AA111" s="116">
        <f>$Z$111*$K$111</f>
        <v>0</v>
      </c>
      <c r="AR111" s="79" t="s">
        <v>155</v>
      </c>
      <c r="AT111" s="79" t="s">
        <v>150</v>
      </c>
      <c r="AU111" s="79" t="s">
        <v>77</v>
      </c>
      <c r="AY111" s="6" t="s">
        <v>149</v>
      </c>
      <c r="BE111" s="117">
        <f>IF($U$111="základní",$N$111,0)</f>
        <v>0</v>
      </c>
      <c r="BF111" s="117">
        <f>IF($U$111="snížená",$N$111,0)</f>
        <v>0</v>
      </c>
      <c r="BG111" s="117">
        <f>IF($U$111="zákl. přenesená",$N$111,0)</f>
        <v>0</v>
      </c>
      <c r="BH111" s="117">
        <f>IF($U$111="sníž. přenesená",$N$111,0)</f>
        <v>0</v>
      </c>
      <c r="BI111" s="117">
        <f>IF($U$111="nulová",$N$111,0)</f>
        <v>0</v>
      </c>
      <c r="BJ111" s="79" t="s">
        <v>18</v>
      </c>
      <c r="BK111" s="117">
        <f>ROUND($L$111*$K$111,2)</f>
        <v>0</v>
      </c>
      <c r="BL111" s="79" t="s">
        <v>155</v>
      </c>
      <c r="BM111" s="79" t="s">
        <v>343</v>
      </c>
    </row>
    <row r="112" spans="2:47" s="6" customFormat="1" ht="16.5" customHeight="1">
      <c r="B112" s="20"/>
      <c r="F112" s="191" t="s">
        <v>344</v>
      </c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20"/>
      <c r="T112" s="44"/>
      <c r="AA112" s="45"/>
      <c r="AT112" s="6" t="s">
        <v>157</v>
      </c>
      <c r="AU112" s="6" t="s">
        <v>77</v>
      </c>
    </row>
    <row r="113" spans="2:51" s="6" customFormat="1" ht="15.75" customHeight="1">
      <c r="B113" s="118"/>
      <c r="E113" s="119"/>
      <c r="F113" s="192" t="s">
        <v>345</v>
      </c>
      <c r="G113" s="193"/>
      <c r="H113" s="193"/>
      <c r="I113" s="193"/>
      <c r="K113" s="120">
        <v>2895</v>
      </c>
      <c r="S113" s="118"/>
      <c r="T113" s="121"/>
      <c r="AA113" s="122"/>
      <c r="AT113" s="119" t="s">
        <v>159</v>
      </c>
      <c r="AU113" s="119" t="s">
        <v>77</v>
      </c>
      <c r="AV113" s="119" t="s">
        <v>77</v>
      </c>
      <c r="AW113" s="119" t="s">
        <v>129</v>
      </c>
      <c r="AX113" s="119" t="s">
        <v>18</v>
      </c>
      <c r="AY113" s="119" t="s">
        <v>149</v>
      </c>
    </row>
    <row r="114" spans="2:63" s="99" customFormat="1" ht="30.75" customHeight="1">
      <c r="B114" s="100"/>
      <c r="D114" s="107" t="s">
        <v>132</v>
      </c>
      <c r="N114" s="198">
        <f>$BK$114</f>
        <v>0</v>
      </c>
      <c r="O114" s="197"/>
      <c r="P114" s="197"/>
      <c r="Q114" s="197"/>
      <c r="S114" s="100"/>
      <c r="T114" s="103"/>
      <c r="W114" s="104">
        <f>SUM($W$115:$W$118)</f>
        <v>0</v>
      </c>
      <c r="Y114" s="104">
        <f>SUM($Y$115:$Y$118)</f>
        <v>0</v>
      </c>
      <c r="AA114" s="105">
        <f>SUM($AA$115:$AA$118)</f>
        <v>0</v>
      </c>
      <c r="AR114" s="102" t="s">
        <v>18</v>
      </c>
      <c r="AT114" s="102" t="s">
        <v>68</v>
      </c>
      <c r="AU114" s="102" t="s">
        <v>18</v>
      </c>
      <c r="AY114" s="102" t="s">
        <v>149</v>
      </c>
      <c r="BK114" s="106">
        <f>SUM($BK$115:$BK$118)</f>
        <v>0</v>
      </c>
    </row>
    <row r="115" spans="2:65" s="6" customFormat="1" ht="15.75" customHeight="1">
      <c r="B115" s="20"/>
      <c r="C115" s="108" t="s">
        <v>203</v>
      </c>
      <c r="D115" s="108" t="s">
        <v>150</v>
      </c>
      <c r="E115" s="109" t="s">
        <v>216</v>
      </c>
      <c r="F115" s="187" t="s">
        <v>217</v>
      </c>
      <c r="G115" s="188"/>
      <c r="H115" s="188"/>
      <c r="I115" s="188"/>
      <c r="J115" s="111" t="s">
        <v>206</v>
      </c>
      <c r="K115" s="112">
        <v>5790</v>
      </c>
      <c r="L115" s="189"/>
      <c r="M115" s="188"/>
      <c r="N115" s="190">
        <f>ROUND($L$115*$K$115,2)</f>
        <v>0</v>
      </c>
      <c r="O115" s="188"/>
      <c r="P115" s="188"/>
      <c r="Q115" s="188"/>
      <c r="R115" s="110" t="s">
        <v>154</v>
      </c>
      <c r="S115" s="20"/>
      <c r="T115" s="113"/>
      <c r="U115" s="114" t="s">
        <v>39</v>
      </c>
      <c r="X115" s="115">
        <v>0</v>
      </c>
      <c r="Y115" s="115">
        <f>$X$115*$K$115</f>
        <v>0</v>
      </c>
      <c r="Z115" s="115">
        <v>0</v>
      </c>
      <c r="AA115" s="116">
        <f>$Z$115*$K$115</f>
        <v>0</v>
      </c>
      <c r="AR115" s="79" t="s">
        <v>155</v>
      </c>
      <c r="AT115" s="79" t="s">
        <v>150</v>
      </c>
      <c r="AU115" s="79" t="s">
        <v>77</v>
      </c>
      <c r="AY115" s="6" t="s">
        <v>149</v>
      </c>
      <c r="BE115" s="117">
        <f>IF($U$115="základní",$N$115,0)</f>
        <v>0</v>
      </c>
      <c r="BF115" s="117">
        <f>IF($U$115="snížená",$N$115,0)</f>
        <v>0</v>
      </c>
      <c r="BG115" s="117">
        <f>IF($U$115="zákl. přenesená",$N$115,0)</f>
        <v>0</v>
      </c>
      <c r="BH115" s="117">
        <f>IF($U$115="sníž. přenesená",$N$115,0)</f>
        <v>0</v>
      </c>
      <c r="BI115" s="117">
        <f>IF($U$115="nulová",$N$115,0)</f>
        <v>0</v>
      </c>
      <c r="BJ115" s="79" t="s">
        <v>18</v>
      </c>
      <c r="BK115" s="117">
        <f>ROUND($L$115*$K$115,2)</f>
        <v>0</v>
      </c>
      <c r="BL115" s="79" t="s">
        <v>155</v>
      </c>
      <c r="BM115" s="79" t="s">
        <v>346</v>
      </c>
    </row>
    <row r="116" spans="2:47" s="6" customFormat="1" ht="16.5" customHeight="1">
      <c r="B116" s="20"/>
      <c r="F116" s="191" t="s">
        <v>217</v>
      </c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20"/>
      <c r="T116" s="44"/>
      <c r="AA116" s="45"/>
      <c r="AT116" s="6" t="s">
        <v>157</v>
      </c>
      <c r="AU116" s="6" t="s">
        <v>77</v>
      </c>
    </row>
    <row r="117" spans="2:47" s="6" customFormat="1" ht="27" customHeight="1">
      <c r="B117" s="20"/>
      <c r="F117" s="194" t="s">
        <v>220</v>
      </c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20"/>
      <c r="T117" s="44"/>
      <c r="AA117" s="45"/>
      <c r="AT117" s="6" t="s">
        <v>221</v>
      </c>
      <c r="AU117" s="6" t="s">
        <v>77</v>
      </c>
    </row>
    <row r="118" spans="2:51" s="6" customFormat="1" ht="15.75" customHeight="1">
      <c r="B118" s="118"/>
      <c r="E118" s="119"/>
      <c r="F118" s="192" t="s">
        <v>347</v>
      </c>
      <c r="G118" s="193"/>
      <c r="H118" s="193"/>
      <c r="I118" s="193"/>
      <c r="K118" s="120">
        <v>5790</v>
      </c>
      <c r="S118" s="118"/>
      <c r="T118" s="123"/>
      <c r="U118" s="124"/>
      <c r="V118" s="124"/>
      <c r="W118" s="124"/>
      <c r="X118" s="124"/>
      <c r="Y118" s="124"/>
      <c r="Z118" s="124"/>
      <c r="AA118" s="125"/>
      <c r="AT118" s="119" t="s">
        <v>159</v>
      </c>
      <c r="AU118" s="119" t="s">
        <v>77</v>
      </c>
      <c r="AV118" s="119" t="s">
        <v>77</v>
      </c>
      <c r="AW118" s="119" t="s">
        <v>129</v>
      </c>
      <c r="AX118" s="119" t="s">
        <v>18</v>
      </c>
      <c r="AY118" s="119" t="s">
        <v>149</v>
      </c>
    </row>
    <row r="119" spans="2:19" s="6" customFormat="1" ht="7.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20"/>
    </row>
    <row r="131" s="2" customFormat="1" ht="14.25" customHeight="1"/>
  </sheetData>
  <sheetProtection/>
  <mergeCells count="118">
    <mergeCell ref="H1:K1"/>
    <mergeCell ref="S2:AC2"/>
    <mergeCell ref="F116:R116"/>
    <mergeCell ref="F117:R117"/>
    <mergeCell ref="F118:I118"/>
    <mergeCell ref="N75:Q75"/>
    <mergeCell ref="N76:Q76"/>
    <mergeCell ref="N77:Q77"/>
    <mergeCell ref="N114:Q114"/>
    <mergeCell ref="F111:I111"/>
    <mergeCell ref="L111:M111"/>
    <mergeCell ref="N111:Q111"/>
    <mergeCell ref="F112:R112"/>
    <mergeCell ref="F113:I113"/>
    <mergeCell ref="F115:I115"/>
    <mergeCell ref="L115:M115"/>
    <mergeCell ref="N115:Q115"/>
    <mergeCell ref="F107:I107"/>
    <mergeCell ref="F108:I108"/>
    <mergeCell ref="L108:M108"/>
    <mergeCell ref="N108:Q108"/>
    <mergeCell ref="F109:R109"/>
    <mergeCell ref="F110:I110"/>
    <mergeCell ref="F103:R103"/>
    <mergeCell ref="F104:I104"/>
    <mergeCell ref="F105:I105"/>
    <mergeCell ref="L105:M105"/>
    <mergeCell ref="N105:Q105"/>
    <mergeCell ref="F106:R106"/>
    <mergeCell ref="F99:I99"/>
    <mergeCell ref="L99:M99"/>
    <mergeCell ref="N99:Q99"/>
    <mergeCell ref="F100:R100"/>
    <mergeCell ref="F101:I101"/>
    <mergeCell ref="F102:I102"/>
    <mergeCell ref="L102:M102"/>
    <mergeCell ref="N102:Q102"/>
    <mergeCell ref="F95:I95"/>
    <mergeCell ref="F96:I96"/>
    <mergeCell ref="L96:M96"/>
    <mergeCell ref="N96:Q96"/>
    <mergeCell ref="F97:R97"/>
    <mergeCell ref="F98:I98"/>
    <mergeCell ref="F91:R91"/>
    <mergeCell ref="F92:I92"/>
    <mergeCell ref="F93:I93"/>
    <mergeCell ref="L93:M93"/>
    <mergeCell ref="N93:Q93"/>
    <mergeCell ref="F94:R94"/>
    <mergeCell ref="F87:I87"/>
    <mergeCell ref="L87:M87"/>
    <mergeCell ref="N87:Q87"/>
    <mergeCell ref="F88:R88"/>
    <mergeCell ref="F89:I89"/>
    <mergeCell ref="F90:I90"/>
    <mergeCell ref="L90:M90"/>
    <mergeCell ref="N90:Q90"/>
    <mergeCell ref="F83:I83"/>
    <mergeCell ref="F84:I84"/>
    <mergeCell ref="L84:M84"/>
    <mergeCell ref="N84:Q84"/>
    <mergeCell ref="F85:R85"/>
    <mergeCell ref="F86:I86"/>
    <mergeCell ref="F79:R79"/>
    <mergeCell ref="F80:I80"/>
    <mergeCell ref="F81:I81"/>
    <mergeCell ref="L81:M81"/>
    <mergeCell ref="N81:Q81"/>
    <mergeCell ref="F82:R82"/>
    <mergeCell ref="M71:Q71"/>
    <mergeCell ref="F74:I74"/>
    <mergeCell ref="L74:M74"/>
    <mergeCell ref="N74:Q74"/>
    <mergeCell ref="F78:I78"/>
    <mergeCell ref="L78:M78"/>
    <mergeCell ref="N78:Q78"/>
    <mergeCell ref="N56:Q56"/>
    <mergeCell ref="C63:R63"/>
    <mergeCell ref="F65:Q65"/>
    <mergeCell ref="F66:Q66"/>
    <mergeCell ref="F67:Q67"/>
    <mergeCell ref="M69:P69"/>
    <mergeCell ref="M48:Q48"/>
    <mergeCell ref="C51:G51"/>
    <mergeCell ref="N51:Q51"/>
    <mergeCell ref="N53:Q53"/>
    <mergeCell ref="N54:Q54"/>
    <mergeCell ref="N55:Q55"/>
    <mergeCell ref="L34:P34"/>
    <mergeCell ref="C40:R40"/>
    <mergeCell ref="F42:Q42"/>
    <mergeCell ref="F43:Q43"/>
    <mergeCell ref="F44:Q44"/>
    <mergeCell ref="M46:P46"/>
    <mergeCell ref="H30:J30"/>
    <mergeCell ref="M30:P30"/>
    <mergeCell ref="H31:J31"/>
    <mergeCell ref="M31:P31"/>
    <mergeCell ref="H32:J32"/>
    <mergeCell ref="M32:P32"/>
    <mergeCell ref="E23:P23"/>
    <mergeCell ref="M26:P26"/>
    <mergeCell ref="H28:J28"/>
    <mergeCell ref="M28:P28"/>
    <mergeCell ref="H29:J29"/>
    <mergeCell ref="M29:P29"/>
    <mergeCell ref="O13:P13"/>
    <mergeCell ref="O14:P14"/>
    <mergeCell ref="O16:P16"/>
    <mergeCell ref="O17:P17"/>
    <mergeCell ref="O19:P19"/>
    <mergeCell ref="O20:P20"/>
    <mergeCell ref="C2:R2"/>
    <mergeCell ref="C4:R4"/>
    <mergeCell ref="F6:Q6"/>
    <mergeCell ref="F7:Q7"/>
    <mergeCell ref="F8:Q8"/>
    <mergeCell ref="O11:P11"/>
  </mergeCells>
  <hyperlinks>
    <hyperlink ref="F1:G1" location="C2" tooltip="Krycí list soupisu" display="1) Krycí list soupisu"/>
    <hyperlink ref="H1:K1" location="C51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211"/>
      <c r="B1" s="208"/>
      <c r="C1" s="208"/>
      <c r="D1" s="209" t="s">
        <v>1</v>
      </c>
      <c r="E1" s="208"/>
      <c r="F1" s="210" t="s">
        <v>717</v>
      </c>
      <c r="G1" s="210"/>
      <c r="H1" s="212" t="s">
        <v>718</v>
      </c>
      <c r="I1" s="212"/>
      <c r="J1" s="212"/>
      <c r="K1" s="212"/>
      <c r="L1" s="210" t="s">
        <v>719</v>
      </c>
      <c r="M1" s="210"/>
      <c r="N1" s="208"/>
      <c r="O1" s="209" t="s">
        <v>118</v>
      </c>
      <c r="P1" s="208"/>
      <c r="Q1" s="208"/>
      <c r="R1" s="208"/>
      <c r="S1" s="210" t="s">
        <v>720</v>
      </c>
      <c r="T1" s="210"/>
      <c r="U1" s="211"/>
      <c r="V1" s="21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5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75" t="s">
        <v>6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95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2:46" s="2" customFormat="1" ht="37.5" customHeight="1">
      <c r="B4" s="10"/>
      <c r="C4" s="143" t="s">
        <v>119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176" t="str">
        <f>'Rekapitulace stavby'!$K$6</f>
        <v>08-2-027 - Švermov_sanace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1"/>
    </row>
    <row r="7" spans="2:18" s="2" customFormat="1" ht="15.75" customHeight="1">
      <c r="B7" s="10"/>
      <c r="D7" s="15" t="s">
        <v>120</v>
      </c>
      <c r="F7" s="176" t="s">
        <v>324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1"/>
    </row>
    <row r="8" spans="2:18" s="6" customFormat="1" ht="18.75" customHeight="1">
      <c r="B8" s="20"/>
      <c r="D8" s="14" t="s">
        <v>122</v>
      </c>
      <c r="F8" s="148" t="s">
        <v>232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23"/>
    </row>
    <row r="9" spans="2:18" s="6" customFormat="1" ht="14.25" customHeight="1">
      <c r="B9" s="20"/>
      <c r="R9" s="23"/>
    </row>
    <row r="10" spans="2:18" s="6" customFormat="1" ht="15" customHeight="1">
      <c r="B10" s="20"/>
      <c r="D10" s="15" t="s">
        <v>124</v>
      </c>
      <c r="F10" s="16"/>
      <c r="R10" s="23"/>
    </row>
    <row r="11" spans="2:18" s="6" customFormat="1" ht="15" customHeight="1">
      <c r="B11" s="20"/>
      <c r="D11" s="15" t="s">
        <v>19</v>
      </c>
      <c r="F11" s="16" t="s">
        <v>20</v>
      </c>
      <c r="M11" s="15" t="s">
        <v>21</v>
      </c>
      <c r="O11" s="177" t="str">
        <f>'Rekapitulace stavby'!$AN$8</f>
        <v>21.08.2013</v>
      </c>
      <c r="P11" s="146"/>
      <c r="R11" s="23"/>
    </row>
    <row r="12" spans="2:18" s="6" customFormat="1" ht="7.5" customHeight="1">
      <c r="B12" s="20"/>
      <c r="R12" s="23"/>
    </row>
    <row r="13" spans="2:18" s="6" customFormat="1" ht="15" customHeight="1">
      <c r="B13" s="20"/>
      <c r="D13" s="15" t="s">
        <v>25</v>
      </c>
      <c r="M13" s="15" t="s">
        <v>26</v>
      </c>
      <c r="O13" s="159">
        <f>IF('Rekapitulace stavby'!$AN$10="","",'Rekapitulace stavby'!$AN$10)</f>
      </c>
      <c r="P13" s="146"/>
      <c r="R13" s="23"/>
    </row>
    <row r="14" spans="2:18" s="6" customFormat="1" ht="18.75" customHeight="1">
      <c r="B14" s="20"/>
      <c r="E14" s="16" t="str">
        <f>IF('Rekapitulace stavby'!$E$11="","",'Rekapitulace stavby'!$E$11)</f>
        <v>Středočeský kraj</v>
      </c>
      <c r="M14" s="15" t="s">
        <v>28</v>
      </c>
      <c r="O14" s="159">
        <f>IF('Rekapitulace stavby'!$AN$11="","",'Rekapitulace stavby'!$AN$11)</f>
      </c>
      <c r="P14" s="146"/>
      <c r="R14" s="23"/>
    </row>
    <row r="15" spans="2:18" s="6" customFormat="1" ht="7.5" customHeight="1">
      <c r="B15" s="20"/>
      <c r="R15" s="23"/>
    </row>
    <row r="16" spans="2:18" s="6" customFormat="1" ht="15" customHeight="1">
      <c r="B16" s="20"/>
      <c r="D16" s="15" t="s">
        <v>29</v>
      </c>
      <c r="M16" s="15" t="s">
        <v>26</v>
      </c>
      <c r="O16" s="159" t="str">
        <f>IF('Rekapitulace stavby'!$AN$13="","",'Rekapitulace stavby'!$AN$13)</f>
        <v>Vyplň údaj</v>
      </c>
      <c r="P16" s="146"/>
      <c r="R16" s="23"/>
    </row>
    <row r="17" spans="2:18" s="6" customFormat="1" ht="18.75" customHeight="1">
      <c r="B17" s="20"/>
      <c r="E17" s="16" t="str">
        <f>IF('Rekapitulace stavby'!$E$14="","",'Rekapitulace stavby'!$E$14)</f>
        <v>Vyplň údaj</v>
      </c>
      <c r="M17" s="15" t="s">
        <v>28</v>
      </c>
      <c r="O17" s="159" t="str">
        <f>IF('Rekapitulace stavby'!$AN$14="","",'Rekapitulace stavby'!$AN$14)</f>
        <v>Vyplň údaj</v>
      </c>
      <c r="P17" s="146"/>
      <c r="R17" s="23"/>
    </row>
    <row r="18" spans="2:18" s="6" customFormat="1" ht="7.5" customHeight="1">
      <c r="B18" s="20"/>
      <c r="R18" s="23"/>
    </row>
    <row r="19" spans="2:18" s="6" customFormat="1" ht="15" customHeight="1">
      <c r="B19" s="20"/>
      <c r="D19" s="15" t="s">
        <v>31</v>
      </c>
      <c r="M19" s="15" t="s">
        <v>26</v>
      </c>
      <c r="O19" s="159" t="s">
        <v>32</v>
      </c>
      <c r="P19" s="146"/>
      <c r="R19" s="23"/>
    </row>
    <row r="20" spans="2:18" s="6" customFormat="1" ht="18.75" customHeight="1">
      <c r="B20" s="20"/>
      <c r="E20" s="16" t="s">
        <v>33</v>
      </c>
      <c r="M20" s="15" t="s">
        <v>28</v>
      </c>
      <c r="O20" s="159" t="s">
        <v>34</v>
      </c>
      <c r="P20" s="146"/>
      <c r="R20" s="23"/>
    </row>
    <row r="21" spans="2:18" s="6" customFormat="1" ht="7.5" customHeight="1">
      <c r="B21" s="20"/>
      <c r="R21" s="23"/>
    </row>
    <row r="22" spans="2:18" s="6" customFormat="1" ht="15" customHeight="1">
      <c r="B22" s="20"/>
      <c r="D22" s="15" t="s">
        <v>36</v>
      </c>
      <c r="R22" s="23"/>
    </row>
    <row r="23" spans="2:18" s="79" customFormat="1" ht="15.75" customHeight="1">
      <c r="B23" s="80"/>
      <c r="E23" s="150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R23" s="81"/>
    </row>
    <row r="24" spans="2:18" s="6" customFormat="1" ht="7.5" customHeight="1">
      <c r="B24" s="20"/>
      <c r="R24" s="23"/>
    </row>
    <row r="25" spans="2:18" s="6" customFormat="1" ht="7.5" customHeight="1">
      <c r="B25" s="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R25" s="23"/>
    </row>
    <row r="26" spans="2:18" s="6" customFormat="1" ht="26.25" customHeight="1">
      <c r="B26" s="20"/>
      <c r="D26" s="82" t="s">
        <v>37</v>
      </c>
      <c r="M26" s="173">
        <f>ROUNDUP($N$75,2)</f>
        <v>0</v>
      </c>
      <c r="N26" s="146"/>
      <c r="O26" s="146"/>
      <c r="P26" s="146"/>
      <c r="R26" s="23"/>
    </row>
    <row r="27" spans="2:18" s="6" customFormat="1" ht="7.5" customHeight="1">
      <c r="B27" s="2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R27" s="23"/>
    </row>
    <row r="28" spans="2:18" s="6" customFormat="1" ht="15" customHeight="1">
      <c r="B28" s="20"/>
      <c r="D28" s="25" t="s">
        <v>38</v>
      </c>
      <c r="E28" s="25" t="s">
        <v>39</v>
      </c>
      <c r="F28" s="26">
        <v>0.21</v>
      </c>
      <c r="G28" s="83" t="s">
        <v>40</v>
      </c>
      <c r="H28" s="179">
        <f>SUM($BE$75:$BE$118)</f>
        <v>0</v>
      </c>
      <c r="I28" s="146"/>
      <c r="J28" s="146"/>
      <c r="M28" s="179">
        <f>SUM($BE$75:$BE$118)*$F$28</f>
        <v>0</v>
      </c>
      <c r="N28" s="146"/>
      <c r="O28" s="146"/>
      <c r="P28" s="146"/>
      <c r="R28" s="23"/>
    </row>
    <row r="29" spans="2:18" s="6" customFormat="1" ht="15" customHeight="1">
      <c r="B29" s="20"/>
      <c r="E29" s="25" t="s">
        <v>41</v>
      </c>
      <c r="F29" s="26">
        <v>0.15</v>
      </c>
      <c r="G29" s="83" t="s">
        <v>40</v>
      </c>
      <c r="H29" s="179">
        <f>SUM($BF$75:$BF$118)</f>
        <v>0</v>
      </c>
      <c r="I29" s="146"/>
      <c r="J29" s="146"/>
      <c r="M29" s="179">
        <f>SUM($BF$75:$BF$118)*$F$29</f>
        <v>0</v>
      </c>
      <c r="N29" s="146"/>
      <c r="O29" s="146"/>
      <c r="P29" s="146"/>
      <c r="R29" s="23"/>
    </row>
    <row r="30" spans="2:18" s="6" customFormat="1" ht="15" customHeight="1" hidden="1">
      <c r="B30" s="20"/>
      <c r="E30" s="25" t="s">
        <v>42</v>
      </c>
      <c r="F30" s="26">
        <v>0.21</v>
      </c>
      <c r="G30" s="83" t="s">
        <v>40</v>
      </c>
      <c r="H30" s="179">
        <f>SUM($BG$75:$BG$118)</f>
        <v>0</v>
      </c>
      <c r="I30" s="146"/>
      <c r="J30" s="146"/>
      <c r="M30" s="179">
        <v>0</v>
      </c>
      <c r="N30" s="146"/>
      <c r="O30" s="146"/>
      <c r="P30" s="146"/>
      <c r="R30" s="23"/>
    </row>
    <row r="31" spans="2:18" s="6" customFormat="1" ht="15" customHeight="1" hidden="1">
      <c r="B31" s="20"/>
      <c r="E31" s="25" t="s">
        <v>43</v>
      </c>
      <c r="F31" s="26">
        <v>0.15</v>
      </c>
      <c r="G31" s="83" t="s">
        <v>40</v>
      </c>
      <c r="H31" s="179">
        <f>SUM($BH$75:$BH$118)</f>
        <v>0</v>
      </c>
      <c r="I31" s="146"/>
      <c r="J31" s="146"/>
      <c r="M31" s="179">
        <v>0</v>
      </c>
      <c r="N31" s="146"/>
      <c r="O31" s="146"/>
      <c r="P31" s="146"/>
      <c r="R31" s="23"/>
    </row>
    <row r="32" spans="2:18" s="6" customFormat="1" ht="15" customHeight="1" hidden="1">
      <c r="B32" s="20"/>
      <c r="E32" s="25" t="s">
        <v>44</v>
      </c>
      <c r="F32" s="26">
        <v>0</v>
      </c>
      <c r="G32" s="83" t="s">
        <v>40</v>
      </c>
      <c r="H32" s="179">
        <f>SUM($BI$75:$BI$118)</f>
        <v>0</v>
      </c>
      <c r="I32" s="146"/>
      <c r="J32" s="146"/>
      <c r="M32" s="179">
        <v>0</v>
      </c>
      <c r="N32" s="146"/>
      <c r="O32" s="146"/>
      <c r="P32" s="146"/>
      <c r="R32" s="23"/>
    </row>
    <row r="33" spans="2:18" s="6" customFormat="1" ht="7.5" customHeight="1">
      <c r="B33" s="20"/>
      <c r="R33" s="23"/>
    </row>
    <row r="34" spans="2:18" s="6" customFormat="1" ht="26.25" customHeight="1">
      <c r="B34" s="20"/>
      <c r="C34" s="29"/>
      <c r="D34" s="30" t="s">
        <v>45</v>
      </c>
      <c r="E34" s="31"/>
      <c r="F34" s="31"/>
      <c r="G34" s="84" t="s">
        <v>46</v>
      </c>
      <c r="H34" s="32" t="s">
        <v>47</v>
      </c>
      <c r="I34" s="31"/>
      <c r="J34" s="31"/>
      <c r="K34" s="31"/>
      <c r="L34" s="157">
        <f>ROUNDUP(SUM($M$26:$M$32),2)</f>
        <v>0</v>
      </c>
      <c r="M34" s="156"/>
      <c r="N34" s="156"/>
      <c r="O34" s="156"/>
      <c r="P34" s="158"/>
      <c r="Q34" s="29"/>
      <c r="R34" s="33"/>
    </row>
    <row r="35" spans="2:18" s="6" customFormat="1" ht="15" customHeight="1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</row>
    <row r="39" spans="2:18" s="6" customFormat="1" ht="7.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85"/>
    </row>
    <row r="40" spans="2:18" s="6" customFormat="1" ht="37.5" customHeight="1">
      <c r="B40" s="20"/>
      <c r="C40" s="143" t="s">
        <v>125</v>
      </c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80"/>
    </row>
    <row r="41" spans="2:18" s="6" customFormat="1" ht="7.5" customHeight="1">
      <c r="B41" s="20"/>
      <c r="R41" s="23"/>
    </row>
    <row r="42" spans="2:18" s="6" customFormat="1" ht="15" customHeight="1">
      <c r="B42" s="20"/>
      <c r="C42" s="15" t="s">
        <v>15</v>
      </c>
      <c r="F42" s="176" t="str">
        <f>$F$6</f>
        <v>08-2-027 - Švermov_sanace</v>
      </c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23"/>
    </row>
    <row r="43" spans="2:18" s="2" customFormat="1" ht="15.75" customHeight="1">
      <c r="B43" s="10"/>
      <c r="C43" s="15" t="s">
        <v>120</v>
      </c>
      <c r="F43" s="176" t="s">
        <v>324</v>
      </c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1"/>
    </row>
    <row r="44" spans="2:18" s="6" customFormat="1" ht="15" customHeight="1">
      <c r="B44" s="20"/>
      <c r="C44" s="14" t="s">
        <v>122</v>
      </c>
      <c r="F44" s="148" t="str">
        <f>$F$8</f>
        <v>001 - parkování</v>
      </c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23"/>
    </row>
    <row r="45" spans="2:18" s="6" customFormat="1" ht="7.5" customHeight="1">
      <c r="B45" s="20"/>
      <c r="R45" s="23"/>
    </row>
    <row r="46" spans="2:18" s="6" customFormat="1" ht="18.75" customHeight="1">
      <c r="B46" s="20"/>
      <c r="C46" s="15" t="s">
        <v>19</v>
      </c>
      <c r="F46" s="16" t="str">
        <f>$F$11</f>
        <v>Švermov</v>
      </c>
      <c r="K46" s="15" t="s">
        <v>21</v>
      </c>
      <c r="M46" s="177" t="str">
        <f>IF($O$11="","",$O$11)</f>
        <v>21.08.2013</v>
      </c>
      <c r="N46" s="146"/>
      <c r="O46" s="146"/>
      <c r="P46" s="146"/>
      <c r="R46" s="23"/>
    </row>
    <row r="47" spans="2:18" s="6" customFormat="1" ht="7.5" customHeight="1">
      <c r="B47" s="20"/>
      <c r="R47" s="23"/>
    </row>
    <row r="48" spans="2:18" s="6" customFormat="1" ht="15.75" customHeight="1">
      <c r="B48" s="20"/>
      <c r="C48" s="15" t="s">
        <v>25</v>
      </c>
      <c r="F48" s="16" t="str">
        <f>$E$14</f>
        <v>Středočeský kraj</v>
      </c>
      <c r="K48" s="15" t="s">
        <v>31</v>
      </c>
      <c r="M48" s="159" t="str">
        <f>$E$20</f>
        <v>AF-CITYPLAN s.r.o</v>
      </c>
      <c r="N48" s="146"/>
      <c r="O48" s="146"/>
      <c r="P48" s="146"/>
      <c r="Q48" s="146"/>
      <c r="R48" s="23"/>
    </row>
    <row r="49" spans="2:18" s="6" customFormat="1" ht="15" customHeight="1">
      <c r="B49" s="20"/>
      <c r="C49" s="15" t="s">
        <v>29</v>
      </c>
      <c r="F49" s="16" t="str">
        <f>IF($E$17="","",$E$17)</f>
        <v>Vyplň údaj</v>
      </c>
      <c r="R49" s="23"/>
    </row>
    <row r="50" spans="2:18" s="6" customFormat="1" ht="11.25" customHeight="1">
      <c r="B50" s="20"/>
      <c r="R50" s="23"/>
    </row>
    <row r="51" spans="2:18" s="6" customFormat="1" ht="30" customHeight="1">
      <c r="B51" s="20"/>
      <c r="C51" s="181" t="s">
        <v>126</v>
      </c>
      <c r="D51" s="182"/>
      <c r="E51" s="182"/>
      <c r="F51" s="182"/>
      <c r="G51" s="182"/>
      <c r="H51" s="29"/>
      <c r="I51" s="29"/>
      <c r="J51" s="29"/>
      <c r="K51" s="29"/>
      <c r="L51" s="29"/>
      <c r="M51" s="29"/>
      <c r="N51" s="181" t="s">
        <v>127</v>
      </c>
      <c r="O51" s="182"/>
      <c r="P51" s="182"/>
      <c r="Q51" s="182"/>
      <c r="R51" s="33"/>
    </row>
    <row r="52" spans="2:18" s="6" customFormat="1" ht="11.25" customHeight="1">
      <c r="B52" s="20"/>
      <c r="R52" s="23"/>
    </row>
    <row r="53" spans="2:47" s="6" customFormat="1" ht="30" customHeight="1">
      <c r="B53" s="20"/>
      <c r="C53" s="52" t="s">
        <v>128</v>
      </c>
      <c r="N53" s="173">
        <f>ROUNDUP($N$75,2)</f>
        <v>0</v>
      </c>
      <c r="O53" s="146"/>
      <c r="P53" s="146"/>
      <c r="Q53" s="146"/>
      <c r="R53" s="23"/>
      <c r="AU53" s="6" t="s">
        <v>129</v>
      </c>
    </row>
    <row r="54" spans="2:18" s="58" customFormat="1" ht="25.5" customHeight="1">
      <c r="B54" s="86"/>
      <c r="D54" s="87" t="s">
        <v>130</v>
      </c>
      <c r="N54" s="183">
        <f>ROUNDUP($N$76,2)</f>
        <v>0</v>
      </c>
      <c r="O54" s="184"/>
      <c r="P54" s="184"/>
      <c r="Q54" s="184"/>
      <c r="R54" s="88"/>
    </row>
    <row r="55" spans="2:18" s="67" customFormat="1" ht="21" customHeight="1">
      <c r="B55" s="89"/>
      <c r="D55" s="69" t="s">
        <v>131</v>
      </c>
      <c r="N55" s="170">
        <f>ROUNDUP($N$77,2)</f>
        <v>0</v>
      </c>
      <c r="O55" s="184"/>
      <c r="P55" s="184"/>
      <c r="Q55" s="184"/>
      <c r="R55" s="90"/>
    </row>
    <row r="56" spans="2:18" s="67" customFormat="1" ht="21" customHeight="1">
      <c r="B56" s="89"/>
      <c r="D56" s="69" t="s">
        <v>132</v>
      </c>
      <c r="N56" s="170">
        <f>ROUNDUP($N$114,2)</f>
        <v>0</v>
      </c>
      <c r="O56" s="184"/>
      <c r="P56" s="184"/>
      <c r="Q56" s="184"/>
      <c r="R56" s="90"/>
    </row>
    <row r="57" spans="2:18" s="6" customFormat="1" ht="22.5" customHeight="1">
      <c r="B57" s="20"/>
      <c r="R57" s="23"/>
    </row>
    <row r="58" spans="2:18" s="6" customFormat="1" ht="7.5" customHeight="1"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6"/>
    </row>
    <row r="62" spans="2:19" s="6" customFormat="1" ht="7.5" customHeight="1"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20"/>
    </row>
    <row r="63" spans="2:19" s="6" customFormat="1" ht="37.5" customHeight="1">
      <c r="B63" s="20"/>
      <c r="C63" s="143" t="s">
        <v>134</v>
      </c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20"/>
    </row>
    <row r="64" spans="2:19" s="6" customFormat="1" ht="7.5" customHeight="1">
      <c r="B64" s="20"/>
      <c r="S64" s="20"/>
    </row>
    <row r="65" spans="2:19" s="6" customFormat="1" ht="15" customHeight="1">
      <c r="B65" s="20"/>
      <c r="C65" s="15" t="s">
        <v>15</v>
      </c>
      <c r="F65" s="176" t="str">
        <f>$F$6</f>
        <v>08-2-027 - Švermov_sanace</v>
      </c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S65" s="20"/>
    </row>
    <row r="66" spans="2:19" s="2" customFormat="1" ht="15.75" customHeight="1">
      <c r="B66" s="10"/>
      <c r="C66" s="15" t="s">
        <v>120</v>
      </c>
      <c r="F66" s="176" t="s">
        <v>324</v>
      </c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S66" s="10"/>
    </row>
    <row r="67" spans="2:19" s="6" customFormat="1" ht="15" customHeight="1">
      <c r="B67" s="20"/>
      <c r="C67" s="14" t="s">
        <v>122</v>
      </c>
      <c r="F67" s="148" t="str">
        <f>$F$8</f>
        <v>001 - parkování</v>
      </c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S67" s="20"/>
    </row>
    <row r="68" spans="2:19" s="6" customFormat="1" ht="7.5" customHeight="1">
      <c r="B68" s="20"/>
      <c r="S68" s="20"/>
    </row>
    <row r="69" spans="2:19" s="6" customFormat="1" ht="18.75" customHeight="1">
      <c r="B69" s="20"/>
      <c r="C69" s="15" t="s">
        <v>19</v>
      </c>
      <c r="F69" s="16" t="str">
        <f>$F$11</f>
        <v>Švermov</v>
      </c>
      <c r="K69" s="15" t="s">
        <v>21</v>
      </c>
      <c r="M69" s="177" t="str">
        <f>IF($O$11="","",$O$11)</f>
        <v>21.08.2013</v>
      </c>
      <c r="N69" s="146"/>
      <c r="O69" s="146"/>
      <c r="P69" s="146"/>
      <c r="S69" s="20"/>
    </row>
    <row r="70" spans="2:19" s="6" customFormat="1" ht="7.5" customHeight="1">
      <c r="B70" s="20"/>
      <c r="S70" s="20"/>
    </row>
    <row r="71" spans="2:19" s="6" customFormat="1" ht="15.75" customHeight="1">
      <c r="B71" s="20"/>
      <c r="C71" s="15" t="s">
        <v>25</v>
      </c>
      <c r="F71" s="16" t="str">
        <f>$E$14</f>
        <v>Středočeský kraj</v>
      </c>
      <c r="K71" s="15" t="s">
        <v>31</v>
      </c>
      <c r="M71" s="159" t="str">
        <f>$E$20</f>
        <v>AF-CITYPLAN s.r.o</v>
      </c>
      <c r="N71" s="146"/>
      <c r="O71" s="146"/>
      <c r="P71" s="146"/>
      <c r="Q71" s="146"/>
      <c r="S71" s="20"/>
    </row>
    <row r="72" spans="2:19" s="6" customFormat="1" ht="15" customHeight="1">
      <c r="B72" s="20"/>
      <c r="C72" s="15" t="s">
        <v>29</v>
      </c>
      <c r="F72" s="16" t="str">
        <f>IF($E$17="","",$E$17)</f>
        <v>Vyplň údaj</v>
      </c>
      <c r="S72" s="20"/>
    </row>
    <row r="73" spans="2:19" s="6" customFormat="1" ht="11.25" customHeight="1">
      <c r="B73" s="20"/>
      <c r="S73" s="20"/>
    </row>
    <row r="74" spans="2:27" s="91" customFormat="1" ht="30" customHeight="1">
      <c r="B74" s="92"/>
      <c r="C74" s="93" t="s">
        <v>135</v>
      </c>
      <c r="D74" s="94" t="s">
        <v>54</v>
      </c>
      <c r="E74" s="94" t="s">
        <v>50</v>
      </c>
      <c r="F74" s="185" t="s">
        <v>136</v>
      </c>
      <c r="G74" s="186"/>
      <c r="H74" s="186"/>
      <c r="I74" s="186"/>
      <c r="J74" s="94" t="s">
        <v>137</v>
      </c>
      <c r="K74" s="94" t="s">
        <v>138</v>
      </c>
      <c r="L74" s="185" t="s">
        <v>139</v>
      </c>
      <c r="M74" s="186"/>
      <c r="N74" s="185" t="s">
        <v>140</v>
      </c>
      <c r="O74" s="186"/>
      <c r="P74" s="186"/>
      <c r="Q74" s="186"/>
      <c r="R74" s="95" t="s">
        <v>141</v>
      </c>
      <c r="S74" s="92"/>
      <c r="T74" s="47" t="s">
        <v>142</v>
      </c>
      <c r="U74" s="48" t="s">
        <v>38</v>
      </c>
      <c r="V74" s="48" t="s">
        <v>143</v>
      </c>
      <c r="W74" s="48" t="s">
        <v>144</v>
      </c>
      <c r="X74" s="48" t="s">
        <v>145</v>
      </c>
      <c r="Y74" s="48" t="s">
        <v>146</v>
      </c>
      <c r="Z74" s="48" t="s">
        <v>147</v>
      </c>
      <c r="AA74" s="49" t="s">
        <v>148</v>
      </c>
    </row>
    <row r="75" spans="2:63" s="6" customFormat="1" ht="30" customHeight="1">
      <c r="B75" s="20"/>
      <c r="C75" s="52" t="s">
        <v>128</v>
      </c>
      <c r="N75" s="195">
        <f>$BK$75</f>
        <v>0</v>
      </c>
      <c r="O75" s="146"/>
      <c r="P75" s="146"/>
      <c r="Q75" s="146"/>
      <c r="S75" s="20"/>
      <c r="T75" s="51"/>
      <c r="U75" s="42"/>
      <c r="V75" s="42"/>
      <c r="W75" s="96">
        <f>$W$76</f>
        <v>0</v>
      </c>
      <c r="X75" s="42"/>
      <c r="Y75" s="96">
        <f>$Y$76</f>
        <v>0</v>
      </c>
      <c r="Z75" s="42"/>
      <c r="AA75" s="97">
        <f>$AA$76</f>
        <v>0</v>
      </c>
      <c r="AT75" s="6" t="s">
        <v>68</v>
      </c>
      <c r="AU75" s="6" t="s">
        <v>129</v>
      </c>
      <c r="BK75" s="98">
        <f>$BK$76</f>
        <v>0</v>
      </c>
    </row>
    <row r="76" spans="2:63" s="99" customFormat="1" ht="37.5" customHeight="1">
      <c r="B76" s="100"/>
      <c r="D76" s="101" t="s">
        <v>130</v>
      </c>
      <c r="N76" s="196">
        <f>$BK$76</f>
        <v>0</v>
      </c>
      <c r="O76" s="197"/>
      <c r="P76" s="197"/>
      <c r="Q76" s="197"/>
      <c r="S76" s="100"/>
      <c r="T76" s="103"/>
      <c r="W76" s="104">
        <f>$W$77+$W$114</f>
        <v>0</v>
      </c>
      <c r="Y76" s="104">
        <f>$Y$77+$Y$114</f>
        <v>0</v>
      </c>
      <c r="AA76" s="105">
        <f>$AA$77+$AA$114</f>
        <v>0</v>
      </c>
      <c r="AR76" s="102" t="s">
        <v>18</v>
      </c>
      <c r="AT76" s="102" t="s">
        <v>68</v>
      </c>
      <c r="AU76" s="102" t="s">
        <v>69</v>
      </c>
      <c r="AY76" s="102" t="s">
        <v>149</v>
      </c>
      <c r="BK76" s="106">
        <f>$BK$77+$BK$114</f>
        <v>0</v>
      </c>
    </row>
    <row r="77" spans="2:63" s="99" customFormat="1" ht="21" customHeight="1">
      <c r="B77" s="100"/>
      <c r="D77" s="107" t="s">
        <v>131</v>
      </c>
      <c r="N77" s="198">
        <f>$BK$77</f>
        <v>0</v>
      </c>
      <c r="O77" s="197"/>
      <c r="P77" s="197"/>
      <c r="Q77" s="197"/>
      <c r="S77" s="100"/>
      <c r="T77" s="103"/>
      <c r="W77" s="104">
        <f>SUM($W$78:$W$113)</f>
        <v>0</v>
      </c>
      <c r="Y77" s="104">
        <f>SUM($Y$78:$Y$113)</f>
        <v>0</v>
      </c>
      <c r="AA77" s="105">
        <f>SUM($AA$78:$AA$113)</f>
        <v>0</v>
      </c>
      <c r="AR77" s="102" t="s">
        <v>18</v>
      </c>
      <c r="AT77" s="102" t="s">
        <v>68</v>
      </c>
      <c r="AU77" s="102" t="s">
        <v>18</v>
      </c>
      <c r="AY77" s="102" t="s">
        <v>149</v>
      </c>
      <c r="BK77" s="106">
        <f>SUM($BK$78:$BK$113)</f>
        <v>0</v>
      </c>
    </row>
    <row r="78" spans="2:65" s="6" customFormat="1" ht="27" customHeight="1">
      <c r="B78" s="20"/>
      <c r="C78" s="108" t="s">
        <v>18</v>
      </c>
      <c r="D78" s="108" t="s">
        <v>150</v>
      </c>
      <c r="E78" s="109" t="s">
        <v>151</v>
      </c>
      <c r="F78" s="187" t="s">
        <v>152</v>
      </c>
      <c r="G78" s="188"/>
      <c r="H78" s="188"/>
      <c r="I78" s="188"/>
      <c r="J78" s="111" t="s">
        <v>153</v>
      </c>
      <c r="K78" s="112">
        <v>4</v>
      </c>
      <c r="L78" s="189"/>
      <c r="M78" s="188"/>
      <c r="N78" s="190">
        <f>ROUND($L$78*$K$78,2)</f>
        <v>0</v>
      </c>
      <c r="O78" s="188"/>
      <c r="P78" s="188"/>
      <c r="Q78" s="188"/>
      <c r="R78" s="110" t="s">
        <v>154</v>
      </c>
      <c r="S78" s="20"/>
      <c r="T78" s="113"/>
      <c r="U78" s="114" t="s">
        <v>39</v>
      </c>
      <c r="X78" s="115">
        <v>0</v>
      </c>
      <c r="Y78" s="115">
        <f>$X$78*$K$78</f>
        <v>0</v>
      </c>
      <c r="Z78" s="115">
        <v>0</v>
      </c>
      <c r="AA78" s="116">
        <f>$Z$78*$K$78</f>
        <v>0</v>
      </c>
      <c r="AR78" s="79" t="s">
        <v>155</v>
      </c>
      <c r="AT78" s="79" t="s">
        <v>150</v>
      </c>
      <c r="AU78" s="79" t="s">
        <v>77</v>
      </c>
      <c r="AY78" s="6" t="s">
        <v>149</v>
      </c>
      <c r="BE78" s="117">
        <f>IF($U$78="základní",$N$78,0)</f>
        <v>0</v>
      </c>
      <c r="BF78" s="117">
        <f>IF($U$78="snížená",$N$78,0)</f>
        <v>0</v>
      </c>
      <c r="BG78" s="117">
        <f>IF($U$78="zákl. přenesená",$N$78,0)</f>
        <v>0</v>
      </c>
      <c r="BH78" s="117">
        <f>IF($U$78="sníž. přenesená",$N$78,0)</f>
        <v>0</v>
      </c>
      <c r="BI78" s="117">
        <f>IF($U$78="nulová",$N$78,0)</f>
        <v>0</v>
      </c>
      <c r="BJ78" s="79" t="s">
        <v>18</v>
      </c>
      <c r="BK78" s="117">
        <f>ROUND($L$78*$K$78,2)</f>
        <v>0</v>
      </c>
      <c r="BL78" s="79" t="s">
        <v>155</v>
      </c>
      <c r="BM78" s="79" t="s">
        <v>348</v>
      </c>
    </row>
    <row r="79" spans="2:47" s="6" customFormat="1" ht="16.5" customHeight="1">
      <c r="B79" s="20"/>
      <c r="F79" s="191" t="s">
        <v>152</v>
      </c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20"/>
      <c r="T79" s="44"/>
      <c r="AA79" s="45"/>
      <c r="AT79" s="6" t="s">
        <v>157</v>
      </c>
      <c r="AU79" s="6" t="s">
        <v>77</v>
      </c>
    </row>
    <row r="80" spans="2:51" s="6" customFormat="1" ht="15.75" customHeight="1">
      <c r="B80" s="118"/>
      <c r="E80" s="119"/>
      <c r="F80" s="192" t="s">
        <v>349</v>
      </c>
      <c r="G80" s="193"/>
      <c r="H80" s="193"/>
      <c r="I80" s="193"/>
      <c r="K80" s="120">
        <v>4</v>
      </c>
      <c r="S80" s="118"/>
      <c r="T80" s="121"/>
      <c r="AA80" s="122"/>
      <c r="AT80" s="119" t="s">
        <v>159</v>
      </c>
      <c r="AU80" s="119" t="s">
        <v>77</v>
      </c>
      <c r="AV80" s="119" t="s">
        <v>77</v>
      </c>
      <c r="AW80" s="119" t="s">
        <v>129</v>
      </c>
      <c r="AX80" s="119" t="s">
        <v>18</v>
      </c>
      <c r="AY80" s="119" t="s">
        <v>149</v>
      </c>
    </row>
    <row r="81" spans="2:65" s="6" customFormat="1" ht="27" customHeight="1">
      <c r="B81" s="20"/>
      <c r="C81" s="108" t="s">
        <v>77</v>
      </c>
      <c r="D81" s="108" t="s">
        <v>150</v>
      </c>
      <c r="E81" s="109" t="s">
        <v>235</v>
      </c>
      <c r="F81" s="187" t="s">
        <v>236</v>
      </c>
      <c r="G81" s="188"/>
      <c r="H81" s="188"/>
      <c r="I81" s="188"/>
      <c r="J81" s="111" t="s">
        <v>153</v>
      </c>
      <c r="K81" s="112">
        <v>16</v>
      </c>
      <c r="L81" s="189"/>
      <c r="M81" s="188"/>
      <c r="N81" s="190">
        <f>ROUND($L$81*$K$81,2)</f>
        <v>0</v>
      </c>
      <c r="O81" s="188"/>
      <c r="P81" s="188"/>
      <c r="Q81" s="188"/>
      <c r="R81" s="110" t="s">
        <v>154</v>
      </c>
      <c r="S81" s="20"/>
      <c r="T81" s="113"/>
      <c r="U81" s="114" t="s">
        <v>39</v>
      </c>
      <c r="X81" s="115">
        <v>0</v>
      </c>
      <c r="Y81" s="115">
        <f>$X$81*$K$81</f>
        <v>0</v>
      </c>
      <c r="Z81" s="115">
        <v>0</v>
      </c>
      <c r="AA81" s="116">
        <f>$Z$81*$K$81</f>
        <v>0</v>
      </c>
      <c r="AR81" s="79" t="s">
        <v>155</v>
      </c>
      <c r="AT81" s="79" t="s">
        <v>150</v>
      </c>
      <c r="AU81" s="79" t="s">
        <v>77</v>
      </c>
      <c r="AY81" s="6" t="s">
        <v>149</v>
      </c>
      <c r="BE81" s="117">
        <f>IF($U$81="základní",$N$81,0)</f>
        <v>0</v>
      </c>
      <c r="BF81" s="117">
        <f>IF($U$81="snížená",$N$81,0)</f>
        <v>0</v>
      </c>
      <c r="BG81" s="117">
        <f>IF($U$81="zákl. přenesená",$N$81,0)</f>
        <v>0</v>
      </c>
      <c r="BH81" s="117">
        <f>IF($U$81="sníž. přenesená",$N$81,0)</f>
        <v>0</v>
      </c>
      <c r="BI81" s="117">
        <f>IF($U$81="nulová",$N$81,0)</f>
        <v>0</v>
      </c>
      <c r="BJ81" s="79" t="s">
        <v>18</v>
      </c>
      <c r="BK81" s="117">
        <f>ROUND($L$81*$K$81,2)</f>
        <v>0</v>
      </c>
      <c r="BL81" s="79" t="s">
        <v>155</v>
      </c>
      <c r="BM81" s="79" t="s">
        <v>350</v>
      </c>
    </row>
    <row r="82" spans="2:47" s="6" customFormat="1" ht="16.5" customHeight="1">
      <c r="B82" s="20"/>
      <c r="F82" s="191" t="s">
        <v>238</v>
      </c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20"/>
      <c r="T82" s="44"/>
      <c r="AA82" s="45"/>
      <c r="AT82" s="6" t="s">
        <v>157</v>
      </c>
      <c r="AU82" s="6" t="s">
        <v>77</v>
      </c>
    </row>
    <row r="83" spans="2:51" s="6" customFormat="1" ht="15.75" customHeight="1">
      <c r="B83" s="118"/>
      <c r="E83" s="119"/>
      <c r="F83" s="192" t="s">
        <v>351</v>
      </c>
      <c r="G83" s="193"/>
      <c r="H83" s="193"/>
      <c r="I83" s="193"/>
      <c r="K83" s="120">
        <v>16</v>
      </c>
      <c r="S83" s="118"/>
      <c r="T83" s="121"/>
      <c r="AA83" s="122"/>
      <c r="AT83" s="119" t="s">
        <v>159</v>
      </c>
      <c r="AU83" s="119" t="s">
        <v>77</v>
      </c>
      <c r="AV83" s="119" t="s">
        <v>77</v>
      </c>
      <c r="AW83" s="119" t="s">
        <v>129</v>
      </c>
      <c r="AX83" s="119" t="s">
        <v>18</v>
      </c>
      <c r="AY83" s="119" t="s">
        <v>149</v>
      </c>
    </row>
    <row r="84" spans="2:65" s="6" customFormat="1" ht="27" customHeight="1">
      <c r="B84" s="20"/>
      <c r="C84" s="108" t="s">
        <v>164</v>
      </c>
      <c r="D84" s="108" t="s">
        <v>150</v>
      </c>
      <c r="E84" s="109" t="s">
        <v>165</v>
      </c>
      <c r="F84" s="187" t="s">
        <v>166</v>
      </c>
      <c r="G84" s="188"/>
      <c r="H84" s="188"/>
      <c r="I84" s="188"/>
      <c r="J84" s="111" t="s">
        <v>153</v>
      </c>
      <c r="K84" s="112">
        <v>16</v>
      </c>
      <c r="L84" s="189"/>
      <c r="M84" s="188"/>
      <c r="N84" s="190">
        <f>ROUND($L$84*$K$84,2)</f>
        <v>0</v>
      </c>
      <c r="O84" s="188"/>
      <c r="P84" s="188"/>
      <c r="Q84" s="188"/>
      <c r="R84" s="110" t="s">
        <v>154</v>
      </c>
      <c r="S84" s="20"/>
      <c r="T84" s="113"/>
      <c r="U84" s="114" t="s">
        <v>39</v>
      </c>
      <c r="X84" s="115">
        <v>0</v>
      </c>
      <c r="Y84" s="115">
        <f>$X$84*$K$84</f>
        <v>0</v>
      </c>
      <c r="Z84" s="115">
        <v>0</v>
      </c>
      <c r="AA84" s="116">
        <f>$Z$84*$K$84</f>
        <v>0</v>
      </c>
      <c r="AR84" s="79" t="s">
        <v>155</v>
      </c>
      <c r="AT84" s="79" t="s">
        <v>150</v>
      </c>
      <c r="AU84" s="79" t="s">
        <v>77</v>
      </c>
      <c r="AY84" s="6" t="s">
        <v>149</v>
      </c>
      <c r="BE84" s="117">
        <f>IF($U$84="základní",$N$84,0)</f>
        <v>0</v>
      </c>
      <c r="BF84" s="117">
        <f>IF($U$84="snížená",$N$84,0)</f>
        <v>0</v>
      </c>
      <c r="BG84" s="117">
        <f>IF($U$84="zákl. přenesená",$N$84,0)</f>
        <v>0</v>
      </c>
      <c r="BH84" s="117">
        <f>IF($U$84="sníž. přenesená",$N$84,0)</f>
        <v>0</v>
      </c>
      <c r="BI84" s="117">
        <f>IF($U$84="nulová",$N$84,0)</f>
        <v>0</v>
      </c>
      <c r="BJ84" s="79" t="s">
        <v>18</v>
      </c>
      <c r="BK84" s="117">
        <f>ROUND($L$84*$K$84,2)</f>
        <v>0</v>
      </c>
      <c r="BL84" s="79" t="s">
        <v>155</v>
      </c>
      <c r="BM84" s="79" t="s">
        <v>352</v>
      </c>
    </row>
    <row r="85" spans="2:47" s="6" customFormat="1" ht="16.5" customHeight="1">
      <c r="B85" s="20"/>
      <c r="F85" s="191" t="s">
        <v>166</v>
      </c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20"/>
      <c r="T85" s="44"/>
      <c r="AA85" s="45"/>
      <c r="AT85" s="6" t="s">
        <v>157</v>
      </c>
      <c r="AU85" s="6" t="s">
        <v>77</v>
      </c>
    </row>
    <row r="86" spans="2:51" s="6" customFormat="1" ht="15.75" customHeight="1">
      <c r="B86" s="118"/>
      <c r="E86" s="119"/>
      <c r="F86" s="192" t="s">
        <v>228</v>
      </c>
      <c r="G86" s="193"/>
      <c r="H86" s="193"/>
      <c r="I86" s="193"/>
      <c r="K86" s="120">
        <v>16</v>
      </c>
      <c r="S86" s="118"/>
      <c r="T86" s="121"/>
      <c r="AA86" s="122"/>
      <c r="AT86" s="119" t="s">
        <v>159</v>
      </c>
      <c r="AU86" s="119" t="s">
        <v>77</v>
      </c>
      <c r="AV86" s="119" t="s">
        <v>77</v>
      </c>
      <c r="AW86" s="119" t="s">
        <v>129</v>
      </c>
      <c r="AX86" s="119" t="s">
        <v>18</v>
      </c>
      <c r="AY86" s="119" t="s">
        <v>149</v>
      </c>
    </row>
    <row r="87" spans="2:65" s="6" customFormat="1" ht="27" customHeight="1">
      <c r="B87" s="20"/>
      <c r="C87" s="108" t="s">
        <v>155</v>
      </c>
      <c r="D87" s="108" t="s">
        <v>150</v>
      </c>
      <c r="E87" s="109" t="s">
        <v>242</v>
      </c>
      <c r="F87" s="187" t="s">
        <v>243</v>
      </c>
      <c r="G87" s="188"/>
      <c r="H87" s="188"/>
      <c r="I87" s="188"/>
      <c r="J87" s="111" t="s">
        <v>153</v>
      </c>
      <c r="K87" s="112">
        <v>16</v>
      </c>
      <c r="L87" s="189"/>
      <c r="M87" s="188"/>
      <c r="N87" s="190">
        <f>ROUND($L$87*$K$87,2)</f>
        <v>0</v>
      </c>
      <c r="O87" s="188"/>
      <c r="P87" s="188"/>
      <c r="Q87" s="188"/>
      <c r="R87" s="110" t="s">
        <v>154</v>
      </c>
      <c r="S87" s="20"/>
      <c r="T87" s="113"/>
      <c r="U87" s="114" t="s">
        <v>39</v>
      </c>
      <c r="X87" s="115">
        <v>0</v>
      </c>
      <c r="Y87" s="115">
        <f>$X$87*$K$87</f>
        <v>0</v>
      </c>
      <c r="Z87" s="115">
        <v>0</v>
      </c>
      <c r="AA87" s="116">
        <f>$Z$87*$K$87</f>
        <v>0</v>
      </c>
      <c r="AR87" s="79" t="s">
        <v>155</v>
      </c>
      <c r="AT87" s="79" t="s">
        <v>150</v>
      </c>
      <c r="AU87" s="79" t="s">
        <v>77</v>
      </c>
      <c r="AY87" s="6" t="s">
        <v>149</v>
      </c>
      <c r="BE87" s="117">
        <f>IF($U$87="základní",$N$87,0)</f>
        <v>0</v>
      </c>
      <c r="BF87" s="117">
        <f>IF($U$87="snížená",$N$87,0)</f>
        <v>0</v>
      </c>
      <c r="BG87" s="117">
        <f>IF($U$87="zákl. přenesená",$N$87,0)</f>
        <v>0</v>
      </c>
      <c r="BH87" s="117">
        <f>IF($U$87="sníž. přenesená",$N$87,0)</f>
        <v>0</v>
      </c>
      <c r="BI87" s="117">
        <f>IF($U$87="nulová",$N$87,0)</f>
        <v>0</v>
      </c>
      <c r="BJ87" s="79" t="s">
        <v>18</v>
      </c>
      <c r="BK87" s="117">
        <f>ROUND($L$87*$K$87,2)</f>
        <v>0</v>
      </c>
      <c r="BL87" s="79" t="s">
        <v>155</v>
      </c>
      <c r="BM87" s="79" t="s">
        <v>353</v>
      </c>
    </row>
    <row r="88" spans="2:47" s="6" customFormat="1" ht="16.5" customHeight="1">
      <c r="B88" s="20"/>
      <c r="F88" s="191" t="s">
        <v>245</v>
      </c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20"/>
      <c r="T88" s="44"/>
      <c r="AA88" s="45"/>
      <c r="AT88" s="6" t="s">
        <v>157</v>
      </c>
      <c r="AU88" s="6" t="s">
        <v>77</v>
      </c>
    </row>
    <row r="89" spans="2:51" s="6" customFormat="1" ht="15.75" customHeight="1">
      <c r="B89" s="118"/>
      <c r="E89" s="119"/>
      <c r="F89" s="192" t="s">
        <v>351</v>
      </c>
      <c r="G89" s="193"/>
      <c r="H89" s="193"/>
      <c r="I89" s="193"/>
      <c r="K89" s="120">
        <v>16</v>
      </c>
      <c r="S89" s="118"/>
      <c r="T89" s="121"/>
      <c r="AA89" s="122"/>
      <c r="AT89" s="119" t="s">
        <v>159</v>
      </c>
      <c r="AU89" s="119" t="s">
        <v>77</v>
      </c>
      <c r="AV89" s="119" t="s">
        <v>77</v>
      </c>
      <c r="AW89" s="119" t="s">
        <v>129</v>
      </c>
      <c r="AX89" s="119" t="s">
        <v>18</v>
      </c>
      <c r="AY89" s="119" t="s">
        <v>149</v>
      </c>
    </row>
    <row r="90" spans="2:65" s="6" customFormat="1" ht="27" customHeight="1">
      <c r="B90" s="20"/>
      <c r="C90" s="108" t="s">
        <v>171</v>
      </c>
      <c r="D90" s="108" t="s">
        <v>150</v>
      </c>
      <c r="E90" s="109" t="s">
        <v>172</v>
      </c>
      <c r="F90" s="187" t="s">
        <v>173</v>
      </c>
      <c r="G90" s="188"/>
      <c r="H90" s="188"/>
      <c r="I90" s="188"/>
      <c r="J90" s="111" t="s">
        <v>153</v>
      </c>
      <c r="K90" s="112">
        <v>16</v>
      </c>
      <c r="L90" s="189"/>
      <c r="M90" s="188"/>
      <c r="N90" s="190">
        <f>ROUND($L$90*$K$90,2)</f>
        <v>0</v>
      </c>
      <c r="O90" s="188"/>
      <c r="P90" s="188"/>
      <c r="Q90" s="188"/>
      <c r="R90" s="110" t="s">
        <v>154</v>
      </c>
      <c r="S90" s="20"/>
      <c r="T90" s="113"/>
      <c r="U90" s="114" t="s">
        <v>39</v>
      </c>
      <c r="X90" s="115">
        <v>0</v>
      </c>
      <c r="Y90" s="115">
        <f>$X$90*$K$90</f>
        <v>0</v>
      </c>
      <c r="Z90" s="115">
        <v>0</v>
      </c>
      <c r="AA90" s="116">
        <f>$Z$90*$K$90</f>
        <v>0</v>
      </c>
      <c r="AR90" s="79" t="s">
        <v>155</v>
      </c>
      <c r="AT90" s="79" t="s">
        <v>150</v>
      </c>
      <c r="AU90" s="79" t="s">
        <v>77</v>
      </c>
      <c r="AY90" s="6" t="s">
        <v>149</v>
      </c>
      <c r="BE90" s="117">
        <f>IF($U$90="základní",$N$90,0)</f>
        <v>0</v>
      </c>
      <c r="BF90" s="117">
        <f>IF($U$90="snížená",$N$90,0)</f>
        <v>0</v>
      </c>
      <c r="BG90" s="117">
        <f>IF($U$90="zákl. přenesená",$N$90,0)</f>
        <v>0</v>
      </c>
      <c r="BH90" s="117">
        <f>IF($U$90="sníž. přenesená",$N$90,0)</f>
        <v>0</v>
      </c>
      <c r="BI90" s="117">
        <f>IF($U$90="nulová",$N$90,0)</f>
        <v>0</v>
      </c>
      <c r="BJ90" s="79" t="s">
        <v>18</v>
      </c>
      <c r="BK90" s="117">
        <f>ROUND($L$90*$K$90,2)</f>
        <v>0</v>
      </c>
      <c r="BL90" s="79" t="s">
        <v>155</v>
      </c>
      <c r="BM90" s="79" t="s">
        <v>354</v>
      </c>
    </row>
    <row r="91" spans="2:47" s="6" customFormat="1" ht="16.5" customHeight="1">
      <c r="B91" s="20"/>
      <c r="F91" s="191" t="s">
        <v>173</v>
      </c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20"/>
      <c r="T91" s="44"/>
      <c r="AA91" s="45"/>
      <c r="AT91" s="6" t="s">
        <v>157</v>
      </c>
      <c r="AU91" s="6" t="s">
        <v>77</v>
      </c>
    </row>
    <row r="92" spans="2:51" s="6" customFormat="1" ht="15.75" customHeight="1">
      <c r="B92" s="118"/>
      <c r="E92" s="119"/>
      <c r="F92" s="192" t="s">
        <v>228</v>
      </c>
      <c r="G92" s="193"/>
      <c r="H92" s="193"/>
      <c r="I92" s="193"/>
      <c r="K92" s="120">
        <v>16</v>
      </c>
      <c r="S92" s="118"/>
      <c r="T92" s="121"/>
      <c r="AA92" s="122"/>
      <c r="AT92" s="119" t="s">
        <v>159</v>
      </c>
      <c r="AU92" s="119" t="s">
        <v>77</v>
      </c>
      <c r="AV92" s="119" t="s">
        <v>77</v>
      </c>
      <c r="AW92" s="119" t="s">
        <v>129</v>
      </c>
      <c r="AX92" s="119" t="s">
        <v>18</v>
      </c>
      <c r="AY92" s="119" t="s">
        <v>149</v>
      </c>
    </row>
    <row r="93" spans="2:65" s="6" customFormat="1" ht="27" customHeight="1">
      <c r="B93" s="20"/>
      <c r="C93" s="108" t="s">
        <v>175</v>
      </c>
      <c r="D93" s="108" t="s">
        <v>150</v>
      </c>
      <c r="E93" s="109" t="s">
        <v>176</v>
      </c>
      <c r="F93" s="187" t="s">
        <v>177</v>
      </c>
      <c r="G93" s="188"/>
      <c r="H93" s="188"/>
      <c r="I93" s="188"/>
      <c r="J93" s="111" t="s">
        <v>153</v>
      </c>
      <c r="K93" s="112">
        <v>4</v>
      </c>
      <c r="L93" s="189"/>
      <c r="M93" s="188"/>
      <c r="N93" s="190">
        <f>ROUND($L$93*$K$93,2)</f>
        <v>0</v>
      </c>
      <c r="O93" s="188"/>
      <c r="P93" s="188"/>
      <c r="Q93" s="188"/>
      <c r="R93" s="110" t="s">
        <v>154</v>
      </c>
      <c r="S93" s="20"/>
      <c r="T93" s="113"/>
      <c r="U93" s="114" t="s">
        <v>39</v>
      </c>
      <c r="X93" s="115">
        <v>0</v>
      </c>
      <c r="Y93" s="115">
        <f>$X$93*$K$93</f>
        <v>0</v>
      </c>
      <c r="Z93" s="115">
        <v>0</v>
      </c>
      <c r="AA93" s="116">
        <f>$Z$93*$K$93</f>
        <v>0</v>
      </c>
      <c r="AR93" s="79" t="s">
        <v>155</v>
      </c>
      <c r="AT93" s="79" t="s">
        <v>150</v>
      </c>
      <c r="AU93" s="79" t="s">
        <v>77</v>
      </c>
      <c r="AY93" s="6" t="s">
        <v>149</v>
      </c>
      <c r="BE93" s="117">
        <f>IF($U$93="základní",$N$93,0)</f>
        <v>0</v>
      </c>
      <c r="BF93" s="117">
        <f>IF($U$93="snížená",$N$93,0)</f>
        <v>0</v>
      </c>
      <c r="BG93" s="117">
        <f>IF($U$93="zákl. přenesená",$N$93,0)</f>
        <v>0</v>
      </c>
      <c r="BH93" s="117">
        <f>IF($U$93="sníž. přenesená",$N$93,0)</f>
        <v>0</v>
      </c>
      <c r="BI93" s="117">
        <f>IF($U$93="nulová",$N$93,0)</f>
        <v>0</v>
      </c>
      <c r="BJ93" s="79" t="s">
        <v>18</v>
      </c>
      <c r="BK93" s="117">
        <f>ROUND($L$93*$K$93,2)</f>
        <v>0</v>
      </c>
      <c r="BL93" s="79" t="s">
        <v>155</v>
      </c>
      <c r="BM93" s="79" t="s">
        <v>355</v>
      </c>
    </row>
    <row r="94" spans="2:47" s="6" customFormat="1" ht="16.5" customHeight="1">
      <c r="B94" s="20"/>
      <c r="F94" s="191" t="s">
        <v>177</v>
      </c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20"/>
      <c r="T94" s="44"/>
      <c r="AA94" s="45"/>
      <c r="AT94" s="6" t="s">
        <v>157</v>
      </c>
      <c r="AU94" s="6" t="s">
        <v>77</v>
      </c>
    </row>
    <row r="95" spans="2:51" s="6" customFormat="1" ht="15.75" customHeight="1">
      <c r="B95" s="118"/>
      <c r="E95" s="119"/>
      <c r="F95" s="192" t="s">
        <v>349</v>
      </c>
      <c r="G95" s="193"/>
      <c r="H95" s="193"/>
      <c r="I95" s="193"/>
      <c r="K95" s="120">
        <v>4</v>
      </c>
      <c r="S95" s="118"/>
      <c r="T95" s="121"/>
      <c r="AA95" s="122"/>
      <c r="AT95" s="119" t="s">
        <v>159</v>
      </c>
      <c r="AU95" s="119" t="s">
        <v>77</v>
      </c>
      <c r="AV95" s="119" t="s">
        <v>77</v>
      </c>
      <c r="AW95" s="119" t="s">
        <v>129</v>
      </c>
      <c r="AX95" s="119" t="s">
        <v>18</v>
      </c>
      <c r="AY95" s="119" t="s">
        <v>149</v>
      </c>
    </row>
    <row r="96" spans="2:65" s="6" customFormat="1" ht="27" customHeight="1">
      <c r="B96" s="20"/>
      <c r="C96" s="108" t="s">
        <v>179</v>
      </c>
      <c r="D96" s="108" t="s">
        <v>150</v>
      </c>
      <c r="E96" s="109" t="s">
        <v>180</v>
      </c>
      <c r="F96" s="187" t="s">
        <v>181</v>
      </c>
      <c r="G96" s="188"/>
      <c r="H96" s="188"/>
      <c r="I96" s="188"/>
      <c r="J96" s="111" t="s">
        <v>153</v>
      </c>
      <c r="K96" s="112">
        <v>4</v>
      </c>
      <c r="L96" s="189"/>
      <c r="M96" s="188"/>
      <c r="N96" s="190">
        <f>ROUND($L$96*$K$96,2)</f>
        <v>0</v>
      </c>
      <c r="O96" s="188"/>
      <c r="P96" s="188"/>
      <c r="Q96" s="188"/>
      <c r="R96" s="110" t="s">
        <v>154</v>
      </c>
      <c r="S96" s="20"/>
      <c r="T96" s="113"/>
      <c r="U96" s="114" t="s">
        <v>39</v>
      </c>
      <c r="X96" s="115">
        <v>0</v>
      </c>
      <c r="Y96" s="115">
        <f>$X$96*$K$96</f>
        <v>0</v>
      </c>
      <c r="Z96" s="115">
        <v>0</v>
      </c>
      <c r="AA96" s="116">
        <f>$Z$96*$K$96</f>
        <v>0</v>
      </c>
      <c r="AR96" s="79" t="s">
        <v>155</v>
      </c>
      <c r="AT96" s="79" t="s">
        <v>150</v>
      </c>
      <c r="AU96" s="79" t="s">
        <v>77</v>
      </c>
      <c r="AY96" s="6" t="s">
        <v>149</v>
      </c>
      <c r="BE96" s="117">
        <f>IF($U$96="základní",$N$96,0)</f>
        <v>0</v>
      </c>
      <c r="BF96" s="117">
        <f>IF($U$96="snížená",$N$96,0)</f>
        <v>0</v>
      </c>
      <c r="BG96" s="117">
        <f>IF($U$96="zákl. přenesená",$N$96,0)</f>
        <v>0</v>
      </c>
      <c r="BH96" s="117">
        <f>IF($U$96="sníž. přenesená",$N$96,0)</f>
        <v>0</v>
      </c>
      <c r="BI96" s="117">
        <f>IF($U$96="nulová",$N$96,0)</f>
        <v>0</v>
      </c>
      <c r="BJ96" s="79" t="s">
        <v>18</v>
      </c>
      <c r="BK96" s="117">
        <f>ROUND($L$96*$K$96,2)</f>
        <v>0</v>
      </c>
      <c r="BL96" s="79" t="s">
        <v>155</v>
      </c>
      <c r="BM96" s="79" t="s">
        <v>356</v>
      </c>
    </row>
    <row r="97" spans="2:47" s="6" customFormat="1" ht="16.5" customHeight="1">
      <c r="B97" s="20"/>
      <c r="F97" s="191" t="s">
        <v>181</v>
      </c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20"/>
      <c r="T97" s="44"/>
      <c r="AA97" s="45"/>
      <c r="AT97" s="6" t="s">
        <v>157</v>
      </c>
      <c r="AU97" s="6" t="s">
        <v>77</v>
      </c>
    </row>
    <row r="98" spans="2:51" s="6" customFormat="1" ht="15.75" customHeight="1">
      <c r="B98" s="118"/>
      <c r="E98" s="119"/>
      <c r="F98" s="192" t="s">
        <v>155</v>
      </c>
      <c r="G98" s="193"/>
      <c r="H98" s="193"/>
      <c r="I98" s="193"/>
      <c r="K98" s="120">
        <v>4</v>
      </c>
      <c r="S98" s="118"/>
      <c r="T98" s="121"/>
      <c r="AA98" s="122"/>
      <c r="AT98" s="119" t="s">
        <v>159</v>
      </c>
      <c r="AU98" s="119" t="s">
        <v>77</v>
      </c>
      <c r="AV98" s="119" t="s">
        <v>77</v>
      </c>
      <c r="AW98" s="119" t="s">
        <v>129</v>
      </c>
      <c r="AX98" s="119" t="s">
        <v>18</v>
      </c>
      <c r="AY98" s="119" t="s">
        <v>149</v>
      </c>
    </row>
    <row r="99" spans="2:65" s="6" customFormat="1" ht="27" customHeight="1">
      <c r="B99" s="20"/>
      <c r="C99" s="108" t="s">
        <v>183</v>
      </c>
      <c r="D99" s="108" t="s">
        <v>150</v>
      </c>
      <c r="E99" s="109" t="s">
        <v>184</v>
      </c>
      <c r="F99" s="187" t="s">
        <v>185</v>
      </c>
      <c r="G99" s="188"/>
      <c r="H99" s="188"/>
      <c r="I99" s="188"/>
      <c r="J99" s="111" t="s">
        <v>153</v>
      </c>
      <c r="K99" s="112">
        <v>40</v>
      </c>
      <c r="L99" s="189"/>
      <c r="M99" s="188"/>
      <c r="N99" s="190">
        <f>ROUND($L$99*$K$99,2)</f>
        <v>0</v>
      </c>
      <c r="O99" s="188"/>
      <c r="P99" s="188"/>
      <c r="Q99" s="188"/>
      <c r="R99" s="110" t="s">
        <v>154</v>
      </c>
      <c r="S99" s="20"/>
      <c r="T99" s="113"/>
      <c r="U99" s="114" t="s">
        <v>39</v>
      </c>
      <c r="X99" s="115">
        <v>0</v>
      </c>
      <c r="Y99" s="115">
        <f>$X$99*$K$99</f>
        <v>0</v>
      </c>
      <c r="Z99" s="115">
        <v>0</v>
      </c>
      <c r="AA99" s="116">
        <f>$Z$99*$K$99</f>
        <v>0</v>
      </c>
      <c r="AR99" s="79" t="s">
        <v>155</v>
      </c>
      <c r="AT99" s="79" t="s">
        <v>150</v>
      </c>
      <c r="AU99" s="79" t="s">
        <v>77</v>
      </c>
      <c r="AY99" s="6" t="s">
        <v>149</v>
      </c>
      <c r="BE99" s="117">
        <f>IF($U$99="základní",$N$99,0)</f>
        <v>0</v>
      </c>
      <c r="BF99" s="117">
        <f>IF($U$99="snížená",$N$99,0)</f>
        <v>0</v>
      </c>
      <c r="BG99" s="117">
        <f>IF($U$99="zákl. přenesená",$N$99,0)</f>
        <v>0</v>
      </c>
      <c r="BH99" s="117">
        <f>IF($U$99="sníž. přenesená",$N$99,0)</f>
        <v>0</v>
      </c>
      <c r="BI99" s="117">
        <f>IF($U$99="nulová",$N$99,0)</f>
        <v>0</v>
      </c>
      <c r="BJ99" s="79" t="s">
        <v>18</v>
      </c>
      <c r="BK99" s="117">
        <f>ROUND($L$99*$K$99,2)</f>
        <v>0</v>
      </c>
      <c r="BL99" s="79" t="s">
        <v>155</v>
      </c>
      <c r="BM99" s="79" t="s">
        <v>357</v>
      </c>
    </row>
    <row r="100" spans="2:47" s="6" customFormat="1" ht="16.5" customHeight="1">
      <c r="B100" s="20"/>
      <c r="F100" s="191" t="s">
        <v>185</v>
      </c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20"/>
      <c r="T100" s="44"/>
      <c r="AA100" s="45"/>
      <c r="AT100" s="6" t="s">
        <v>157</v>
      </c>
      <c r="AU100" s="6" t="s">
        <v>77</v>
      </c>
    </row>
    <row r="101" spans="2:51" s="6" customFormat="1" ht="15.75" customHeight="1">
      <c r="B101" s="118"/>
      <c r="E101" s="119"/>
      <c r="F101" s="192" t="s">
        <v>358</v>
      </c>
      <c r="G101" s="193"/>
      <c r="H101" s="193"/>
      <c r="I101" s="193"/>
      <c r="K101" s="120">
        <v>40</v>
      </c>
      <c r="S101" s="118"/>
      <c r="T101" s="121"/>
      <c r="AA101" s="122"/>
      <c r="AT101" s="119" t="s">
        <v>159</v>
      </c>
      <c r="AU101" s="119" t="s">
        <v>77</v>
      </c>
      <c r="AV101" s="119" t="s">
        <v>77</v>
      </c>
      <c r="AW101" s="119" t="s">
        <v>129</v>
      </c>
      <c r="AX101" s="119" t="s">
        <v>18</v>
      </c>
      <c r="AY101" s="119" t="s">
        <v>149</v>
      </c>
    </row>
    <row r="102" spans="2:65" s="6" customFormat="1" ht="39" customHeight="1">
      <c r="B102" s="20"/>
      <c r="C102" s="108" t="s">
        <v>188</v>
      </c>
      <c r="D102" s="108" t="s">
        <v>150</v>
      </c>
      <c r="E102" s="109" t="s">
        <v>189</v>
      </c>
      <c r="F102" s="187" t="s">
        <v>190</v>
      </c>
      <c r="G102" s="188"/>
      <c r="H102" s="188"/>
      <c r="I102" s="188"/>
      <c r="J102" s="111" t="s">
        <v>153</v>
      </c>
      <c r="K102" s="112">
        <v>80</v>
      </c>
      <c r="L102" s="189"/>
      <c r="M102" s="188"/>
      <c r="N102" s="190">
        <f>ROUND($L$102*$K$102,2)</f>
        <v>0</v>
      </c>
      <c r="O102" s="188"/>
      <c r="P102" s="188"/>
      <c r="Q102" s="188"/>
      <c r="R102" s="110" t="s">
        <v>154</v>
      </c>
      <c r="S102" s="20"/>
      <c r="T102" s="113"/>
      <c r="U102" s="114" t="s">
        <v>39</v>
      </c>
      <c r="X102" s="115">
        <v>0</v>
      </c>
      <c r="Y102" s="115">
        <f>$X$102*$K$102</f>
        <v>0</v>
      </c>
      <c r="Z102" s="115">
        <v>0</v>
      </c>
      <c r="AA102" s="116">
        <f>$Z$102*$K$102</f>
        <v>0</v>
      </c>
      <c r="AR102" s="79" t="s">
        <v>155</v>
      </c>
      <c r="AT102" s="79" t="s">
        <v>150</v>
      </c>
      <c r="AU102" s="79" t="s">
        <v>77</v>
      </c>
      <c r="AY102" s="6" t="s">
        <v>149</v>
      </c>
      <c r="BE102" s="117">
        <f>IF($U$102="základní",$N$102,0)</f>
        <v>0</v>
      </c>
      <c r="BF102" s="117">
        <f>IF($U$102="snížená",$N$102,0)</f>
        <v>0</v>
      </c>
      <c r="BG102" s="117">
        <f>IF($U$102="zákl. přenesená",$N$102,0)</f>
        <v>0</v>
      </c>
      <c r="BH102" s="117">
        <f>IF($U$102="sníž. přenesená",$N$102,0)</f>
        <v>0</v>
      </c>
      <c r="BI102" s="117">
        <f>IF($U$102="nulová",$N$102,0)</f>
        <v>0</v>
      </c>
      <c r="BJ102" s="79" t="s">
        <v>18</v>
      </c>
      <c r="BK102" s="117">
        <f>ROUND($L$102*$K$102,2)</f>
        <v>0</v>
      </c>
      <c r="BL102" s="79" t="s">
        <v>155</v>
      </c>
      <c r="BM102" s="79" t="s">
        <v>359</v>
      </c>
    </row>
    <row r="103" spans="2:47" s="6" customFormat="1" ht="16.5" customHeight="1">
      <c r="B103" s="20"/>
      <c r="F103" s="191" t="s">
        <v>190</v>
      </c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20"/>
      <c r="T103" s="44"/>
      <c r="AA103" s="45"/>
      <c r="AT103" s="6" t="s">
        <v>157</v>
      </c>
      <c r="AU103" s="6" t="s">
        <v>77</v>
      </c>
    </row>
    <row r="104" spans="2:51" s="6" customFormat="1" ht="15.75" customHeight="1">
      <c r="B104" s="118"/>
      <c r="E104" s="119"/>
      <c r="F104" s="192" t="s">
        <v>360</v>
      </c>
      <c r="G104" s="193"/>
      <c r="H104" s="193"/>
      <c r="I104" s="193"/>
      <c r="K104" s="120">
        <v>80</v>
      </c>
      <c r="S104" s="118"/>
      <c r="T104" s="121"/>
      <c r="AA104" s="122"/>
      <c r="AT104" s="119" t="s">
        <v>159</v>
      </c>
      <c r="AU104" s="119" t="s">
        <v>77</v>
      </c>
      <c r="AV104" s="119" t="s">
        <v>77</v>
      </c>
      <c r="AW104" s="119" t="s">
        <v>129</v>
      </c>
      <c r="AX104" s="119" t="s">
        <v>18</v>
      </c>
      <c r="AY104" s="119" t="s">
        <v>149</v>
      </c>
    </row>
    <row r="105" spans="2:65" s="6" customFormat="1" ht="15.75" customHeight="1">
      <c r="B105" s="20"/>
      <c r="C105" s="108" t="s">
        <v>23</v>
      </c>
      <c r="D105" s="108" t="s">
        <v>150</v>
      </c>
      <c r="E105" s="109" t="s">
        <v>194</v>
      </c>
      <c r="F105" s="187" t="s">
        <v>195</v>
      </c>
      <c r="G105" s="188"/>
      <c r="H105" s="188"/>
      <c r="I105" s="188"/>
      <c r="J105" s="111" t="s">
        <v>153</v>
      </c>
      <c r="K105" s="112">
        <v>40</v>
      </c>
      <c r="L105" s="189"/>
      <c r="M105" s="188"/>
      <c r="N105" s="190">
        <f>ROUND($L$105*$K$105,2)</f>
        <v>0</v>
      </c>
      <c r="O105" s="188"/>
      <c r="P105" s="188"/>
      <c r="Q105" s="188"/>
      <c r="R105" s="110" t="s">
        <v>154</v>
      </c>
      <c r="S105" s="20"/>
      <c r="T105" s="113"/>
      <c r="U105" s="114" t="s">
        <v>39</v>
      </c>
      <c r="X105" s="115">
        <v>0</v>
      </c>
      <c r="Y105" s="115">
        <f>$X$105*$K$105</f>
        <v>0</v>
      </c>
      <c r="Z105" s="115">
        <v>0</v>
      </c>
      <c r="AA105" s="116">
        <f>$Z$105*$K$105</f>
        <v>0</v>
      </c>
      <c r="AR105" s="79" t="s">
        <v>155</v>
      </c>
      <c r="AT105" s="79" t="s">
        <v>150</v>
      </c>
      <c r="AU105" s="79" t="s">
        <v>77</v>
      </c>
      <c r="AY105" s="6" t="s">
        <v>149</v>
      </c>
      <c r="BE105" s="117">
        <f>IF($U$105="základní",$N$105,0)</f>
        <v>0</v>
      </c>
      <c r="BF105" s="117">
        <f>IF($U$105="snížená",$N$105,0)</f>
        <v>0</v>
      </c>
      <c r="BG105" s="117">
        <f>IF($U$105="zákl. přenesená",$N$105,0)</f>
        <v>0</v>
      </c>
      <c r="BH105" s="117">
        <f>IF($U$105="sníž. přenesená",$N$105,0)</f>
        <v>0</v>
      </c>
      <c r="BI105" s="117">
        <f>IF($U$105="nulová",$N$105,0)</f>
        <v>0</v>
      </c>
      <c r="BJ105" s="79" t="s">
        <v>18</v>
      </c>
      <c r="BK105" s="117">
        <f>ROUND($L$105*$K$105,2)</f>
        <v>0</v>
      </c>
      <c r="BL105" s="79" t="s">
        <v>155</v>
      </c>
      <c r="BM105" s="79" t="s">
        <v>361</v>
      </c>
    </row>
    <row r="106" spans="2:47" s="6" customFormat="1" ht="16.5" customHeight="1">
      <c r="B106" s="20"/>
      <c r="F106" s="191" t="s">
        <v>195</v>
      </c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20"/>
      <c r="T106" s="44"/>
      <c r="AA106" s="45"/>
      <c r="AT106" s="6" t="s">
        <v>157</v>
      </c>
      <c r="AU106" s="6" t="s">
        <v>77</v>
      </c>
    </row>
    <row r="107" spans="2:51" s="6" customFormat="1" ht="15.75" customHeight="1">
      <c r="B107" s="118"/>
      <c r="E107" s="119"/>
      <c r="F107" s="192" t="s">
        <v>358</v>
      </c>
      <c r="G107" s="193"/>
      <c r="H107" s="193"/>
      <c r="I107" s="193"/>
      <c r="K107" s="120">
        <v>40</v>
      </c>
      <c r="S107" s="118"/>
      <c r="T107" s="121"/>
      <c r="AA107" s="122"/>
      <c r="AT107" s="119" t="s">
        <v>159</v>
      </c>
      <c r="AU107" s="119" t="s">
        <v>77</v>
      </c>
      <c r="AV107" s="119" t="s">
        <v>77</v>
      </c>
      <c r="AW107" s="119" t="s">
        <v>129</v>
      </c>
      <c r="AX107" s="119" t="s">
        <v>18</v>
      </c>
      <c r="AY107" s="119" t="s">
        <v>149</v>
      </c>
    </row>
    <row r="108" spans="2:65" s="6" customFormat="1" ht="27" customHeight="1">
      <c r="B108" s="20"/>
      <c r="C108" s="108" t="s">
        <v>197</v>
      </c>
      <c r="D108" s="108" t="s">
        <v>150</v>
      </c>
      <c r="E108" s="109" t="s">
        <v>198</v>
      </c>
      <c r="F108" s="187" t="s">
        <v>199</v>
      </c>
      <c r="G108" s="188"/>
      <c r="H108" s="188"/>
      <c r="I108" s="188"/>
      <c r="J108" s="111" t="s">
        <v>200</v>
      </c>
      <c r="K108" s="112">
        <v>72</v>
      </c>
      <c r="L108" s="189"/>
      <c r="M108" s="188"/>
      <c r="N108" s="190">
        <f>ROUND($L$108*$K$108,2)</f>
        <v>0</v>
      </c>
      <c r="O108" s="188"/>
      <c r="P108" s="188"/>
      <c r="Q108" s="188"/>
      <c r="R108" s="110" t="s">
        <v>154</v>
      </c>
      <c r="S108" s="20"/>
      <c r="T108" s="113"/>
      <c r="U108" s="114" t="s">
        <v>39</v>
      </c>
      <c r="X108" s="115">
        <v>0</v>
      </c>
      <c r="Y108" s="115">
        <f>$X$108*$K$108</f>
        <v>0</v>
      </c>
      <c r="Z108" s="115">
        <v>0</v>
      </c>
      <c r="AA108" s="116">
        <f>$Z$108*$K$108</f>
        <v>0</v>
      </c>
      <c r="AR108" s="79" t="s">
        <v>155</v>
      </c>
      <c r="AT108" s="79" t="s">
        <v>150</v>
      </c>
      <c r="AU108" s="79" t="s">
        <v>77</v>
      </c>
      <c r="AY108" s="6" t="s">
        <v>149</v>
      </c>
      <c r="BE108" s="117">
        <f>IF($U$108="základní",$N$108,0)</f>
        <v>0</v>
      </c>
      <c r="BF108" s="117">
        <f>IF($U$108="snížená",$N$108,0)</f>
        <v>0</v>
      </c>
      <c r="BG108" s="117">
        <f>IF($U$108="zákl. přenesená",$N$108,0)</f>
        <v>0</v>
      </c>
      <c r="BH108" s="117">
        <f>IF($U$108="sníž. přenesená",$N$108,0)</f>
        <v>0</v>
      </c>
      <c r="BI108" s="117">
        <f>IF($U$108="nulová",$N$108,0)</f>
        <v>0</v>
      </c>
      <c r="BJ108" s="79" t="s">
        <v>18</v>
      </c>
      <c r="BK108" s="117">
        <f>ROUND($L$108*$K$108,2)</f>
        <v>0</v>
      </c>
      <c r="BL108" s="79" t="s">
        <v>155</v>
      </c>
      <c r="BM108" s="79" t="s">
        <v>362</v>
      </c>
    </row>
    <row r="109" spans="2:47" s="6" customFormat="1" ht="16.5" customHeight="1">
      <c r="B109" s="20"/>
      <c r="F109" s="191" t="s">
        <v>199</v>
      </c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20"/>
      <c r="T109" s="44"/>
      <c r="AA109" s="45"/>
      <c r="AT109" s="6" t="s">
        <v>157</v>
      </c>
      <c r="AU109" s="6" t="s">
        <v>77</v>
      </c>
    </row>
    <row r="110" spans="2:51" s="6" customFormat="1" ht="15.75" customHeight="1">
      <c r="B110" s="118"/>
      <c r="E110" s="119"/>
      <c r="F110" s="192" t="s">
        <v>363</v>
      </c>
      <c r="G110" s="193"/>
      <c r="H110" s="193"/>
      <c r="I110" s="193"/>
      <c r="K110" s="120">
        <v>72</v>
      </c>
      <c r="S110" s="118"/>
      <c r="T110" s="121"/>
      <c r="AA110" s="122"/>
      <c r="AT110" s="119" t="s">
        <v>159</v>
      </c>
      <c r="AU110" s="119" t="s">
        <v>77</v>
      </c>
      <c r="AV110" s="119" t="s">
        <v>77</v>
      </c>
      <c r="AW110" s="119" t="s">
        <v>129</v>
      </c>
      <c r="AX110" s="119" t="s">
        <v>18</v>
      </c>
      <c r="AY110" s="119" t="s">
        <v>149</v>
      </c>
    </row>
    <row r="111" spans="2:65" s="6" customFormat="1" ht="15.75" customHeight="1">
      <c r="B111" s="20"/>
      <c r="C111" s="108" t="s">
        <v>203</v>
      </c>
      <c r="D111" s="108" t="s">
        <v>150</v>
      </c>
      <c r="E111" s="109" t="s">
        <v>204</v>
      </c>
      <c r="F111" s="187" t="s">
        <v>205</v>
      </c>
      <c r="G111" s="188"/>
      <c r="H111" s="188"/>
      <c r="I111" s="188"/>
      <c r="J111" s="111" t="s">
        <v>206</v>
      </c>
      <c r="K111" s="112">
        <v>160</v>
      </c>
      <c r="L111" s="189"/>
      <c r="M111" s="188"/>
      <c r="N111" s="190">
        <f>ROUND($L$111*$K$111,2)</f>
        <v>0</v>
      </c>
      <c r="O111" s="188"/>
      <c r="P111" s="188"/>
      <c r="Q111" s="188"/>
      <c r="R111" s="110" t="s">
        <v>154</v>
      </c>
      <c r="S111" s="20"/>
      <c r="T111" s="113"/>
      <c r="U111" s="114" t="s">
        <v>39</v>
      </c>
      <c r="X111" s="115">
        <v>0</v>
      </c>
      <c r="Y111" s="115">
        <f>$X$111*$K$111</f>
        <v>0</v>
      </c>
      <c r="Z111" s="115">
        <v>0</v>
      </c>
      <c r="AA111" s="116">
        <f>$Z$111*$K$111</f>
        <v>0</v>
      </c>
      <c r="AR111" s="79" t="s">
        <v>155</v>
      </c>
      <c r="AT111" s="79" t="s">
        <v>150</v>
      </c>
      <c r="AU111" s="79" t="s">
        <v>77</v>
      </c>
      <c r="AY111" s="6" t="s">
        <v>149</v>
      </c>
      <c r="BE111" s="117">
        <f>IF($U$111="základní",$N$111,0)</f>
        <v>0</v>
      </c>
      <c r="BF111" s="117">
        <f>IF($U$111="snížená",$N$111,0)</f>
        <v>0</v>
      </c>
      <c r="BG111" s="117">
        <f>IF($U$111="zákl. přenesená",$N$111,0)</f>
        <v>0</v>
      </c>
      <c r="BH111" s="117">
        <f>IF($U$111="sníž. přenesená",$N$111,0)</f>
        <v>0</v>
      </c>
      <c r="BI111" s="117">
        <f>IF($U$111="nulová",$N$111,0)</f>
        <v>0</v>
      </c>
      <c r="BJ111" s="79" t="s">
        <v>18</v>
      </c>
      <c r="BK111" s="117">
        <f>ROUND($L$111*$K$111,2)</f>
        <v>0</v>
      </c>
      <c r="BL111" s="79" t="s">
        <v>155</v>
      </c>
      <c r="BM111" s="79" t="s">
        <v>364</v>
      </c>
    </row>
    <row r="112" spans="2:47" s="6" customFormat="1" ht="16.5" customHeight="1">
      <c r="B112" s="20"/>
      <c r="F112" s="191" t="s">
        <v>205</v>
      </c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20"/>
      <c r="T112" s="44"/>
      <c r="AA112" s="45"/>
      <c r="AT112" s="6" t="s">
        <v>157</v>
      </c>
      <c r="AU112" s="6" t="s">
        <v>77</v>
      </c>
    </row>
    <row r="113" spans="2:51" s="6" customFormat="1" ht="15.75" customHeight="1">
      <c r="B113" s="118"/>
      <c r="E113" s="119"/>
      <c r="F113" s="192" t="s">
        <v>365</v>
      </c>
      <c r="G113" s="193"/>
      <c r="H113" s="193"/>
      <c r="I113" s="193"/>
      <c r="K113" s="120">
        <v>160</v>
      </c>
      <c r="S113" s="118"/>
      <c r="T113" s="121"/>
      <c r="AA113" s="122"/>
      <c r="AT113" s="119" t="s">
        <v>159</v>
      </c>
      <c r="AU113" s="119" t="s">
        <v>77</v>
      </c>
      <c r="AV113" s="119" t="s">
        <v>77</v>
      </c>
      <c r="AW113" s="119" t="s">
        <v>129</v>
      </c>
      <c r="AX113" s="119" t="s">
        <v>18</v>
      </c>
      <c r="AY113" s="119" t="s">
        <v>149</v>
      </c>
    </row>
    <row r="114" spans="2:63" s="99" customFormat="1" ht="30.75" customHeight="1">
      <c r="B114" s="100"/>
      <c r="D114" s="107" t="s">
        <v>132</v>
      </c>
      <c r="N114" s="198">
        <f>$BK$114</f>
        <v>0</v>
      </c>
      <c r="O114" s="197"/>
      <c r="P114" s="197"/>
      <c r="Q114" s="197"/>
      <c r="S114" s="100"/>
      <c r="T114" s="103"/>
      <c r="W114" s="104">
        <f>SUM($W$115:$W$118)</f>
        <v>0</v>
      </c>
      <c r="Y114" s="104">
        <f>SUM($Y$115:$Y$118)</f>
        <v>0</v>
      </c>
      <c r="AA114" s="105">
        <f>SUM($AA$115:$AA$118)</f>
        <v>0</v>
      </c>
      <c r="AR114" s="102" t="s">
        <v>18</v>
      </c>
      <c r="AT114" s="102" t="s">
        <v>68</v>
      </c>
      <c r="AU114" s="102" t="s">
        <v>18</v>
      </c>
      <c r="AY114" s="102" t="s">
        <v>149</v>
      </c>
      <c r="BK114" s="106">
        <f>SUM($BK$115:$BK$118)</f>
        <v>0</v>
      </c>
    </row>
    <row r="115" spans="2:65" s="6" customFormat="1" ht="15.75" customHeight="1">
      <c r="B115" s="20"/>
      <c r="C115" s="108" t="s">
        <v>209</v>
      </c>
      <c r="D115" s="108" t="s">
        <v>150</v>
      </c>
      <c r="E115" s="109" t="s">
        <v>216</v>
      </c>
      <c r="F115" s="187" t="s">
        <v>217</v>
      </c>
      <c r="G115" s="188"/>
      <c r="H115" s="188"/>
      <c r="I115" s="188"/>
      <c r="J115" s="111" t="s">
        <v>206</v>
      </c>
      <c r="K115" s="112">
        <v>160</v>
      </c>
      <c r="L115" s="189"/>
      <c r="M115" s="188"/>
      <c r="N115" s="190">
        <f>ROUND($L$115*$K$115,2)</f>
        <v>0</v>
      </c>
      <c r="O115" s="188"/>
      <c r="P115" s="188"/>
      <c r="Q115" s="188"/>
      <c r="R115" s="110" t="s">
        <v>154</v>
      </c>
      <c r="S115" s="20"/>
      <c r="T115" s="113"/>
      <c r="U115" s="114" t="s">
        <v>39</v>
      </c>
      <c r="X115" s="115">
        <v>0</v>
      </c>
      <c r="Y115" s="115">
        <f>$X$115*$K$115</f>
        <v>0</v>
      </c>
      <c r="Z115" s="115">
        <v>0</v>
      </c>
      <c r="AA115" s="116">
        <f>$Z$115*$K$115</f>
        <v>0</v>
      </c>
      <c r="AR115" s="79" t="s">
        <v>155</v>
      </c>
      <c r="AT115" s="79" t="s">
        <v>150</v>
      </c>
      <c r="AU115" s="79" t="s">
        <v>77</v>
      </c>
      <c r="AY115" s="6" t="s">
        <v>149</v>
      </c>
      <c r="BE115" s="117">
        <f>IF($U$115="základní",$N$115,0)</f>
        <v>0</v>
      </c>
      <c r="BF115" s="117">
        <f>IF($U$115="snížená",$N$115,0)</f>
        <v>0</v>
      </c>
      <c r="BG115" s="117">
        <f>IF($U$115="zákl. přenesená",$N$115,0)</f>
        <v>0</v>
      </c>
      <c r="BH115" s="117">
        <f>IF($U$115="sníž. přenesená",$N$115,0)</f>
        <v>0</v>
      </c>
      <c r="BI115" s="117">
        <f>IF($U$115="nulová",$N$115,0)</f>
        <v>0</v>
      </c>
      <c r="BJ115" s="79" t="s">
        <v>18</v>
      </c>
      <c r="BK115" s="117">
        <f>ROUND($L$115*$K$115,2)</f>
        <v>0</v>
      </c>
      <c r="BL115" s="79" t="s">
        <v>155</v>
      </c>
      <c r="BM115" s="79" t="s">
        <v>366</v>
      </c>
    </row>
    <row r="116" spans="2:47" s="6" customFormat="1" ht="16.5" customHeight="1">
      <c r="B116" s="20"/>
      <c r="F116" s="191" t="s">
        <v>217</v>
      </c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20"/>
      <c r="T116" s="44"/>
      <c r="AA116" s="45"/>
      <c r="AT116" s="6" t="s">
        <v>157</v>
      </c>
      <c r="AU116" s="6" t="s">
        <v>77</v>
      </c>
    </row>
    <row r="117" spans="2:47" s="6" customFormat="1" ht="27" customHeight="1">
      <c r="B117" s="20"/>
      <c r="F117" s="194" t="s">
        <v>220</v>
      </c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20"/>
      <c r="T117" s="44"/>
      <c r="AA117" s="45"/>
      <c r="AT117" s="6" t="s">
        <v>221</v>
      </c>
      <c r="AU117" s="6" t="s">
        <v>77</v>
      </c>
    </row>
    <row r="118" spans="2:51" s="6" customFormat="1" ht="15.75" customHeight="1">
      <c r="B118" s="118"/>
      <c r="E118" s="119"/>
      <c r="F118" s="192" t="s">
        <v>365</v>
      </c>
      <c r="G118" s="193"/>
      <c r="H118" s="193"/>
      <c r="I118" s="193"/>
      <c r="K118" s="120">
        <v>160</v>
      </c>
      <c r="S118" s="118"/>
      <c r="T118" s="123"/>
      <c r="U118" s="124"/>
      <c r="V118" s="124"/>
      <c r="W118" s="124"/>
      <c r="X118" s="124"/>
      <c r="Y118" s="124"/>
      <c r="Z118" s="124"/>
      <c r="AA118" s="125"/>
      <c r="AT118" s="119" t="s">
        <v>159</v>
      </c>
      <c r="AU118" s="119" t="s">
        <v>77</v>
      </c>
      <c r="AV118" s="119" t="s">
        <v>77</v>
      </c>
      <c r="AW118" s="119" t="s">
        <v>129</v>
      </c>
      <c r="AX118" s="119" t="s">
        <v>18</v>
      </c>
      <c r="AY118" s="119" t="s">
        <v>149</v>
      </c>
    </row>
    <row r="119" spans="2:19" s="6" customFormat="1" ht="7.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20"/>
    </row>
    <row r="131" s="2" customFormat="1" ht="14.25" customHeight="1"/>
  </sheetData>
  <sheetProtection/>
  <mergeCells count="118">
    <mergeCell ref="H1:K1"/>
    <mergeCell ref="S2:AC2"/>
    <mergeCell ref="F116:R116"/>
    <mergeCell ref="F117:R117"/>
    <mergeCell ref="F118:I118"/>
    <mergeCell ref="N75:Q75"/>
    <mergeCell ref="N76:Q76"/>
    <mergeCell ref="N77:Q77"/>
    <mergeCell ref="N114:Q114"/>
    <mergeCell ref="F111:I111"/>
    <mergeCell ref="L111:M111"/>
    <mergeCell ref="N111:Q111"/>
    <mergeCell ref="F112:R112"/>
    <mergeCell ref="F113:I113"/>
    <mergeCell ref="F115:I115"/>
    <mergeCell ref="L115:M115"/>
    <mergeCell ref="N115:Q115"/>
    <mergeCell ref="F107:I107"/>
    <mergeCell ref="F108:I108"/>
    <mergeCell ref="L108:M108"/>
    <mergeCell ref="N108:Q108"/>
    <mergeCell ref="F109:R109"/>
    <mergeCell ref="F110:I110"/>
    <mergeCell ref="F103:R103"/>
    <mergeCell ref="F104:I104"/>
    <mergeCell ref="F105:I105"/>
    <mergeCell ref="L105:M105"/>
    <mergeCell ref="N105:Q105"/>
    <mergeCell ref="F106:R106"/>
    <mergeCell ref="F99:I99"/>
    <mergeCell ref="L99:M99"/>
    <mergeCell ref="N99:Q99"/>
    <mergeCell ref="F100:R100"/>
    <mergeCell ref="F101:I101"/>
    <mergeCell ref="F102:I102"/>
    <mergeCell ref="L102:M102"/>
    <mergeCell ref="N102:Q102"/>
    <mergeCell ref="F95:I95"/>
    <mergeCell ref="F96:I96"/>
    <mergeCell ref="L96:M96"/>
    <mergeCell ref="N96:Q96"/>
    <mergeCell ref="F97:R97"/>
    <mergeCell ref="F98:I98"/>
    <mergeCell ref="F91:R91"/>
    <mergeCell ref="F92:I92"/>
    <mergeCell ref="F93:I93"/>
    <mergeCell ref="L93:M93"/>
    <mergeCell ref="N93:Q93"/>
    <mergeCell ref="F94:R94"/>
    <mergeCell ref="F87:I87"/>
    <mergeCell ref="L87:M87"/>
    <mergeCell ref="N87:Q87"/>
    <mergeCell ref="F88:R88"/>
    <mergeCell ref="F89:I89"/>
    <mergeCell ref="F90:I90"/>
    <mergeCell ref="L90:M90"/>
    <mergeCell ref="N90:Q90"/>
    <mergeCell ref="F83:I83"/>
    <mergeCell ref="F84:I84"/>
    <mergeCell ref="L84:M84"/>
    <mergeCell ref="N84:Q84"/>
    <mergeCell ref="F85:R85"/>
    <mergeCell ref="F86:I86"/>
    <mergeCell ref="F79:R79"/>
    <mergeCell ref="F80:I80"/>
    <mergeCell ref="F81:I81"/>
    <mergeCell ref="L81:M81"/>
    <mergeCell ref="N81:Q81"/>
    <mergeCell ref="F82:R82"/>
    <mergeCell ref="M71:Q71"/>
    <mergeCell ref="F74:I74"/>
    <mergeCell ref="L74:M74"/>
    <mergeCell ref="N74:Q74"/>
    <mergeCell ref="F78:I78"/>
    <mergeCell ref="L78:M78"/>
    <mergeCell ref="N78:Q78"/>
    <mergeCell ref="N56:Q56"/>
    <mergeCell ref="C63:R63"/>
    <mergeCell ref="F65:Q65"/>
    <mergeCell ref="F66:Q66"/>
    <mergeCell ref="F67:Q67"/>
    <mergeCell ref="M69:P69"/>
    <mergeCell ref="M48:Q48"/>
    <mergeCell ref="C51:G51"/>
    <mergeCell ref="N51:Q51"/>
    <mergeCell ref="N53:Q53"/>
    <mergeCell ref="N54:Q54"/>
    <mergeCell ref="N55:Q55"/>
    <mergeCell ref="L34:P34"/>
    <mergeCell ref="C40:R40"/>
    <mergeCell ref="F42:Q42"/>
    <mergeCell ref="F43:Q43"/>
    <mergeCell ref="F44:Q44"/>
    <mergeCell ref="M46:P46"/>
    <mergeCell ref="H30:J30"/>
    <mergeCell ref="M30:P30"/>
    <mergeCell ref="H31:J31"/>
    <mergeCell ref="M31:P31"/>
    <mergeCell ref="H32:J32"/>
    <mergeCell ref="M32:P32"/>
    <mergeCell ref="E23:P23"/>
    <mergeCell ref="M26:P26"/>
    <mergeCell ref="H28:J28"/>
    <mergeCell ref="M28:P28"/>
    <mergeCell ref="H29:J29"/>
    <mergeCell ref="M29:P29"/>
    <mergeCell ref="O13:P13"/>
    <mergeCell ref="O14:P14"/>
    <mergeCell ref="O16:P16"/>
    <mergeCell ref="O17:P17"/>
    <mergeCell ref="O19:P19"/>
    <mergeCell ref="O20:P20"/>
    <mergeCell ref="C2:R2"/>
    <mergeCell ref="C4:R4"/>
    <mergeCell ref="F6:Q6"/>
    <mergeCell ref="F7:Q7"/>
    <mergeCell ref="F8:Q8"/>
    <mergeCell ref="O11:P11"/>
  </mergeCells>
  <hyperlinks>
    <hyperlink ref="F1:G1" location="C2" tooltip="Krycí list soupisu" display="1) Krycí list soupisu"/>
    <hyperlink ref="H1:K1" location="C51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211"/>
      <c r="B1" s="208"/>
      <c r="C1" s="208"/>
      <c r="D1" s="209" t="s">
        <v>1</v>
      </c>
      <c r="E1" s="208"/>
      <c r="F1" s="210" t="s">
        <v>717</v>
      </c>
      <c r="G1" s="210"/>
      <c r="H1" s="212" t="s">
        <v>718</v>
      </c>
      <c r="I1" s="212"/>
      <c r="J1" s="212"/>
      <c r="K1" s="212"/>
      <c r="L1" s="210" t="s">
        <v>719</v>
      </c>
      <c r="M1" s="210"/>
      <c r="N1" s="208"/>
      <c r="O1" s="209" t="s">
        <v>118</v>
      </c>
      <c r="P1" s="208"/>
      <c r="Q1" s="208"/>
      <c r="R1" s="208"/>
      <c r="S1" s="210" t="s">
        <v>720</v>
      </c>
      <c r="T1" s="210"/>
      <c r="U1" s="211"/>
      <c r="V1" s="21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5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75" t="s">
        <v>6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96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2:46" s="2" customFormat="1" ht="37.5" customHeight="1">
      <c r="B4" s="10"/>
      <c r="C4" s="143" t="s">
        <v>119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176" t="str">
        <f>'Rekapitulace stavby'!$K$6</f>
        <v>08-2-027 - Švermov_sanace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1"/>
    </row>
    <row r="7" spans="2:18" s="2" customFormat="1" ht="15.75" customHeight="1">
      <c r="B7" s="10"/>
      <c r="D7" s="15" t="s">
        <v>120</v>
      </c>
      <c r="F7" s="176" t="s">
        <v>324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1"/>
    </row>
    <row r="8" spans="2:18" s="6" customFormat="1" ht="18.75" customHeight="1">
      <c r="B8" s="20"/>
      <c r="D8" s="14" t="s">
        <v>122</v>
      </c>
      <c r="F8" s="148" t="s">
        <v>297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23"/>
    </row>
    <row r="9" spans="2:18" s="6" customFormat="1" ht="14.25" customHeight="1">
      <c r="B9" s="20"/>
      <c r="R9" s="23"/>
    </row>
    <row r="10" spans="2:18" s="6" customFormat="1" ht="15" customHeight="1">
      <c r="B10" s="20"/>
      <c r="D10" s="15" t="s">
        <v>124</v>
      </c>
      <c r="F10" s="16"/>
      <c r="R10" s="23"/>
    </row>
    <row r="11" spans="2:18" s="6" customFormat="1" ht="15" customHeight="1">
      <c r="B11" s="20"/>
      <c r="D11" s="15" t="s">
        <v>19</v>
      </c>
      <c r="F11" s="16" t="s">
        <v>20</v>
      </c>
      <c r="M11" s="15" t="s">
        <v>21</v>
      </c>
      <c r="O11" s="177" t="str">
        <f>'Rekapitulace stavby'!$AN$8</f>
        <v>21.08.2013</v>
      </c>
      <c r="P11" s="146"/>
      <c r="R11" s="23"/>
    </row>
    <row r="12" spans="2:18" s="6" customFormat="1" ht="7.5" customHeight="1">
      <c r="B12" s="20"/>
      <c r="R12" s="23"/>
    </row>
    <row r="13" spans="2:18" s="6" customFormat="1" ht="15" customHeight="1">
      <c r="B13" s="20"/>
      <c r="D13" s="15" t="s">
        <v>25</v>
      </c>
      <c r="M13" s="15" t="s">
        <v>26</v>
      </c>
      <c r="O13" s="159">
        <f>IF('Rekapitulace stavby'!$AN$10="","",'Rekapitulace stavby'!$AN$10)</f>
      </c>
      <c r="P13" s="146"/>
      <c r="R13" s="23"/>
    </row>
    <row r="14" spans="2:18" s="6" customFormat="1" ht="18.75" customHeight="1">
      <c r="B14" s="20"/>
      <c r="E14" s="16" t="str">
        <f>IF('Rekapitulace stavby'!$E$11="","",'Rekapitulace stavby'!$E$11)</f>
        <v>Středočeský kraj</v>
      </c>
      <c r="M14" s="15" t="s">
        <v>28</v>
      </c>
      <c r="O14" s="159">
        <f>IF('Rekapitulace stavby'!$AN$11="","",'Rekapitulace stavby'!$AN$11)</f>
      </c>
      <c r="P14" s="146"/>
      <c r="R14" s="23"/>
    </row>
    <row r="15" spans="2:18" s="6" customFormat="1" ht="7.5" customHeight="1">
      <c r="B15" s="20"/>
      <c r="R15" s="23"/>
    </row>
    <row r="16" spans="2:18" s="6" customFormat="1" ht="15" customHeight="1">
      <c r="B16" s="20"/>
      <c r="D16" s="15" t="s">
        <v>29</v>
      </c>
      <c r="M16" s="15" t="s">
        <v>26</v>
      </c>
      <c r="O16" s="159" t="str">
        <f>IF('Rekapitulace stavby'!$AN$13="","",'Rekapitulace stavby'!$AN$13)</f>
        <v>Vyplň údaj</v>
      </c>
      <c r="P16" s="146"/>
      <c r="R16" s="23"/>
    </row>
    <row r="17" spans="2:18" s="6" customFormat="1" ht="18.75" customHeight="1">
      <c r="B17" s="20"/>
      <c r="E17" s="16" t="str">
        <f>IF('Rekapitulace stavby'!$E$14="","",'Rekapitulace stavby'!$E$14)</f>
        <v>Vyplň údaj</v>
      </c>
      <c r="M17" s="15" t="s">
        <v>28</v>
      </c>
      <c r="O17" s="159" t="str">
        <f>IF('Rekapitulace stavby'!$AN$14="","",'Rekapitulace stavby'!$AN$14)</f>
        <v>Vyplň údaj</v>
      </c>
      <c r="P17" s="146"/>
      <c r="R17" s="23"/>
    </row>
    <row r="18" spans="2:18" s="6" customFormat="1" ht="7.5" customHeight="1">
      <c r="B18" s="20"/>
      <c r="R18" s="23"/>
    </row>
    <row r="19" spans="2:18" s="6" customFormat="1" ht="15" customHeight="1">
      <c r="B19" s="20"/>
      <c r="D19" s="15" t="s">
        <v>31</v>
      </c>
      <c r="M19" s="15" t="s">
        <v>26</v>
      </c>
      <c r="O19" s="159" t="s">
        <v>32</v>
      </c>
      <c r="P19" s="146"/>
      <c r="R19" s="23"/>
    </row>
    <row r="20" spans="2:18" s="6" customFormat="1" ht="18.75" customHeight="1">
      <c r="B20" s="20"/>
      <c r="E20" s="16" t="s">
        <v>33</v>
      </c>
      <c r="M20" s="15" t="s">
        <v>28</v>
      </c>
      <c r="O20" s="159" t="s">
        <v>34</v>
      </c>
      <c r="P20" s="146"/>
      <c r="R20" s="23"/>
    </row>
    <row r="21" spans="2:18" s="6" customFormat="1" ht="7.5" customHeight="1">
      <c r="B21" s="20"/>
      <c r="R21" s="23"/>
    </row>
    <row r="22" spans="2:18" s="6" customFormat="1" ht="15" customHeight="1">
      <c r="B22" s="20"/>
      <c r="D22" s="15" t="s">
        <v>36</v>
      </c>
      <c r="R22" s="23"/>
    </row>
    <row r="23" spans="2:18" s="79" customFormat="1" ht="15.75" customHeight="1">
      <c r="B23" s="80"/>
      <c r="E23" s="150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R23" s="81"/>
    </row>
    <row r="24" spans="2:18" s="6" customFormat="1" ht="7.5" customHeight="1">
      <c r="B24" s="20"/>
      <c r="R24" s="23"/>
    </row>
    <row r="25" spans="2:18" s="6" customFormat="1" ht="7.5" customHeight="1">
      <c r="B25" s="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R25" s="23"/>
    </row>
    <row r="26" spans="2:18" s="6" customFormat="1" ht="26.25" customHeight="1">
      <c r="B26" s="20"/>
      <c r="D26" s="82" t="s">
        <v>37</v>
      </c>
      <c r="M26" s="173">
        <f>ROUNDUP($N$75,2)</f>
        <v>0</v>
      </c>
      <c r="N26" s="146"/>
      <c r="O26" s="146"/>
      <c r="P26" s="146"/>
      <c r="R26" s="23"/>
    </row>
    <row r="27" spans="2:18" s="6" customFormat="1" ht="7.5" customHeight="1">
      <c r="B27" s="20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R27" s="23"/>
    </row>
    <row r="28" spans="2:18" s="6" customFormat="1" ht="15" customHeight="1">
      <c r="B28" s="20"/>
      <c r="D28" s="25" t="s">
        <v>38</v>
      </c>
      <c r="E28" s="25" t="s">
        <v>39</v>
      </c>
      <c r="F28" s="26">
        <v>0.21</v>
      </c>
      <c r="G28" s="83" t="s">
        <v>40</v>
      </c>
      <c r="H28" s="179">
        <f>SUM($BE$75:$BE$118)</f>
        <v>0</v>
      </c>
      <c r="I28" s="146"/>
      <c r="J28" s="146"/>
      <c r="M28" s="179">
        <f>SUM($BE$75:$BE$118)*$F$28</f>
        <v>0</v>
      </c>
      <c r="N28" s="146"/>
      <c r="O28" s="146"/>
      <c r="P28" s="146"/>
      <c r="R28" s="23"/>
    </row>
    <row r="29" spans="2:18" s="6" customFormat="1" ht="15" customHeight="1">
      <c r="B29" s="20"/>
      <c r="E29" s="25" t="s">
        <v>41</v>
      </c>
      <c r="F29" s="26">
        <v>0.15</v>
      </c>
      <c r="G29" s="83" t="s">
        <v>40</v>
      </c>
      <c r="H29" s="179">
        <f>SUM($BF$75:$BF$118)</f>
        <v>0</v>
      </c>
      <c r="I29" s="146"/>
      <c r="J29" s="146"/>
      <c r="M29" s="179">
        <f>SUM($BF$75:$BF$118)*$F$29</f>
        <v>0</v>
      </c>
      <c r="N29" s="146"/>
      <c r="O29" s="146"/>
      <c r="P29" s="146"/>
      <c r="R29" s="23"/>
    </row>
    <row r="30" spans="2:18" s="6" customFormat="1" ht="15" customHeight="1" hidden="1">
      <c r="B30" s="20"/>
      <c r="E30" s="25" t="s">
        <v>42</v>
      </c>
      <c r="F30" s="26">
        <v>0.21</v>
      </c>
      <c r="G30" s="83" t="s">
        <v>40</v>
      </c>
      <c r="H30" s="179">
        <f>SUM($BG$75:$BG$118)</f>
        <v>0</v>
      </c>
      <c r="I30" s="146"/>
      <c r="J30" s="146"/>
      <c r="M30" s="179">
        <v>0</v>
      </c>
      <c r="N30" s="146"/>
      <c r="O30" s="146"/>
      <c r="P30" s="146"/>
      <c r="R30" s="23"/>
    </row>
    <row r="31" spans="2:18" s="6" customFormat="1" ht="15" customHeight="1" hidden="1">
      <c r="B31" s="20"/>
      <c r="E31" s="25" t="s">
        <v>43</v>
      </c>
      <c r="F31" s="26">
        <v>0.15</v>
      </c>
      <c r="G31" s="83" t="s">
        <v>40</v>
      </c>
      <c r="H31" s="179">
        <f>SUM($BH$75:$BH$118)</f>
        <v>0</v>
      </c>
      <c r="I31" s="146"/>
      <c r="J31" s="146"/>
      <c r="M31" s="179">
        <v>0</v>
      </c>
      <c r="N31" s="146"/>
      <c r="O31" s="146"/>
      <c r="P31" s="146"/>
      <c r="R31" s="23"/>
    </row>
    <row r="32" spans="2:18" s="6" customFormat="1" ht="15" customHeight="1" hidden="1">
      <c r="B32" s="20"/>
      <c r="E32" s="25" t="s">
        <v>44</v>
      </c>
      <c r="F32" s="26">
        <v>0</v>
      </c>
      <c r="G32" s="83" t="s">
        <v>40</v>
      </c>
      <c r="H32" s="179">
        <f>SUM($BI$75:$BI$118)</f>
        <v>0</v>
      </c>
      <c r="I32" s="146"/>
      <c r="J32" s="146"/>
      <c r="M32" s="179">
        <v>0</v>
      </c>
      <c r="N32" s="146"/>
      <c r="O32" s="146"/>
      <c r="P32" s="146"/>
      <c r="R32" s="23"/>
    </row>
    <row r="33" spans="2:18" s="6" customFormat="1" ht="7.5" customHeight="1">
      <c r="B33" s="20"/>
      <c r="R33" s="23"/>
    </row>
    <row r="34" spans="2:18" s="6" customFormat="1" ht="26.25" customHeight="1">
      <c r="B34" s="20"/>
      <c r="C34" s="29"/>
      <c r="D34" s="30" t="s">
        <v>45</v>
      </c>
      <c r="E34" s="31"/>
      <c r="F34" s="31"/>
      <c r="G34" s="84" t="s">
        <v>46</v>
      </c>
      <c r="H34" s="32" t="s">
        <v>47</v>
      </c>
      <c r="I34" s="31"/>
      <c r="J34" s="31"/>
      <c r="K34" s="31"/>
      <c r="L34" s="157">
        <f>ROUNDUP(SUM($M$26:$M$32),2)</f>
        <v>0</v>
      </c>
      <c r="M34" s="156"/>
      <c r="N34" s="156"/>
      <c r="O34" s="156"/>
      <c r="P34" s="158"/>
      <c r="Q34" s="29"/>
      <c r="R34" s="33"/>
    </row>
    <row r="35" spans="2:18" s="6" customFormat="1" ht="15" customHeight="1"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</row>
    <row r="39" spans="2:18" s="6" customFormat="1" ht="7.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85"/>
    </row>
    <row r="40" spans="2:18" s="6" customFormat="1" ht="37.5" customHeight="1">
      <c r="B40" s="20"/>
      <c r="C40" s="143" t="s">
        <v>125</v>
      </c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80"/>
    </row>
    <row r="41" spans="2:18" s="6" customFormat="1" ht="7.5" customHeight="1">
      <c r="B41" s="20"/>
      <c r="R41" s="23"/>
    </row>
    <row r="42" spans="2:18" s="6" customFormat="1" ht="15" customHeight="1">
      <c r="B42" s="20"/>
      <c r="C42" s="15" t="s">
        <v>15</v>
      </c>
      <c r="F42" s="176" t="str">
        <f>$F$6</f>
        <v>08-2-027 - Švermov_sanace</v>
      </c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23"/>
    </row>
    <row r="43" spans="2:18" s="2" customFormat="1" ht="15.75" customHeight="1">
      <c r="B43" s="10"/>
      <c r="C43" s="15" t="s">
        <v>120</v>
      </c>
      <c r="F43" s="176" t="s">
        <v>324</v>
      </c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1"/>
    </row>
    <row r="44" spans="2:18" s="6" customFormat="1" ht="15" customHeight="1">
      <c r="B44" s="20"/>
      <c r="C44" s="14" t="s">
        <v>122</v>
      </c>
      <c r="F44" s="148" t="str">
        <f>$F$8</f>
        <v>003 - vjezdy</v>
      </c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23"/>
    </row>
    <row r="45" spans="2:18" s="6" customFormat="1" ht="7.5" customHeight="1">
      <c r="B45" s="20"/>
      <c r="R45" s="23"/>
    </row>
    <row r="46" spans="2:18" s="6" customFormat="1" ht="18.75" customHeight="1">
      <c r="B46" s="20"/>
      <c r="C46" s="15" t="s">
        <v>19</v>
      </c>
      <c r="F46" s="16" t="str">
        <f>$F$11</f>
        <v>Švermov</v>
      </c>
      <c r="K46" s="15" t="s">
        <v>21</v>
      </c>
      <c r="M46" s="177" t="str">
        <f>IF($O$11="","",$O$11)</f>
        <v>21.08.2013</v>
      </c>
      <c r="N46" s="146"/>
      <c r="O46" s="146"/>
      <c r="P46" s="146"/>
      <c r="R46" s="23"/>
    </row>
    <row r="47" spans="2:18" s="6" customFormat="1" ht="7.5" customHeight="1">
      <c r="B47" s="20"/>
      <c r="R47" s="23"/>
    </row>
    <row r="48" spans="2:18" s="6" customFormat="1" ht="15.75" customHeight="1">
      <c r="B48" s="20"/>
      <c r="C48" s="15" t="s">
        <v>25</v>
      </c>
      <c r="F48" s="16" t="str">
        <f>$E$14</f>
        <v>Středočeský kraj</v>
      </c>
      <c r="K48" s="15" t="s">
        <v>31</v>
      </c>
      <c r="M48" s="159" t="str">
        <f>$E$20</f>
        <v>AF-CITYPLAN s.r.o</v>
      </c>
      <c r="N48" s="146"/>
      <c r="O48" s="146"/>
      <c r="P48" s="146"/>
      <c r="Q48" s="146"/>
      <c r="R48" s="23"/>
    </row>
    <row r="49" spans="2:18" s="6" customFormat="1" ht="15" customHeight="1">
      <c r="B49" s="20"/>
      <c r="C49" s="15" t="s">
        <v>29</v>
      </c>
      <c r="F49" s="16" t="str">
        <f>IF($E$17="","",$E$17)</f>
        <v>Vyplň údaj</v>
      </c>
      <c r="R49" s="23"/>
    </row>
    <row r="50" spans="2:18" s="6" customFormat="1" ht="11.25" customHeight="1">
      <c r="B50" s="20"/>
      <c r="R50" s="23"/>
    </row>
    <row r="51" spans="2:18" s="6" customFormat="1" ht="30" customHeight="1">
      <c r="B51" s="20"/>
      <c r="C51" s="181" t="s">
        <v>126</v>
      </c>
      <c r="D51" s="182"/>
      <c r="E51" s="182"/>
      <c r="F51" s="182"/>
      <c r="G51" s="182"/>
      <c r="H51" s="29"/>
      <c r="I51" s="29"/>
      <c r="J51" s="29"/>
      <c r="K51" s="29"/>
      <c r="L51" s="29"/>
      <c r="M51" s="29"/>
      <c r="N51" s="181" t="s">
        <v>127</v>
      </c>
      <c r="O51" s="182"/>
      <c r="P51" s="182"/>
      <c r="Q51" s="182"/>
      <c r="R51" s="33"/>
    </row>
    <row r="52" spans="2:18" s="6" customFormat="1" ht="11.25" customHeight="1">
      <c r="B52" s="20"/>
      <c r="R52" s="23"/>
    </row>
    <row r="53" spans="2:47" s="6" customFormat="1" ht="30" customHeight="1">
      <c r="B53" s="20"/>
      <c r="C53" s="52" t="s">
        <v>128</v>
      </c>
      <c r="N53" s="173">
        <f>ROUNDUP($N$75,2)</f>
        <v>0</v>
      </c>
      <c r="O53" s="146"/>
      <c r="P53" s="146"/>
      <c r="Q53" s="146"/>
      <c r="R53" s="23"/>
      <c r="AU53" s="6" t="s">
        <v>129</v>
      </c>
    </row>
    <row r="54" spans="2:18" s="58" customFormat="1" ht="25.5" customHeight="1">
      <c r="B54" s="86"/>
      <c r="D54" s="87" t="s">
        <v>130</v>
      </c>
      <c r="N54" s="183">
        <f>ROUNDUP($N$76,2)</f>
        <v>0</v>
      </c>
      <c r="O54" s="184"/>
      <c r="P54" s="184"/>
      <c r="Q54" s="184"/>
      <c r="R54" s="88"/>
    </row>
    <row r="55" spans="2:18" s="67" customFormat="1" ht="21" customHeight="1">
      <c r="B55" s="89"/>
      <c r="D55" s="69" t="s">
        <v>131</v>
      </c>
      <c r="N55" s="170">
        <f>ROUNDUP($N$77,2)</f>
        <v>0</v>
      </c>
      <c r="O55" s="184"/>
      <c r="P55" s="184"/>
      <c r="Q55" s="184"/>
      <c r="R55" s="90"/>
    </row>
    <row r="56" spans="2:18" s="67" customFormat="1" ht="21" customHeight="1">
      <c r="B56" s="89"/>
      <c r="D56" s="69" t="s">
        <v>132</v>
      </c>
      <c r="N56" s="170">
        <f>ROUNDUP($N$114,2)</f>
        <v>0</v>
      </c>
      <c r="O56" s="184"/>
      <c r="P56" s="184"/>
      <c r="Q56" s="184"/>
      <c r="R56" s="90"/>
    </row>
    <row r="57" spans="2:18" s="6" customFormat="1" ht="22.5" customHeight="1">
      <c r="B57" s="20"/>
      <c r="R57" s="23"/>
    </row>
    <row r="58" spans="2:18" s="6" customFormat="1" ht="7.5" customHeight="1"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6"/>
    </row>
    <row r="62" spans="2:19" s="6" customFormat="1" ht="7.5" customHeight="1"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20"/>
    </row>
    <row r="63" spans="2:19" s="6" customFormat="1" ht="37.5" customHeight="1">
      <c r="B63" s="20"/>
      <c r="C63" s="143" t="s">
        <v>134</v>
      </c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20"/>
    </row>
    <row r="64" spans="2:19" s="6" customFormat="1" ht="7.5" customHeight="1">
      <c r="B64" s="20"/>
      <c r="S64" s="20"/>
    </row>
    <row r="65" spans="2:19" s="6" customFormat="1" ht="15" customHeight="1">
      <c r="B65" s="20"/>
      <c r="C65" s="15" t="s">
        <v>15</v>
      </c>
      <c r="F65" s="176" t="str">
        <f>$F$6</f>
        <v>08-2-027 - Švermov_sanace</v>
      </c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S65" s="20"/>
    </row>
    <row r="66" spans="2:19" s="2" customFormat="1" ht="15.75" customHeight="1">
      <c r="B66" s="10"/>
      <c r="C66" s="15" t="s">
        <v>120</v>
      </c>
      <c r="F66" s="176" t="s">
        <v>324</v>
      </c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S66" s="10"/>
    </row>
    <row r="67" spans="2:19" s="6" customFormat="1" ht="15" customHeight="1">
      <c r="B67" s="20"/>
      <c r="C67" s="14" t="s">
        <v>122</v>
      </c>
      <c r="F67" s="148" t="str">
        <f>$F$8</f>
        <v>003 - vjezdy</v>
      </c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S67" s="20"/>
    </row>
    <row r="68" spans="2:19" s="6" customFormat="1" ht="7.5" customHeight="1">
      <c r="B68" s="20"/>
      <c r="S68" s="20"/>
    </row>
    <row r="69" spans="2:19" s="6" customFormat="1" ht="18.75" customHeight="1">
      <c r="B69" s="20"/>
      <c r="C69" s="15" t="s">
        <v>19</v>
      </c>
      <c r="F69" s="16" t="str">
        <f>$F$11</f>
        <v>Švermov</v>
      </c>
      <c r="K69" s="15" t="s">
        <v>21</v>
      </c>
      <c r="M69" s="177" t="str">
        <f>IF($O$11="","",$O$11)</f>
        <v>21.08.2013</v>
      </c>
      <c r="N69" s="146"/>
      <c r="O69" s="146"/>
      <c r="P69" s="146"/>
      <c r="S69" s="20"/>
    </row>
    <row r="70" spans="2:19" s="6" customFormat="1" ht="7.5" customHeight="1">
      <c r="B70" s="20"/>
      <c r="S70" s="20"/>
    </row>
    <row r="71" spans="2:19" s="6" customFormat="1" ht="15.75" customHeight="1">
      <c r="B71" s="20"/>
      <c r="C71" s="15" t="s">
        <v>25</v>
      </c>
      <c r="F71" s="16" t="str">
        <f>$E$14</f>
        <v>Středočeský kraj</v>
      </c>
      <c r="K71" s="15" t="s">
        <v>31</v>
      </c>
      <c r="M71" s="159" t="str">
        <f>$E$20</f>
        <v>AF-CITYPLAN s.r.o</v>
      </c>
      <c r="N71" s="146"/>
      <c r="O71" s="146"/>
      <c r="P71" s="146"/>
      <c r="Q71" s="146"/>
      <c r="S71" s="20"/>
    </row>
    <row r="72" spans="2:19" s="6" customFormat="1" ht="15" customHeight="1">
      <c r="B72" s="20"/>
      <c r="C72" s="15" t="s">
        <v>29</v>
      </c>
      <c r="F72" s="16" t="str">
        <f>IF($E$17="","",$E$17)</f>
        <v>Vyplň údaj</v>
      </c>
      <c r="S72" s="20"/>
    </row>
    <row r="73" spans="2:19" s="6" customFormat="1" ht="11.25" customHeight="1">
      <c r="B73" s="20"/>
      <c r="S73" s="20"/>
    </row>
    <row r="74" spans="2:27" s="91" customFormat="1" ht="30" customHeight="1">
      <c r="B74" s="92"/>
      <c r="C74" s="93" t="s">
        <v>135</v>
      </c>
      <c r="D74" s="94" t="s">
        <v>54</v>
      </c>
      <c r="E74" s="94" t="s">
        <v>50</v>
      </c>
      <c r="F74" s="185" t="s">
        <v>136</v>
      </c>
      <c r="G74" s="186"/>
      <c r="H74" s="186"/>
      <c r="I74" s="186"/>
      <c r="J74" s="94" t="s">
        <v>137</v>
      </c>
      <c r="K74" s="94" t="s">
        <v>138</v>
      </c>
      <c r="L74" s="185" t="s">
        <v>139</v>
      </c>
      <c r="M74" s="186"/>
      <c r="N74" s="185" t="s">
        <v>140</v>
      </c>
      <c r="O74" s="186"/>
      <c r="P74" s="186"/>
      <c r="Q74" s="186"/>
      <c r="R74" s="95" t="s">
        <v>141</v>
      </c>
      <c r="S74" s="92"/>
      <c r="T74" s="47" t="s">
        <v>142</v>
      </c>
      <c r="U74" s="48" t="s">
        <v>38</v>
      </c>
      <c r="V74" s="48" t="s">
        <v>143</v>
      </c>
      <c r="W74" s="48" t="s">
        <v>144</v>
      </c>
      <c r="X74" s="48" t="s">
        <v>145</v>
      </c>
      <c r="Y74" s="48" t="s">
        <v>146</v>
      </c>
      <c r="Z74" s="48" t="s">
        <v>147</v>
      </c>
      <c r="AA74" s="49" t="s">
        <v>148</v>
      </c>
    </row>
    <row r="75" spans="2:63" s="6" customFormat="1" ht="30" customHeight="1">
      <c r="B75" s="20"/>
      <c r="C75" s="52" t="s">
        <v>128</v>
      </c>
      <c r="N75" s="195">
        <f>$BK$75</f>
        <v>0</v>
      </c>
      <c r="O75" s="146"/>
      <c r="P75" s="146"/>
      <c r="Q75" s="146"/>
      <c r="S75" s="20"/>
      <c r="T75" s="51"/>
      <c r="U75" s="42"/>
      <c r="V75" s="42"/>
      <c r="W75" s="96">
        <f>$W$76</f>
        <v>0</v>
      </c>
      <c r="X75" s="42"/>
      <c r="Y75" s="96">
        <f>$Y$76</f>
        <v>0</v>
      </c>
      <c r="Z75" s="42"/>
      <c r="AA75" s="97">
        <f>$AA$76</f>
        <v>0</v>
      </c>
      <c r="AT75" s="6" t="s">
        <v>68</v>
      </c>
      <c r="AU75" s="6" t="s">
        <v>129</v>
      </c>
      <c r="BK75" s="98">
        <f>$BK$76</f>
        <v>0</v>
      </c>
    </row>
    <row r="76" spans="2:63" s="99" customFormat="1" ht="37.5" customHeight="1">
      <c r="B76" s="100"/>
      <c r="D76" s="101" t="s">
        <v>130</v>
      </c>
      <c r="N76" s="196">
        <f>$BK$76</f>
        <v>0</v>
      </c>
      <c r="O76" s="197"/>
      <c r="P76" s="197"/>
      <c r="Q76" s="197"/>
      <c r="S76" s="100"/>
      <c r="T76" s="103"/>
      <c r="W76" s="104">
        <f>$W$77+$W$114</f>
        <v>0</v>
      </c>
      <c r="Y76" s="104">
        <f>$Y$77+$Y$114</f>
        <v>0</v>
      </c>
      <c r="AA76" s="105">
        <f>$AA$77+$AA$114</f>
        <v>0</v>
      </c>
      <c r="AR76" s="102" t="s">
        <v>18</v>
      </c>
      <c r="AT76" s="102" t="s">
        <v>68</v>
      </c>
      <c r="AU76" s="102" t="s">
        <v>69</v>
      </c>
      <c r="AY76" s="102" t="s">
        <v>149</v>
      </c>
      <c r="BK76" s="106">
        <f>$BK$77+$BK$114</f>
        <v>0</v>
      </c>
    </row>
    <row r="77" spans="2:63" s="99" customFormat="1" ht="21" customHeight="1">
      <c r="B77" s="100"/>
      <c r="D77" s="107" t="s">
        <v>131</v>
      </c>
      <c r="N77" s="198">
        <f>$BK$77</f>
        <v>0</v>
      </c>
      <c r="O77" s="197"/>
      <c r="P77" s="197"/>
      <c r="Q77" s="197"/>
      <c r="S77" s="100"/>
      <c r="T77" s="103"/>
      <c r="W77" s="104">
        <f>SUM($W$78:$W$113)</f>
        <v>0</v>
      </c>
      <c r="Y77" s="104">
        <f>SUM($Y$78:$Y$113)</f>
        <v>0</v>
      </c>
      <c r="AA77" s="105">
        <f>SUM($AA$78:$AA$113)</f>
        <v>0</v>
      </c>
      <c r="AR77" s="102" t="s">
        <v>18</v>
      </c>
      <c r="AT77" s="102" t="s">
        <v>68</v>
      </c>
      <c r="AU77" s="102" t="s">
        <v>18</v>
      </c>
      <c r="AY77" s="102" t="s">
        <v>149</v>
      </c>
      <c r="BK77" s="106">
        <f>SUM($BK$78:$BK$113)</f>
        <v>0</v>
      </c>
    </row>
    <row r="78" spans="2:65" s="6" customFormat="1" ht="27" customHeight="1">
      <c r="B78" s="20"/>
      <c r="C78" s="108" t="s">
        <v>18</v>
      </c>
      <c r="D78" s="108" t="s">
        <v>150</v>
      </c>
      <c r="E78" s="109" t="s">
        <v>151</v>
      </c>
      <c r="F78" s="187" t="s">
        <v>152</v>
      </c>
      <c r="G78" s="188"/>
      <c r="H78" s="188"/>
      <c r="I78" s="188"/>
      <c r="J78" s="111" t="s">
        <v>153</v>
      </c>
      <c r="K78" s="112">
        <v>2.25</v>
      </c>
      <c r="L78" s="189"/>
      <c r="M78" s="188"/>
      <c r="N78" s="190">
        <f>ROUND($L$78*$K$78,2)</f>
        <v>0</v>
      </c>
      <c r="O78" s="188"/>
      <c r="P78" s="188"/>
      <c r="Q78" s="188"/>
      <c r="R78" s="110" t="s">
        <v>154</v>
      </c>
      <c r="S78" s="20"/>
      <c r="T78" s="113"/>
      <c r="U78" s="114" t="s">
        <v>39</v>
      </c>
      <c r="X78" s="115">
        <v>0</v>
      </c>
      <c r="Y78" s="115">
        <f>$X$78*$K$78</f>
        <v>0</v>
      </c>
      <c r="Z78" s="115">
        <v>0</v>
      </c>
      <c r="AA78" s="116">
        <f>$Z$78*$K$78</f>
        <v>0</v>
      </c>
      <c r="AR78" s="79" t="s">
        <v>155</v>
      </c>
      <c r="AT78" s="79" t="s">
        <v>150</v>
      </c>
      <c r="AU78" s="79" t="s">
        <v>77</v>
      </c>
      <c r="AY78" s="6" t="s">
        <v>149</v>
      </c>
      <c r="BE78" s="117">
        <f>IF($U$78="základní",$N$78,0)</f>
        <v>0</v>
      </c>
      <c r="BF78" s="117">
        <f>IF($U$78="snížená",$N$78,0)</f>
        <v>0</v>
      </c>
      <c r="BG78" s="117">
        <f>IF($U$78="zákl. přenesená",$N$78,0)</f>
        <v>0</v>
      </c>
      <c r="BH78" s="117">
        <f>IF($U$78="sníž. přenesená",$N$78,0)</f>
        <v>0</v>
      </c>
      <c r="BI78" s="117">
        <f>IF($U$78="nulová",$N$78,0)</f>
        <v>0</v>
      </c>
      <c r="BJ78" s="79" t="s">
        <v>18</v>
      </c>
      <c r="BK78" s="117">
        <f>ROUND($L$78*$K$78,2)</f>
        <v>0</v>
      </c>
      <c r="BL78" s="79" t="s">
        <v>155</v>
      </c>
      <c r="BM78" s="79" t="s">
        <v>367</v>
      </c>
    </row>
    <row r="79" spans="2:47" s="6" customFormat="1" ht="16.5" customHeight="1">
      <c r="B79" s="20"/>
      <c r="F79" s="191" t="s">
        <v>152</v>
      </c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20"/>
      <c r="T79" s="44"/>
      <c r="AA79" s="45"/>
      <c r="AT79" s="6" t="s">
        <v>157</v>
      </c>
      <c r="AU79" s="6" t="s">
        <v>77</v>
      </c>
    </row>
    <row r="80" spans="2:51" s="6" customFormat="1" ht="15.75" customHeight="1">
      <c r="B80" s="118"/>
      <c r="E80" s="119"/>
      <c r="F80" s="192" t="s">
        <v>368</v>
      </c>
      <c r="G80" s="193"/>
      <c r="H80" s="193"/>
      <c r="I80" s="193"/>
      <c r="K80" s="120">
        <v>2.25</v>
      </c>
      <c r="S80" s="118"/>
      <c r="T80" s="121"/>
      <c r="AA80" s="122"/>
      <c r="AT80" s="119" t="s">
        <v>159</v>
      </c>
      <c r="AU80" s="119" t="s">
        <v>77</v>
      </c>
      <c r="AV80" s="119" t="s">
        <v>77</v>
      </c>
      <c r="AW80" s="119" t="s">
        <v>129</v>
      </c>
      <c r="AX80" s="119" t="s">
        <v>18</v>
      </c>
      <c r="AY80" s="119" t="s">
        <v>149</v>
      </c>
    </row>
    <row r="81" spans="2:65" s="6" customFormat="1" ht="27" customHeight="1">
      <c r="B81" s="20"/>
      <c r="C81" s="108" t="s">
        <v>77</v>
      </c>
      <c r="D81" s="108" t="s">
        <v>150</v>
      </c>
      <c r="E81" s="109" t="s">
        <v>235</v>
      </c>
      <c r="F81" s="187" t="s">
        <v>236</v>
      </c>
      <c r="G81" s="188"/>
      <c r="H81" s="188"/>
      <c r="I81" s="188"/>
      <c r="J81" s="111" t="s">
        <v>153</v>
      </c>
      <c r="K81" s="112">
        <v>9</v>
      </c>
      <c r="L81" s="189"/>
      <c r="M81" s="188"/>
      <c r="N81" s="190">
        <f>ROUND($L$81*$K$81,2)</f>
        <v>0</v>
      </c>
      <c r="O81" s="188"/>
      <c r="P81" s="188"/>
      <c r="Q81" s="188"/>
      <c r="R81" s="110" t="s">
        <v>154</v>
      </c>
      <c r="S81" s="20"/>
      <c r="T81" s="113"/>
      <c r="U81" s="114" t="s">
        <v>39</v>
      </c>
      <c r="X81" s="115">
        <v>0</v>
      </c>
      <c r="Y81" s="115">
        <f>$X$81*$K$81</f>
        <v>0</v>
      </c>
      <c r="Z81" s="115">
        <v>0</v>
      </c>
      <c r="AA81" s="116">
        <f>$Z$81*$K$81</f>
        <v>0</v>
      </c>
      <c r="AR81" s="79" t="s">
        <v>155</v>
      </c>
      <c r="AT81" s="79" t="s">
        <v>150</v>
      </c>
      <c r="AU81" s="79" t="s">
        <v>77</v>
      </c>
      <c r="AY81" s="6" t="s">
        <v>149</v>
      </c>
      <c r="BE81" s="117">
        <f>IF($U$81="základní",$N$81,0)</f>
        <v>0</v>
      </c>
      <c r="BF81" s="117">
        <f>IF($U$81="snížená",$N$81,0)</f>
        <v>0</v>
      </c>
      <c r="BG81" s="117">
        <f>IF($U$81="zákl. přenesená",$N$81,0)</f>
        <v>0</v>
      </c>
      <c r="BH81" s="117">
        <f>IF($U$81="sníž. přenesená",$N$81,0)</f>
        <v>0</v>
      </c>
      <c r="BI81" s="117">
        <f>IF($U$81="nulová",$N$81,0)</f>
        <v>0</v>
      </c>
      <c r="BJ81" s="79" t="s">
        <v>18</v>
      </c>
      <c r="BK81" s="117">
        <f>ROUND($L$81*$K$81,2)</f>
        <v>0</v>
      </c>
      <c r="BL81" s="79" t="s">
        <v>155</v>
      </c>
      <c r="BM81" s="79" t="s">
        <v>369</v>
      </c>
    </row>
    <row r="82" spans="2:47" s="6" customFormat="1" ht="16.5" customHeight="1">
      <c r="B82" s="20"/>
      <c r="F82" s="191" t="s">
        <v>238</v>
      </c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20"/>
      <c r="T82" s="44"/>
      <c r="AA82" s="45"/>
      <c r="AT82" s="6" t="s">
        <v>157</v>
      </c>
      <c r="AU82" s="6" t="s">
        <v>77</v>
      </c>
    </row>
    <row r="83" spans="2:51" s="6" customFormat="1" ht="15.75" customHeight="1">
      <c r="B83" s="118"/>
      <c r="E83" s="119"/>
      <c r="F83" s="192" t="s">
        <v>370</v>
      </c>
      <c r="G83" s="193"/>
      <c r="H83" s="193"/>
      <c r="I83" s="193"/>
      <c r="K83" s="120">
        <v>9</v>
      </c>
      <c r="S83" s="118"/>
      <c r="T83" s="121"/>
      <c r="AA83" s="122"/>
      <c r="AT83" s="119" t="s">
        <v>159</v>
      </c>
      <c r="AU83" s="119" t="s">
        <v>77</v>
      </c>
      <c r="AV83" s="119" t="s">
        <v>77</v>
      </c>
      <c r="AW83" s="119" t="s">
        <v>129</v>
      </c>
      <c r="AX83" s="119" t="s">
        <v>18</v>
      </c>
      <c r="AY83" s="119" t="s">
        <v>149</v>
      </c>
    </row>
    <row r="84" spans="2:65" s="6" customFormat="1" ht="27" customHeight="1">
      <c r="B84" s="20"/>
      <c r="C84" s="108" t="s">
        <v>164</v>
      </c>
      <c r="D84" s="108" t="s">
        <v>150</v>
      </c>
      <c r="E84" s="109" t="s">
        <v>165</v>
      </c>
      <c r="F84" s="187" t="s">
        <v>166</v>
      </c>
      <c r="G84" s="188"/>
      <c r="H84" s="188"/>
      <c r="I84" s="188"/>
      <c r="J84" s="111" t="s">
        <v>153</v>
      </c>
      <c r="K84" s="112">
        <v>9</v>
      </c>
      <c r="L84" s="189"/>
      <c r="M84" s="188"/>
      <c r="N84" s="190">
        <f>ROUND($L$84*$K$84,2)</f>
        <v>0</v>
      </c>
      <c r="O84" s="188"/>
      <c r="P84" s="188"/>
      <c r="Q84" s="188"/>
      <c r="R84" s="110" t="s">
        <v>154</v>
      </c>
      <c r="S84" s="20"/>
      <c r="T84" s="113"/>
      <c r="U84" s="114" t="s">
        <v>39</v>
      </c>
      <c r="X84" s="115">
        <v>0</v>
      </c>
      <c r="Y84" s="115">
        <f>$X$84*$K$84</f>
        <v>0</v>
      </c>
      <c r="Z84" s="115">
        <v>0</v>
      </c>
      <c r="AA84" s="116">
        <f>$Z$84*$K$84</f>
        <v>0</v>
      </c>
      <c r="AR84" s="79" t="s">
        <v>155</v>
      </c>
      <c r="AT84" s="79" t="s">
        <v>150</v>
      </c>
      <c r="AU84" s="79" t="s">
        <v>77</v>
      </c>
      <c r="AY84" s="6" t="s">
        <v>149</v>
      </c>
      <c r="BE84" s="117">
        <f>IF($U$84="základní",$N$84,0)</f>
        <v>0</v>
      </c>
      <c r="BF84" s="117">
        <f>IF($U$84="snížená",$N$84,0)</f>
        <v>0</v>
      </c>
      <c r="BG84" s="117">
        <f>IF($U$84="zákl. přenesená",$N$84,0)</f>
        <v>0</v>
      </c>
      <c r="BH84" s="117">
        <f>IF($U$84="sníž. přenesená",$N$84,0)</f>
        <v>0</v>
      </c>
      <c r="BI84" s="117">
        <f>IF($U$84="nulová",$N$84,0)</f>
        <v>0</v>
      </c>
      <c r="BJ84" s="79" t="s">
        <v>18</v>
      </c>
      <c r="BK84" s="117">
        <f>ROUND($L$84*$K$84,2)</f>
        <v>0</v>
      </c>
      <c r="BL84" s="79" t="s">
        <v>155</v>
      </c>
      <c r="BM84" s="79" t="s">
        <v>371</v>
      </c>
    </row>
    <row r="85" spans="2:47" s="6" customFormat="1" ht="16.5" customHeight="1">
      <c r="B85" s="20"/>
      <c r="F85" s="191" t="s">
        <v>166</v>
      </c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20"/>
      <c r="T85" s="44"/>
      <c r="AA85" s="45"/>
      <c r="AT85" s="6" t="s">
        <v>157</v>
      </c>
      <c r="AU85" s="6" t="s">
        <v>77</v>
      </c>
    </row>
    <row r="86" spans="2:51" s="6" customFormat="1" ht="15.75" customHeight="1">
      <c r="B86" s="118"/>
      <c r="E86" s="119"/>
      <c r="F86" s="192" t="s">
        <v>188</v>
      </c>
      <c r="G86" s="193"/>
      <c r="H86" s="193"/>
      <c r="I86" s="193"/>
      <c r="K86" s="120">
        <v>9</v>
      </c>
      <c r="S86" s="118"/>
      <c r="T86" s="121"/>
      <c r="AA86" s="122"/>
      <c r="AT86" s="119" t="s">
        <v>159</v>
      </c>
      <c r="AU86" s="119" t="s">
        <v>77</v>
      </c>
      <c r="AV86" s="119" t="s">
        <v>77</v>
      </c>
      <c r="AW86" s="119" t="s">
        <v>129</v>
      </c>
      <c r="AX86" s="119" t="s">
        <v>18</v>
      </c>
      <c r="AY86" s="119" t="s">
        <v>149</v>
      </c>
    </row>
    <row r="87" spans="2:65" s="6" customFormat="1" ht="27" customHeight="1">
      <c r="B87" s="20"/>
      <c r="C87" s="108" t="s">
        <v>155</v>
      </c>
      <c r="D87" s="108" t="s">
        <v>150</v>
      </c>
      <c r="E87" s="109" t="s">
        <v>242</v>
      </c>
      <c r="F87" s="187" t="s">
        <v>243</v>
      </c>
      <c r="G87" s="188"/>
      <c r="H87" s="188"/>
      <c r="I87" s="188"/>
      <c r="J87" s="111" t="s">
        <v>153</v>
      </c>
      <c r="K87" s="112">
        <v>9</v>
      </c>
      <c r="L87" s="189"/>
      <c r="M87" s="188"/>
      <c r="N87" s="190">
        <f>ROUND($L$87*$K$87,2)</f>
        <v>0</v>
      </c>
      <c r="O87" s="188"/>
      <c r="P87" s="188"/>
      <c r="Q87" s="188"/>
      <c r="R87" s="110" t="s">
        <v>154</v>
      </c>
      <c r="S87" s="20"/>
      <c r="T87" s="113"/>
      <c r="U87" s="114" t="s">
        <v>39</v>
      </c>
      <c r="X87" s="115">
        <v>0</v>
      </c>
      <c r="Y87" s="115">
        <f>$X$87*$K$87</f>
        <v>0</v>
      </c>
      <c r="Z87" s="115">
        <v>0</v>
      </c>
      <c r="AA87" s="116">
        <f>$Z$87*$K$87</f>
        <v>0</v>
      </c>
      <c r="AR87" s="79" t="s">
        <v>155</v>
      </c>
      <c r="AT87" s="79" t="s">
        <v>150</v>
      </c>
      <c r="AU87" s="79" t="s">
        <v>77</v>
      </c>
      <c r="AY87" s="6" t="s">
        <v>149</v>
      </c>
      <c r="BE87" s="117">
        <f>IF($U$87="základní",$N$87,0)</f>
        <v>0</v>
      </c>
      <c r="BF87" s="117">
        <f>IF($U$87="snížená",$N$87,0)</f>
        <v>0</v>
      </c>
      <c r="BG87" s="117">
        <f>IF($U$87="zákl. přenesená",$N$87,0)</f>
        <v>0</v>
      </c>
      <c r="BH87" s="117">
        <f>IF($U$87="sníž. přenesená",$N$87,0)</f>
        <v>0</v>
      </c>
      <c r="BI87" s="117">
        <f>IF($U$87="nulová",$N$87,0)</f>
        <v>0</v>
      </c>
      <c r="BJ87" s="79" t="s">
        <v>18</v>
      </c>
      <c r="BK87" s="117">
        <f>ROUND($L$87*$K$87,2)</f>
        <v>0</v>
      </c>
      <c r="BL87" s="79" t="s">
        <v>155</v>
      </c>
      <c r="BM87" s="79" t="s">
        <v>372</v>
      </c>
    </row>
    <row r="88" spans="2:47" s="6" customFormat="1" ht="16.5" customHeight="1">
      <c r="B88" s="20"/>
      <c r="F88" s="191" t="s">
        <v>245</v>
      </c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20"/>
      <c r="T88" s="44"/>
      <c r="AA88" s="45"/>
      <c r="AT88" s="6" t="s">
        <v>157</v>
      </c>
      <c r="AU88" s="6" t="s">
        <v>77</v>
      </c>
    </row>
    <row r="89" spans="2:51" s="6" customFormat="1" ht="15.75" customHeight="1">
      <c r="B89" s="118"/>
      <c r="E89" s="119"/>
      <c r="F89" s="192" t="s">
        <v>370</v>
      </c>
      <c r="G89" s="193"/>
      <c r="H89" s="193"/>
      <c r="I89" s="193"/>
      <c r="K89" s="120">
        <v>9</v>
      </c>
      <c r="S89" s="118"/>
      <c r="T89" s="121"/>
      <c r="AA89" s="122"/>
      <c r="AT89" s="119" t="s">
        <v>159</v>
      </c>
      <c r="AU89" s="119" t="s">
        <v>77</v>
      </c>
      <c r="AV89" s="119" t="s">
        <v>77</v>
      </c>
      <c r="AW89" s="119" t="s">
        <v>129</v>
      </c>
      <c r="AX89" s="119" t="s">
        <v>18</v>
      </c>
      <c r="AY89" s="119" t="s">
        <v>149</v>
      </c>
    </row>
    <row r="90" spans="2:65" s="6" customFormat="1" ht="27" customHeight="1">
      <c r="B90" s="20"/>
      <c r="C90" s="108" t="s">
        <v>171</v>
      </c>
      <c r="D90" s="108" t="s">
        <v>150</v>
      </c>
      <c r="E90" s="109" t="s">
        <v>172</v>
      </c>
      <c r="F90" s="187" t="s">
        <v>173</v>
      </c>
      <c r="G90" s="188"/>
      <c r="H90" s="188"/>
      <c r="I90" s="188"/>
      <c r="J90" s="111" t="s">
        <v>153</v>
      </c>
      <c r="K90" s="112">
        <v>9</v>
      </c>
      <c r="L90" s="189"/>
      <c r="M90" s="188"/>
      <c r="N90" s="190">
        <f>ROUND($L$90*$K$90,2)</f>
        <v>0</v>
      </c>
      <c r="O90" s="188"/>
      <c r="P90" s="188"/>
      <c r="Q90" s="188"/>
      <c r="R90" s="110" t="s">
        <v>154</v>
      </c>
      <c r="S90" s="20"/>
      <c r="T90" s="113"/>
      <c r="U90" s="114" t="s">
        <v>39</v>
      </c>
      <c r="X90" s="115">
        <v>0</v>
      </c>
      <c r="Y90" s="115">
        <f>$X$90*$K$90</f>
        <v>0</v>
      </c>
      <c r="Z90" s="115">
        <v>0</v>
      </c>
      <c r="AA90" s="116">
        <f>$Z$90*$K$90</f>
        <v>0</v>
      </c>
      <c r="AR90" s="79" t="s">
        <v>155</v>
      </c>
      <c r="AT90" s="79" t="s">
        <v>150</v>
      </c>
      <c r="AU90" s="79" t="s">
        <v>77</v>
      </c>
      <c r="AY90" s="6" t="s">
        <v>149</v>
      </c>
      <c r="BE90" s="117">
        <f>IF($U$90="základní",$N$90,0)</f>
        <v>0</v>
      </c>
      <c r="BF90" s="117">
        <f>IF($U$90="snížená",$N$90,0)</f>
        <v>0</v>
      </c>
      <c r="BG90" s="117">
        <f>IF($U$90="zákl. přenesená",$N$90,0)</f>
        <v>0</v>
      </c>
      <c r="BH90" s="117">
        <f>IF($U$90="sníž. přenesená",$N$90,0)</f>
        <v>0</v>
      </c>
      <c r="BI90" s="117">
        <f>IF($U$90="nulová",$N$90,0)</f>
        <v>0</v>
      </c>
      <c r="BJ90" s="79" t="s">
        <v>18</v>
      </c>
      <c r="BK90" s="117">
        <f>ROUND($L$90*$K$90,2)</f>
        <v>0</v>
      </c>
      <c r="BL90" s="79" t="s">
        <v>155</v>
      </c>
      <c r="BM90" s="79" t="s">
        <v>373</v>
      </c>
    </row>
    <row r="91" spans="2:47" s="6" customFormat="1" ht="16.5" customHeight="1">
      <c r="B91" s="20"/>
      <c r="F91" s="191" t="s">
        <v>173</v>
      </c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20"/>
      <c r="T91" s="44"/>
      <c r="AA91" s="45"/>
      <c r="AT91" s="6" t="s">
        <v>157</v>
      </c>
      <c r="AU91" s="6" t="s">
        <v>77</v>
      </c>
    </row>
    <row r="92" spans="2:51" s="6" customFormat="1" ht="15.75" customHeight="1">
      <c r="B92" s="118"/>
      <c r="E92" s="119"/>
      <c r="F92" s="192" t="s">
        <v>188</v>
      </c>
      <c r="G92" s="193"/>
      <c r="H92" s="193"/>
      <c r="I92" s="193"/>
      <c r="K92" s="120">
        <v>9</v>
      </c>
      <c r="S92" s="118"/>
      <c r="T92" s="121"/>
      <c r="AA92" s="122"/>
      <c r="AT92" s="119" t="s">
        <v>159</v>
      </c>
      <c r="AU92" s="119" t="s">
        <v>77</v>
      </c>
      <c r="AV92" s="119" t="s">
        <v>77</v>
      </c>
      <c r="AW92" s="119" t="s">
        <v>129</v>
      </c>
      <c r="AX92" s="119" t="s">
        <v>18</v>
      </c>
      <c r="AY92" s="119" t="s">
        <v>149</v>
      </c>
    </row>
    <row r="93" spans="2:65" s="6" customFormat="1" ht="27" customHeight="1">
      <c r="B93" s="20"/>
      <c r="C93" s="108" t="s">
        <v>175</v>
      </c>
      <c r="D93" s="108" t="s">
        <v>150</v>
      </c>
      <c r="E93" s="109" t="s">
        <v>176</v>
      </c>
      <c r="F93" s="187" t="s">
        <v>177</v>
      </c>
      <c r="G93" s="188"/>
      <c r="H93" s="188"/>
      <c r="I93" s="188"/>
      <c r="J93" s="111" t="s">
        <v>153</v>
      </c>
      <c r="K93" s="112">
        <v>2.25</v>
      </c>
      <c r="L93" s="189"/>
      <c r="M93" s="188"/>
      <c r="N93" s="190">
        <f>ROUND($L$93*$K$93,2)</f>
        <v>0</v>
      </c>
      <c r="O93" s="188"/>
      <c r="P93" s="188"/>
      <c r="Q93" s="188"/>
      <c r="R93" s="110" t="s">
        <v>154</v>
      </c>
      <c r="S93" s="20"/>
      <c r="T93" s="113"/>
      <c r="U93" s="114" t="s">
        <v>39</v>
      </c>
      <c r="X93" s="115">
        <v>0</v>
      </c>
      <c r="Y93" s="115">
        <f>$X$93*$K$93</f>
        <v>0</v>
      </c>
      <c r="Z93" s="115">
        <v>0</v>
      </c>
      <c r="AA93" s="116">
        <f>$Z$93*$K$93</f>
        <v>0</v>
      </c>
      <c r="AR93" s="79" t="s">
        <v>155</v>
      </c>
      <c r="AT93" s="79" t="s">
        <v>150</v>
      </c>
      <c r="AU93" s="79" t="s">
        <v>77</v>
      </c>
      <c r="AY93" s="6" t="s">
        <v>149</v>
      </c>
      <c r="BE93" s="117">
        <f>IF($U$93="základní",$N$93,0)</f>
        <v>0</v>
      </c>
      <c r="BF93" s="117">
        <f>IF($U$93="snížená",$N$93,0)</f>
        <v>0</v>
      </c>
      <c r="BG93" s="117">
        <f>IF($U$93="zákl. přenesená",$N$93,0)</f>
        <v>0</v>
      </c>
      <c r="BH93" s="117">
        <f>IF($U$93="sníž. přenesená",$N$93,0)</f>
        <v>0</v>
      </c>
      <c r="BI93" s="117">
        <f>IF($U$93="nulová",$N$93,0)</f>
        <v>0</v>
      </c>
      <c r="BJ93" s="79" t="s">
        <v>18</v>
      </c>
      <c r="BK93" s="117">
        <f>ROUND($L$93*$K$93,2)</f>
        <v>0</v>
      </c>
      <c r="BL93" s="79" t="s">
        <v>155</v>
      </c>
      <c r="BM93" s="79" t="s">
        <v>374</v>
      </c>
    </row>
    <row r="94" spans="2:47" s="6" customFormat="1" ht="16.5" customHeight="1">
      <c r="B94" s="20"/>
      <c r="F94" s="191" t="s">
        <v>177</v>
      </c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20"/>
      <c r="T94" s="44"/>
      <c r="AA94" s="45"/>
      <c r="AT94" s="6" t="s">
        <v>157</v>
      </c>
      <c r="AU94" s="6" t="s">
        <v>77</v>
      </c>
    </row>
    <row r="95" spans="2:51" s="6" customFormat="1" ht="15.75" customHeight="1">
      <c r="B95" s="118"/>
      <c r="E95" s="119"/>
      <c r="F95" s="192" t="s">
        <v>368</v>
      </c>
      <c r="G95" s="193"/>
      <c r="H95" s="193"/>
      <c r="I95" s="193"/>
      <c r="K95" s="120">
        <v>2.25</v>
      </c>
      <c r="S95" s="118"/>
      <c r="T95" s="121"/>
      <c r="AA95" s="122"/>
      <c r="AT95" s="119" t="s">
        <v>159</v>
      </c>
      <c r="AU95" s="119" t="s">
        <v>77</v>
      </c>
      <c r="AV95" s="119" t="s">
        <v>77</v>
      </c>
      <c r="AW95" s="119" t="s">
        <v>129</v>
      </c>
      <c r="AX95" s="119" t="s">
        <v>18</v>
      </c>
      <c r="AY95" s="119" t="s">
        <v>149</v>
      </c>
    </row>
    <row r="96" spans="2:65" s="6" customFormat="1" ht="27" customHeight="1">
      <c r="B96" s="20"/>
      <c r="C96" s="108" t="s">
        <v>179</v>
      </c>
      <c r="D96" s="108" t="s">
        <v>150</v>
      </c>
      <c r="E96" s="109" t="s">
        <v>180</v>
      </c>
      <c r="F96" s="187" t="s">
        <v>181</v>
      </c>
      <c r="G96" s="188"/>
      <c r="H96" s="188"/>
      <c r="I96" s="188"/>
      <c r="J96" s="111" t="s">
        <v>153</v>
      </c>
      <c r="K96" s="112">
        <v>2.25</v>
      </c>
      <c r="L96" s="189"/>
      <c r="M96" s="188"/>
      <c r="N96" s="190">
        <f>ROUND($L$96*$K$96,2)</f>
        <v>0</v>
      </c>
      <c r="O96" s="188"/>
      <c r="P96" s="188"/>
      <c r="Q96" s="188"/>
      <c r="R96" s="110" t="s">
        <v>154</v>
      </c>
      <c r="S96" s="20"/>
      <c r="T96" s="113"/>
      <c r="U96" s="114" t="s">
        <v>39</v>
      </c>
      <c r="X96" s="115">
        <v>0</v>
      </c>
      <c r="Y96" s="115">
        <f>$X$96*$K$96</f>
        <v>0</v>
      </c>
      <c r="Z96" s="115">
        <v>0</v>
      </c>
      <c r="AA96" s="116">
        <f>$Z$96*$K$96</f>
        <v>0</v>
      </c>
      <c r="AR96" s="79" t="s">
        <v>155</v>
      </c>
      <c r="AT96" s="79" t="s">
        <v>150</v>
      </c>
      <c r="AU96" s="79" t="s">
        <v>77</v>
      </c>
      <c r="AY96" s="6" t="s">
        <v>149</v>
      </c>
      <c r="BE96" s="117">
        <f>IF($U$96="základní",$N$96,0)</f>
        <v>0</v>
      </c>
      <c r="BF96" s="117">
        <f>IF($U$96="snížená",$N$96,0)</f>
        <v>0</v>
      </c>
      <c r="BG96" s="117">
        <f>IF($U$96="zákl. přenesená",$N$96,0)</f>
        <v>0</v>
      </c>
      <c r="BH96" s="117">
        <f>IF($U$96="sníž. přenesená",$N$96,0)</f>
        <v>0</v>
      </c>
      <c r="BI96" s="117">
        <f>IF($U$96="nulová",$N$96,0)</f>
        <v>0</v>
      </c>
      <c r="BJ96" s="79" t="s">
        <v>18</v>
      </c>
      <c r="BK96" s="117">
        <f>ROUND($L$96*$K$96,2)</f>
        <v>0</v>
      </c>
      <c r="BL96" s="79" t="s">
        <v>155</v>
      </c>
      <c r="BM96" s="79" t="s">
        <v>375</v>
      </c>
    </row>
    <row r="97" spans="2:47" s="6" customFormat="1" ht="16.5" customHeight="1">
      <c r="B97" s="20"/>
      <c r="F97" s="191" t="s">
        <v>181</v>
      </c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20"/>
      <c r="T97" s="44"/>
      <c r="AA97" s="45"/>
      <c r="AT97" s="6" t="s">
        <v>157</v>
      </c>
      <c r="AU97" s="6" t="s">
        <v>77</v>
      </c>
    </row>
    <row r="98" spans="2:51" s="6" customFormat="1" ht="15.75" customHeight="1">
      <c r="B98" s="118"/>
      <c r="E98" s="119"/>
      <c r="F98" s="192" t="s">
        <v>376</v>
      </c>
      <c r="G98" s="193"/>
      <c r="H98" s="193"/>
      <c r="I98" s="193"/>
      <c r="K98" s="120">
        <v>2.25</v>
      </c>
      <c r="S98" s="118"/>
      <c r="T98" s="121"/>
      <c r="AA98" s="122"/>
      <c r="AT98" s="119" t="s">
        <v>159</v>
      </c>
      <c r="AU98" s="119" t="s">
        <v>77</v>
      </c>
      <c r="AV98" s="119" t="s">
        <v>77</v>
      </c>
      <c r="AW98" s="119" t="s">
        <v>129</v>
      </c>
      <c r="AX98" s="119" t="s">
        <v>18</v>
      </c>
      <c r="AY98" s="119" t="s">
        <v>149</v>
      </c>
    </row>
    <row r="99" spans="2:65" s="6" customFormat="1" ht="27" customHeight="1">
      <c r="B99" s="20"/>
      <c r="C99" s="108" t="s">
        <v>183</v>
      </c>
      <c r="D99" s="108" t="s">
        <v>150</v>
      </c>
      <c r="E99" s="109" t="s">
        <v>184</v>
      </c>
      <c r="F99" s="187" t="s">
        <v>185</v>
      </c>
      <c r="G99" s="188"/>
      <c r="H99" s="188"/>
      <c r="I99" s="188"/>
      <c r="J99" s="111" t="s">
        <v>153</v>
      </c>
      <c r="K99" s="112">
        <v>22.5</v>
      </c>
      <c r="L99" s="189"/>
      <c r="M99" s="188"/>
      <c r="N99" s="190">
        <f>ROUND($L$99*$K$99,2)</f>
        <v>0</v>
      </c>
      <c r="O99" s="188"/>
      <c r="P99" s="188"/>
      <c r="Q99" s="188"/>
      <c r="R99" s="110" t="s">
        <v>154</v>
      </c>
      <c r="S99" s="20"/>
      <c r="T99" s="113"/>
      <c r="U99" s="114" t="s">
        <v>39</v>
      </c>
      <c r="X99" s="115">
        <v>0</v>
      </c>
      <c r="Y99" s="115">
        <f>$X$99*$K$99</f>
        <v>0</v>
      </c>
      <c r="Z99" s="115">
        <v>0</v>
      </c>
      <c r="AA99" s="116">
        <f>$Z$99*$K$99</f>
        <v>0</v>
      </c>
      <c r="AR99" s="79" t="s">
        <v>155</v>
      </c>
      <c r="AT99" s="79" t="s">
        <v>150</v>
      </c>
      <c r="AU99" s="79" t="s">
        <v>77</v>
      </c>
      <c r="AY99" s="6" t="s">
        <v>149</v>
      </c>
      <c r="BE99" s="117">
        <f>IF($U$99="základní",$N$99,0)</f>
        <v>0</v>
      </c>
      <c r="BF99" s="117">
        <f>IF($U$99="snížená",$N$99,0)</f>
        <v>0</v>
      </c>
      <c r="BG99" s="117">
        <f>IF($U$99="zákl. přenesená",$N$99,0)</f>
        <v>0</v>
      </c>
      <c r="BH99" s="117">
        <f>IF($U$99="sníž. přenesená",$N$99,0)</f>
        <v>0</v>
      </c>
      <c r="BI99" s="117">
        <f>IF($U$99="nulová",$N$99,0)</f>
        <v>0</v>
      </c>
      <c r="BJ99" s="79" t="s">
        <v>18</v>
      </c>
      <c r="BK99" s="117">
        <f>ROUND($L$99*$K$99,2)</f>
        <v>0</v>
      </c>
      <c r="BL99" s="79" t="s">
        <v>155</v>
      </c>
      <c r="BM99" s="79" t="s">
        <v>377</v>
      </c>
    </row>
    <row r="100" spans="2:47" s="6" customFormat="1" ht="16.5" customHeight="1">
      <c r="B100" s="20"/>
      <c r="F100" s="191" t="s">
        <v>185</v>
      </c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20"/>
      <c r="T100" s="44"/>
      <c r="AA100" s="45"/>
      <c r="AT100" s="6" t="s">
        <v>157</v>
      </c>
      <c r="AU100" s="6" t="s">
        <v>77</v>
      </c>
    </row>
    <row r="101" spans="2:51" s="6" customFormat="1" ht="15.75" customHeight="1">
      <c r="B101" s="118"/>
      <c r="E101" s="119"/>
      <c r="F101" s="192" t="s">
        <v>378</v>
      </c>
      <c r="G101" s="193"/>
      <c r="H101" s="193"/>
      <c r="I101" s="193"/>
      <c r="K101" s="120">
        <v>22.5</v>
      </c>
      <c r="S101" s="118"/>
      <c r="T101" s="121"/>
      <c r="AA101" s="122"/>
      <c r="AT101" s="119" t="s">
        <v>159</v>
      </c>
      <c r="AU101" s="119" t="s">
        <v>77</v>
      </c>
      <c r="AV101" s="119" t="s">
        <v>77</v>
      </c>
      <c r="AW101" s="119" t="s">
        <v>129</v>
      </c>
      <c r="AX101" s="119" t="s">
        <v>18</v>
      </c>
      <c r="AY101" s="119" t="s">
        <v>149</v>
      </c>
    </row>
    <row r="102" spans="2:65" s="6" customFormat="1" ht="39" customHeight="1">
      <c r="B102" s="20"/>
      <c r="C102" s="108" t="s">
        <v>188</v>
      </c>
      <c r="D102" s="108" t="s">
        <v>150</v>
      </c>
      <c r="E102" s="109" t="s">
        <v>189</v>
      </c>
      <c r="F102" s="187" t="s">
        <v>190</v>
      </c>
      <c r="G102" s="188"/>
      <c r="H102" s="188"/>
      <c r="I102" s="188"/>
      <c r="J102" s="111" t="s">
        <v>153</v>
      </c>
      <c r="K102" s="112">
        <v>45</v>
      </c>
      <c r="L102" s="189"/>
      <c r="M102" s="188"/>
      <c r="N102" s="190">
        <f>ROUND($L$102*$K$102,2)</f>
        <v>0</v>
      </c>
      <c r="O102" s="188"/>
      <c r="P102" s="188"/>
      <c r="Q102" s="188"/>
      <c r="R102" s="110" t="s">
        <v>154</v>
      </c>
      <c r="S102" s="20"/>
      <c r="T102" s="113"/>
      <c r="U102" s="114" t="s">
        <v>39</v>
      </c>
      <c r="X102" s="115">
        <v>0</v>
      </c>
      <c r="Y102" s="115">
        <f>$X$102*$K$102</f>
        <v>0</v>
      </c>
      <c r="Z102" s="115">
        <v>0</v>
      </c>
      <c r="AA102" s="116">
        <f>$Z$102*$K$102</f>
        <v>0</v>
      </c>
      <c r="AR102" s="79" t="s">
        <v>155</v>
      </c>
      <c r="AT102" s="79" t="s">
        <v>150</v>
      </c>
      <c r="AU102" s="79" t="s">
        <v>77</v>
      </c>
      <c r="AY102" s="6" t="s">
        <v>149</v>
      </c>
      <c r="BE102" s="117">
        <f>IF($U$102="základní",$N$102,0)</f>
        <v>0</v>
      </c>
      <c r="BF102" s="117">
        <f>IF($U$102="snížená",$N$102,0)</f>
        <v>0</v>
      </c>
      <c r="BG102" s="117">
        <f>IF($U$102="zákl. přenesená",$N$102,0)</f>
        <v>0</v>
      </c>
      <c r="BH102" s="117">
        <f>IF($U$102="sníž. přenesená",$N$102,0)</f>
        <v>0</v>
      </c>
      <c r="BI102" s="117">
        <f>IF($U$102="nulová",$N$102,0)</f>
        <v>0</v>
      </c>
      <c r="BJ102" s="79" t="s">
        <v>18</v>
      </c>
      <c r="BK102" s="117">
        <f>ROUND($L$102*$K$102,2)</f>
        <v>0</v>
      </c>
      <c r="BL102" s="79" t="s">
        <v>155</v>
      </c>
      <c r="BM102" s="79" t="s">
        <v>379</v>
      </c>
    </row>
    <row r="103" spans="2:47" s="6" customFormat="1" ht="16.5" customHeight="1">
      <c r="B103" s="20"/>
      <c r="F103" s="191" t="s">
        <v>190</v>
      </c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20"/>
      <c r="T103" s="44"/>
      <c r="AA103" s="45"/>
      <c r="AT103" s="6" t="s">
        <v>157</v>
      </c>
      <c r="AU103" s="6" t="s">
        <v>77</v>
      </c>
    </row>
    <row r="104" spans="2:51" s="6" customFormat="1" ht="15.75" customHeight="1">
      <c r="B104" s="118"/>
      <c r="E104" s="119"/>
      <c r="F104" s="192" t="s">
        <v>380</v>
      </c>
      <c r="G104" s="193"/>
      <c r="H104" s="193"/>
      <c r="I104" s="193"/>
      <c r="K104" s="120">
        <v>45</v>
      </c>
      <c r="S104" s="118"/>
      <c r="T104" s="121"/>
      <c r="AA104" s="122"/>
      <c r="AT104" s="119" t="s">
        <v>159</v>
      </c>
      <c r="AU104" s="119" t="s">
        <v>77</v>
      </c>
      <c r="AV104" s="119" t="s">
        <v>77</v>
      </c>
      <c r="AW104" s="119" t="s">
        <v>129</v>
      </c>
      <c r="AX104" s="119" t="s">
        <v>18</v>
      </c>
      <c r="AY104" s="119" t="s">
        <v>149</v>
      </c>
    </row>
    <row r="105" spans="2:65" s="6" customFormat="1" ht="15.75" customHeight="1">
      <c r="B105" s="20"/>
      <c r="C105" s="108" t="s">
        <v>23</v>
      </c>
      <c r="D105" s="108" t="s">
        <v>150</v>
      </c>
      <c r="E105" s="109" t="s">
        <v>194</v>
      </c>
      <c r="F105" s="187" t="s">
        <v>195</v>
      </c>
      <c r="G105" s="188"/>
      <c r="H105" s="188"/>
      <c r="I105" s="188"/>
      <c r="J105" s="111" t="s">
        <v>153</v>
      </c>
      <c r="K105" s="112">
        <v>22.5</v>
      </c>
      <c r="L105" s="189"/>
      <c r="M105" s="188"/>
      <c r="N105" s="190">
        <f>ROUND($L$105*$K$105,2)</f>
        <v>0</v>
      </c>
      <c r="O105" s="188"/>
      <c r="P105" s="188"/>
      <c r="Q105" s="188"/>
      <c r="R105" s="110" t="s">
        <v>154</v>
      </c>
      <c r="S105" s="20"/>
      <c r="T105" s="113"/>
      <c r="U105" s="114" t="s">
        <v>39</v>
      </c>
      <c r="X105" s="115">
        <v>0</v>
      </c>
      <c r="Y105" s="115">
        <f>$X$105*$K$105</f>
        <v>0</v>
      </c>
      <c r="Z105" s="115">
        <v>0</v>
      </c>
      <c r="AA105" s="116">
        <f>$Z$105*$K$105</f>
        <v>0</v>
      </c>
      <c r="AR105" s="79" t="s">
        <v>155</v>
      </c>
      <c r="AT105" s="79" t="s">
        <v>150</v>
      </c>
      <c r="AU105" s="79" t="s">
        <v>77</v>
      </c>
      <c r="AY105" s="6" t="s">
        <v>149</v>
      </c>
      <c r="BE105" s="117">
        <f>IF($U$105="základní",$N$105,0)</f>
        <v>0</v>
      </c>
      <c r="BF105" s="117">
        <f>IF($U$105="snížená",$N$105,0)</f>
        <v>0</v>
      </c>
      <c r="BG105" s="117">
        <f>IF($U$105="zákl. přenesená",$N$105,0)</f>
        <v>0</v>
      </c>
      <c r="BH105" s="117">
        <f>IF($U$105="sníž. přenesená",$N$105,0)</f>
        <v>0</v>
      </c>
      <c r="BI105" s="117">
        <f>IF($U$105="nulová",$N$105,0)</f>
        <v>0</v>
      </c>
      <c r="BJ105" s="79" t="s">
        <v>18</v>
      </c>
      <c r="BK105" s="117">
        <f>ROUND($L$105*$K$105,2)</f>
        <v>0</v>
      </c>
      <c r="BL105" s="79" t="s">
        <v>155</v>
      </c>
      <c r="BM105" s="79" t="s">
        <v>381</v>
      </c>
    </row>
    <row r="106" spans="2:47" s="6" customFormat="1" ht="16.5" customHeight="1">
      <c r="B106" s="20"/>
      <c r="F106" s="191" t="s">
        <v>195</v>
      </c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20"/>
      <c r="T106" s="44"/>
      <c r="AA106" s="45"/>
      <c r="AT106" s="6" t="s">
        <v>157</v>
      </c>
      <c r="AU106" s="6" t="s">
        <v>77</v>
      </c>
    </row>
    <row r="107" spans="2:51" s="6" customFormat="1" ht="15.75" customHeight="1">
      <c r="B107" s="118"/>
      <c r="E107" s="119"/>
      <c r="F107" s="192" t="s">
        <v>378</v>
      </c>
      <c r="G107" s="193"/>
      <c r="H107" s="193"/>
      <c r="I107" s="193"/>
      <c r="K107" s="120">
        <v>22.5</v>
      </c>
      <c r="S107" s="118"/>
      <c r="T107" s="121"/>
      <c r="AA107" s="122"/>
      <c r="AT107" s="119" t="s">
        <v>159</v>
      </c>
      <c r="AU107" s="119" t="s">
        <v>77</v>
      </c>
      <c r="AV107" s="119" t="s">
        <v>77</v>
      </c>
      <c r="AW107" s="119" t="s">
        <v>129</v>
      </c>
      <c r="AX107" s="119" t="s">
        <v>18</v>
      </c>
      <c r="AY107" s="119" t="s">
        <v>149</v>
      </c>
    </row>
    <row r="108" spans="2:65" s="6" customFormat="1" ht="27" customHeight="1">
      <c r="B108" s="20"/>
      <c r="C108" s="108" t="s">
        <v>197</v>
      </c>
      <c r="D108" s="108" t="s">
        <v>150</v>
      </c>
      <c r="E108" s="109" t="s">
        <v>198</v>
      </c>
      <c r="F108" s="187" t="s">
        <v>199</v>
      </c>
      <c r="G108" s="188"/>
      <c r="H108" s="188"/>
      <c r="I108" s="188"/>
      <c r="J108" s="111" t="s">
        <v>200</v>
      </c>
      <c r="K108" s="112">
        <v>40.5</v>
      </c>
      <c r="L108" s="189"/>
      <c r="M108" s="188"/>
      <c r="N108" s="190">
        <f>ROUND($L$108*$K$108,2)</f>
        <v>0</v>
      </c>
      <c r="O108" s="188"/>
      <c r="P108" s="188"/>
      <c r="Q108" s="188"/>
      <c r="R108" s="110" t="s">
        <v>154</v>
      </c>
      <c r="S108" s="20"/>
      <c r="T108" s="113"/>
      <c r="U108" s="114" t="s">
        <v>39</v>
      </c>
      <c r="X108" s="115">
        <v>0</v>
      </c>
      <c r="Y108" s="115">
        <f>$X$108*$K$108</f>
        <v>0</v>
      </c>
      <c r="Z108" s="115">
        <v>0</v>
      </c>
      <c r="AA108" s="116">
        <f>$Z$108*$K$108</f>
        <v>0</v>
      </c>
      <c r="AR108" s="79" t="s">
        <v>155</v>
      </c>
      <c r="AT108" s="79" t="s">
        <v>150</v>
      </c>
      <c r="AU108" s="79" t="s">
        <v>77</v>
      </c>
      <c r="AY108" s="6" t="s">
        <v>149</v>
      </c>
      <c r="BE108" s="117">
        <f>IF($U$108="základní",$N$108,0)</f>
        <v>0</v>
      </c>
      <c r="BF108" s="117">
        <f>IF($U$108="snížená",$N$108,0)</f>
        <v>0</v>
      </c>
      <c r="BG108" s="117">
        <f>IF($U$108="zákl. přenesená",$N$108,0)</f>
        <v>0</v>
      </c>
      <c r="BH108" s="117">
        <f>IF($U$108="sníž. přenesená",$N$108,0)</f>
        <v>0</v>
      </c>
      <c r="BI108" s="117">
        <f>IF($U$108="nulová",$N$108,0)</f>
        <v>0</v>
      </c>
      <c r="BJ108" s="79" t="s">
        <v>18</v>
      </c>
      <c r="BK108" s="117">
        <f>ROUND($L$108*$K$108,2)</f>
        <v>0</v>
      </c>
      <c r="BL108" s="79" t="s">
        <v>155</v>
      </c>
      <c r="BM108" s="79" t="s">
        <v>382</v>
      </c>
    </row>
    <row r="109" spans="2:47" s="6" customFormat="1" ht="16.5" customHeight="1">
      <c r="B109" s="20"/>
      <c r="F109" s="191" t="s">
        <v>199</v>
      </c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20"/>
      <c r="T109" s="44"/>
      <c r="AA109" s="45"/>
      <c r="AT109" s="6" t="s">
        <v>157</v>
      </c>
      <c r="AU109" s="6" t="s">
        <v>77</v>
      </c>
    </row>
    <row r="110" spans="2:51" s="6" customFormat="1" ht="15.75" customHeight="1">
      <c r="B110" s="118"/>
      <c r="E110" s="119"/>
      <c r="F110" s="192" t="s">
        <v>383</v>
      </c>
      <c r="G110" s="193"/>
      <c r="H110" s="193"/>
      <c r="I110" s="193"/>
      <c r="K110" s="120">
        <v>40.5</v>
      </c>
      <c r="S110" s="118"/>
      <c r="T110" s="121"/>
      <c r="AA110" s="122"/>
      <c r="AT110" s="119" t="s">
        <v>159</v>
      </c>
      <c r="AU110" s="119" t="s">
        <v>77</v>
      </c>
      <c r="AV110" s="119" t="s">
        <v>77</v>
      </c>
      <c r="AW110" s="119" t="s">
        <v>129</v>
      </c>
      <c r="AX110" s="119" t="s">
        <v>18</v>
      </c>
      <c r="AY110" s="119" t="s">
        <v>149</v>
      </c>
    </row>
    <row r="111" spans="2:65" s="6" customFormat="1" ht="15.75" customHeight="1">
      <c r="B111" s="20"/>
      <c r="C111" s="108" t="s">
        <v>203</v>
      </c>
      <c r="D111" s="108" t="s">
        <v>150</v>
      </c>
      <c r="E111" s="109" t="s">
        <v>204</v>
      </c>
      <c r="F111" s="187" t="s">
        <v>205</v>
      </c>
      <c r="G111" s="188"/>
      <c r="H111" s="188"/>
      <c r="I111" s="188"/>
      <c r="J111" s="111" t="s">
        <v>206</v>
      </c>
      <c r="K111" s="112">
        <v>90</v>
      </c>
      <c r="L111" s="189"/>
      <c r="M111" s="188"/>
      <c r="N111" s="190">
        <f>ROUND($L$111*$K$111,2)</f>
        <v>0</v>
      </c>
      <c r="O111" s="188"/>
      <c r="P111" s="188"/>
      <c r="Q111" s="188"/>
      <c r="R111" s="110" t="s">
        <v>154</v>
      </c>
      <c r="S111" s="20"/>
      <c r="T111" s="113"/>
      <c r="U111" s="114" t="s">
        <v>39</v>
      </c>
      <c r="X111" s="115">
        <v>0</v>
      </c>
      <c r="Y111" s="115">
        <f>$X$111*$K$111</f>
        <v>0</v>
      </c>
      <c r="Z111" s="115">
        <v>0</v>
      </c>
      <c r="AA111" s="116">
        <f>$Z$111*$K$111</f>
        <v>0</v>
      </c>
      <c r="AR111" s="79" t="s">
        <v>155</v>
      </c>
      <c r="AT111" s="79" t="s">
        <v>150</v>
      </c>
      <c r="AU111" s="79" t="s">
        <v>77</v>
      </c>
      <c r="AY111" s="6" t="s">
        <v>149</v>
      </c>
      <c r="BE111" s="117">
        <f>IF($U$111="základní",$N$111,0)</f>
        <v>0</v>
      </c>
      <c r="BF111" s="117">
        <f>IF($U$111="snížená",$N$111,0)</f>
        <v>0</v>
      </c>
      <c r="BG111" s="117">
        <f>IF($U$111="zákl. přenesená",$N$111,0)</f>
        <v>0</v>
      </c>
      <c r="BH111" s="117">
        <f>IF($U$111="sníž. přenesená",$N$111,0)</f>
        <v>0</v>
      </c>
      <c r="BI111" s="117">
        <f>IF($U$111="nulová",$N$111,0)</f>
        <v>0</v>
      </c>
      <c r="BJ111" s="79" t="s">
        <v>18</v>
      </c>
      <c r="BK111" s="117">
        <f>ROUND($L$111*$K$111,2)</f>
        <v>0</v>
      </c>
      <c r="BL111" s="79" t="s">
        <v>155</v>
      </c>
      <c r="BM111" s="79" t="s">
        <v>384</v>
      </c>
    </row>
    <row r="112" spans="2:47" s="6" customFormat="1" ht="16.5" customHeight="1">
      <c r="B112" s="20"/>
      <c r="F112" s="191" t="s">
        <v>205</v>
      </c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20"/>
      <c r="T112" s="44"/>
      <c r="AA112" s="45"/>
      <c r="AT112" s="6" t="s">
        <v>157</v>
      </c>
      <c r="AU112" s="6" t="s">
        <v>77</v>
      </c>
    </row>
    <row r="113" spans="2:51" s="6" customFormat="1" ht="15.75" customHeight="1">
      <c r="B113" s="118"/>
      <c r="E113" s="119"/>
      <c r="F113" s="192" t="s">
        <v>385</v>
      </c>
      <c r="G113" s="193"/>
      <c r="H113" s="193"/>
      <c r="I113" s="193"/>
      <c r="K113" s="120">
        <v>90</v>
      </c>
      <c r="S113" s="118"/>
      <c r="T113" s="121"/>
      <c r="AA113" s="122"/>
      <c r="AT113" s="119" t="s">
        <v>159</v>
      </c>
      <c r="AU113" s="119" t="s">
        <v>77</v>
      </c>
      <c r="AV113" s="119" t="s">
        <v>77</v>
      </c>
      <c r="AW113" s="119" t="s">
        <v>129</v>
      </c>
      <c r="AX113" s="119" t="s">
        <v>18</v>
      </c>
      <c r="AY113" s="119" t="s">
        <v>149</v>
      </c>
    </row>
    <row r="114" spans="2:63" s="99" customFormat="1" ht="30.75" customHeight="1">
      <c r="B114" s="100"/>
      <c r="D114" s="107" t="s">
        <v>132</v>
      </c>
      <c r="N114" s="198">
        <f>$BK$114</f>
        <v>0</v>
      </c>
      <c r="O114" s="197"/>
      <c r="P114" s="197"/>
      <c r="Q114" s="197"/>
      <c r="S114" s="100"/>
      <c r="T114" s="103"/>
      <c r="W114" s="104">
        <f>SUM($W$115:$W$118)</f>
        <v>0</v>
      </c>
      <c r="Y114" s="104">
        <f>SUM($Y$115:$Y$118)</f>
        <v>0</v>
      </c>
      <c r="AA114" s="105">
        <f>SUM($AA$115:$AA$118)</f>
        <v>0</v>
      </c>
      <c r="AR114" s="102" t="s">
        <v>18</v>
      </c>
      <c r="AT114" s="102" t="s">
        <v>68</v>
      </c>
      <c r="AU114" s="102" t="s">
        <v>18</v>
      </c>
      <c r="AY114" s="102" t="s">
        <v>149</v>
      </c>
      <c r="BK114" s="106">
        <f>SUM($BK$115:$BK$118)</f>
        <v>0</v>
      </c>
    </row>
    <row r="115" spans="2:65" s="6" customFormat="1" ht="15.75" customHeight="1">
      <c r="B115" s="20"/>
      <c r="C115" s="108" t="s">
        <v>209</v>
      </c>
      <c r="D115" s="108" t="s">
        <v>150</v>
      </c>
      <c r="E115" s="109" t="s">
        <v>216</v>
      </c>
      <c r="F115" s="187" t="s">
        <v>217</v>
      </c>
      <c r="G115" s="188"/>
      <c r="H115" s="188"/>
      <c r="I115" s="188"/>
      <c r="J115" s="111" t="s">
        <v>206</v>
      </c>
      <c r="K115" s="112">
        <v>90</v>
      </c>
      <c r="L115" s="189"/>
      <c r="M115" s="188"/>
      <c r="N115" s="190">
        <f>ROUND($L$115*$K$115,2)</f>
        <v>0</v>
      </c>
      <c r="O115" s="188"/>
      <c r="P115" s="188"/>
      <c r="Q115" s="188"/>
      <c r="R115" s="110" t="s">
        <v>154</v>
      </c>
      <c r="S115" s="20"/>
      <c r="T115" s="113"/>
      <c r="U115" s="114" t="s">
        <v>39</v>
      </c>
      <c r="X115" s="115">
        <v>0</v>
      </c>
      <c r="Y115" s="115">
        <f>$X$115*$K$115</f>
        <v>0</v>
      </c>
      <c r="Z115" s="115">
        <v>0</v>
      </c>
      <c r="AA115" s="116">
        <f>$Z$115*$K$115</f>
        <v>0</v>
      </c>
      <c r="AR115" s="79" t="s">
        <v>155</v>
      </c>
      <c r="AT115" s="79" t="s">
        <v>150</v>
      </c>
      <c r="AU115" s="79" t="s">
        <v>77</v>
      </c>
      <c r="AY115" s="6" t="s">
        <v>149</v>
      </c>
      <c r="BE115" s="117">
        <f>IF($U$115="základní",$N$115,0)</f>
        <v>0</v>
      </c>
      <c r="BF115" s="117">
        <f>IF($U$115="snížená",$N$115,0)</f>
        <v>0</v>
      </c>
      <c r="BG115" s="117">
        <f>IF($U$115="zákl. přenesená",$N$115,0)</f>
        <v>0</v>
      </c>
      <c r="BH115" s="117">
        <f>IF($U$115="sníž. přenesená",$N$115,0)</f>
        <v>0</v>
      </c>
      <c r="BI115" s="117">
        <f>IF($U$115="nulová",$N$115,0)</f>
        <v>0</v>
      </c>
      <c r="BJ115" s="79" t="s">
        <v>18</v>
      </c>
      <c r="BK115" s="117">
        <f>ROUND($L$115*$K$115,2)</f>
        <v>0</v>
      </c>
      <c r="BL115" s="79" t="s">
        <v>155</v>
      </c>
      <c r="BM115" s="79" t="s">
        <v>386</v>
      </c>
    </row>
    <row r="116" spans="2:47" s="6" customFormat="1" ht="16.5" customHeight="1">
      <c r="B116" s="20"/>
      <c r="F116" s="191" t="s">
        <v>217</v>
      </c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20"/>
      <c r="T116" s="44"/>
      <c r="AA116" s="45"/>
      <c r="AT116" s="6" t="s">
        <v>157</v>
      </c>
      <c r="AU116" s="6" t="s">
        <v>77</v>
      </c>
    </row>
    <row r="117" spans="2:47" s="6" customFormat="1" ht="27" customHeight="1">
      <c r="B117" s="20"/>
      <c r="F117" s="194" t="s">
        <v>220</v>
      </c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20"/>
      <c r="T117" s="44"/>
      <c r="AA117" s="45"/>
      <c r="AT117" s="6" t="s">
        <v>221</v>
      </c>
      <c r="AU117" s="6" t="s">
        <v>77</v>
      </c>
    </row>
    <row r="118" spans="2:51" s="6" customFormat="1" ht="15.75" customHeight="1">
      <c r="B118" s="118"/>
      <c r="E118" s="119"/>
      <c r="F118" s="192" t="s">
        <v>385</v>
      </c>
      <c r="G118" s="193"/>
      <c r="H118" s="193"/>
      <c r="I118" s="193"/>
      <c r="K118" s="120">
        <v>90</v>
      </c>
      <c r="S118" s="118"/>
      <c r="T118" s="123"/>
      <c r="U118" s="124"/>
      <c r="V118" s="124"/>
      <c r="W118" s="124"/>
      <c r="X118" s="124"/>
      <c r="Y118" s="124"/>
      <c r="Z118" s="124"/>
      <c r="AA118" s="125"/>
      <c r="AT118" s="119" t="s">
        <v>159</v>
      </c>
      <c r="AU118" s="119" t="s">
        <v>77</v>
      </c>
      <c r="AV118" s="119" t="s">
        <v>77</v>
      </c>
      <c r="AW118" s="119" t="s">
        <v>129</v>
      </c>
      <c r="AX118" s="119" t="s">
        <v>18</v>
      </c>
      <c r="AY118" s="119" t="s">
        <v>149</v>
      </c>
    </row>
    <row r="119" spans="2:19" s="6" customFormat="1" ht="7.5" customHeight="1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20"/>
    </row>
    <row r="131" s="2" customFormat="1" ht="14.25" customHeight="1"/>
  </sheetData>
  <sheetProtection/>
  <mergeCells count="118">
    <mergeCell ref="H1:K1"/>
    <mergeCell ref="S2:AC2"/>
    <mergeCell ref="F116:R116"/>
    <mergeCell ref="F117:R117"/>
    <mergeCell ref="F118:I118"/>
    <mergeCell ref="N75:Q75"/>
    <mergeCell ref="N76:Q76"/>
    <mergeCell ref="N77:Q77"/>
    <mergeCell ref="N114:Q114"/>
    <mergeCell ref="F111:I111"/>
    <mergeCell ref="L111:M111"/>
    <mergeCell ref="N111:Q111"/>
    <mergeCell ref="F112:R112"/>
    <mergeCell ref="F113:I113"/>
    <mergeCell ref="F115:I115"/>
    <mergeCell ref="L115:M115"/>
    <mergeCell ref="N115:Q115"/>
    <mergeCell ref="F107:I107"/>
    <mergeCell ref="F108:I108"/>
    <mergeCell ref="L108:M108"/>
    <mergeCell ref="N108:Q108"/>
    <mergeCell ref="F109:R109"/>
    <mergeCell ref="F110:I110"/>
    <mergeCell ref="F103:R103"/>
    <mergeCell ref="F104:I104"/>
    <mergeCell ref="F105:I105"/>
    <mergeCell ref="L105:M105"/>
    <mergeCell ref="N105:Q105"/>
    <mergeCell ref="F106:R106"/>
    <mergeCell ref="F99:I99"/>
    <mergeCell ref="L99:M99"/>
    <mergeCell ref="N99:Q99"/>
    <mergeCell ref="F100:R100"/>
    <mergeCell ref="F101:I101"/>
    <mergeCell ref="F102:I102"/>
    <mergeCell ref="L102:M102"/>
    <mergeCell ref="N102:Q102"/>
    <mergeCell ref="F95:I95"/>
    <mergeCell ref="F96:I96"/>
    <mergeCell ref="L96:M96"/>
    <mergeCell ref="N96:Q96"/>
    <mergeCell ref="F97:R97"/>
    <mergeCell ref="F98:I98"/>
    <mergeCell ref="F91:R91"/>
    <mergeCell ref="F92:I92"/>
    <mergeCell ref="F93:I93"/>
    <mergeCell ref="L93:M93"/>
    <mergeCell ref="N93:Q93"/>
    <mergeCell ref="F94:R94"/>
    <mergeCell ref="F87:I87"/>
    <mergeCell ref="L87:M87"/>
    <mergeCell ref="N87:Q87"/>
    <mergeCell ref="F88:R88"/>
    <mergeCell ref="F89:I89"/>
    <mergeCell ref="F90:I90"/>
    <mergeCell ref="L90:M90"/>
    <mergeCell ref="N90:Q90"/>
    <mergeCell ref="F83:I83"/>
    <mergeCell ref="F84:I84"/>
    <mergeCell ref="L84:M84"/>
    <mergeCell ref="N84:Q84"/>
    <mergeCell ref="F85:R85"/>
    <mergeCell ref="F86:I86"/>
    <mergeCell ref="F79:R79"/>
    <mergeCell ref="F80:I80"/>
    <mergeCell ref="F81:I81"/>
    <mergeCell ref="L81:M81"/>
    <mergeCell ref="N81:Q81"/>
    <mergeCell ref="F82:R82"/>
    <mergeCell ref="M71:Q71"/>
    <mergeCell ref="F74:I74"/>
    <mergeCell ref="L74:M74"/>
    <mergeCell ref="N74:Q74"/>
    <mergeCell ref="F78:I78"/>
    <mergeCell ref="L78:M78"/>
    <mergeCell ref="N78:Q78"/>
    <mergeCell ref="N56:Q56"/>
    <mergeCell ref="C63:R63"/>
    <mergeCell ref="F65:Q65"/>
    <mergeCell ref="F66:Q66"/>
    <mergeCell ref="F67:Q67"/>
    <mergeCell ref="M69:P69"/>
    <mergeCell ref="M48:Q48"/>
    <mergeCell ref="C51:G51"/>
    <mergeCell ref="N51:Q51"/>
    <mergeCell ref="N53:Q53"/>
    <mergeCell ref="N54:Q54"/>
    <mergeCell ref="N55:Q55"/>
    <mergeCell ref="L34:P34"/>
    <mergeCell ref="C40:R40"/>
    <mergeCell ref="F42:Q42"/>
    <mergeCell ref="F43:Q43"/>
    <mergeCell ref="F44:Q44"/>
    <mergeCell ref="M46:P46"/>
    <mergeCell ref="H30:J30"/>
    <mergeCell ref="M30:P30"/>
    <mergeCell ref="H31:J31"/>
    <mergeCell ref="M31:P31"/>
    <mergeCell ref="H32:J32"/>
    <mergeCell ref="M32:P32"/>
    <mergeCell ref="E23:P23"/>
    <mergeCell ref="M26:P26"/>
    <mergeCell ref="H28:J28"/>
    <mergeCell ref="M28:P28"/>
    <mergeCell ref="H29:J29"/>
    <mergeCell ref="M29:P29"/>
    <mergeCell ref="O13:P13"/>
    <mergeCell ref="O14:P14"/>
    <mergeCell ref="O16:P16"/>
    <mergeCell ref="O17:P17"/>
    <mergeCell ref="O19:P19"/>
    <mergeCell ref="O20:P20"/>
    <mergeCell ref="C2:R2"/>
    <mergeCell ref="C4:R4"/>
    <mergeCell ref="F6:Q6"/>
    <mergeCell ref="F7:Q7"/>
    <mergeCell ref="F8:Q8"/>
    <mergeCell ref="O11:P11"/>
  </mergeCells>
  <hyperlinks>
    <hyperlink ref="F1:G1" location="C2" tooltip="Krycí list soupisu" display="1) Krycí list soupisu"/>
    <hyperlink ref="H1:K1" location="C51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211"/>
      <c r="B1" s="208"/>
      <c r="C1" s="208"/>
      <c r="D1" s="209" t="s">
        <v>1</v>
      </c>
      <c r="E1" s="208"/>
      <c r="F1" s="210" t="s">
        <v>717</v>
      </c>
      <c r="G1" s="210"/>
      <c r="H1" s="212" t="s">
        <v>718</v>
      </c>
      <c r="I1" s="212"/>
      <c r="J1" s="212"/>
      <c r="K1" s="212"/>
      <c r="L1" s="210" t="s">
        <v>719</v>
      </c>
      <c r="M1" s="210"/>
      <c r="N1" s="208"/>
      <c r="O1" s="209" t="s">
        <v>118</v>
      </c>
      <c r="P1" s="208"/>
      <c r="Q1" s="208"/>
      <c r="R1" s="208"/>
      <c r="S1" s="210" t="s">
        <v>720</v>
      </c>
      <c r="T1" s="210"/>
      <c r="U1" s="211"/>
      <c r="V1" s="21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5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75" t="s">
        <v>6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99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2:46" s="2" customFormat="1" ht="37.5" customHeight="1">
      <c r="B4" s="10"/>
      <c r="C4" s="143" t="s">
        <v>119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4"/>
      <c r="T4" s="12" t="s">
        <v>11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176" t="str">
        <f>'Rekapitulace stavby'!$K$6</f>
        <v>08-2-027 - Švermov_sanace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1"/>
    </row>
    <row r="7" spans="2:18" s="6" customFormat="1" ht="18.75" customHeight="1">
      <c r="B7" s="20"/>
      <c r="D7" s="14" t="s">
        <v>120</v>
      </c>
      <c r="F7" s="148" t="s">
        <v>387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23"/>
    </row>
    <row r="8" spans="2:18" s="6" customFormat="1" ht="14.25" customHeight="1">
      <c r="B8" s="20"/>
      <c r="R8" s="23"/>
    </row>
    <row r="9" spans="2:18" s="6" customFormat="1" ht="15" customHeight="1">
      <c r="B9" s="20"/>
      <c r="D9" s="15" t="s">
        <v>124</v>
      </c>
      <c r="F9" s="16"/>
      <c r="R9" s="23"/>
    </row>
    <row r="10" spans="2:18" s="6" customFormat="1" ht="15" customHeight="1">
      <c r="B10" s="20"/>
      <c r="D10" s="15" t="s">
        <v>19</v>
      </c>
      <c r="F10" s="16" t="s">
        <v>20</v>
      </c>
      <c r="M10" s="15" t="s">
        <v>21</v>
      </c>
      <c r="O10" s="177" t="str">
        <f>'Rekapitulace stavby'!$AN$8</f>
        <v>21.08.2013</v>
      </c>
      <c r="P10" s="146"/>
      <c r="R10" s="23"/>
    </row>
    <row r="11" spans="2:18" s="6" customFormat="1" ht="7.5" customHeight="1">
      <c r="B11" s="20"/>
      <c r="R11" s="23"/>
    </row>
    <row r="12" spans="2:18" s="6" customFormat="1" ht="15" customHeight="1">
      <c r="B12" s="20"/>
      <c r="D12" s="15" t="s">
        <v>25</v>
      </c>
      <c r="M12" s="15" t="s">
        <v>26</v>
      </c>
      <c r="O12" s="159">
        <f>IF('Rekapitulace stavby'!$AN$10="","",'Rekapitulace stavby'!$AN$10)</f>
      </c>
      <c r="P12" s="146"/>
      <c r="R12" s="23"/>
    </row>
    <row r="13" spans="2:18" s="6" customFormat="1" ht="18.75" customHeight="1">
      <c r="B13" s="20"/>
      <c r="E13" s="16" t="str">
        <f>IF('Rekapitulace stavby'!$E$11="","",'Rekapitulace stavby'!$E$11)</f>
        <v>Středočeský kraj</v>
      </c>
      <c r="M13" s="15" t="s">
        <v>28</v>
      </c>
      <c r="O13" s="159">
        <f>IF('Rekapitulace stavby'!$AN$11="","",'Rekapitulace stavby'!$AN$11)</f>
      </c>
      <c r="P13" s="146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5" t="s">
        <v>29</v>
      </c>
      <c r="M15" s="15" t="s">
        <v>26</v>
      </c>
      <c r="O15" s="159" t="str">
        <f>IF('Rekapitulace stavby'!$AN$13="","",'Rekapitulace stavby'!$AN$13)</f>
        <v>Vyplň údaj</v>
      </c>
      <c r="P15" s="146"/>
      <c r="R15" s="23"/>
    </row>
    <row r="16" spans="2:18" s="6" customFormat="1" ht="18.75" customHeight="1">
      <c r="B16" s="20"/>
      <c r="E16" s="16" t="str">
        <f>IF('Rekapitulace stavby'!$E$14="","",'Rekapitulace stavby'!$E$14)</f>
        <v>Vyplň údaj</v>
      </c>
      <c r="M16" s="15" t="s">
        <v>28</v>
      </c>
      <c r="O16" s="159" t="str">
        <f>IF('Rekapitulace stavby'!$AN$14="","",'Rekapitulace stavby'!$AN$14)</f>
        <v>Vyplň údaj</v>
      </c>
      <c r="P16" s="146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5" t="s">
        <v>31</v>
      </c>
      <c r="M18" s="15" t="s">
        <v>26</v>
      </c>
      <c r="O18" s="159" t="s">
        <v>32</v>
      </c>
      <c r="P18" s="146"/>
      <c r="R18" s="23"/>
    </row>
    <row r="19" spans="2:18" s="6" customFormat="1" ht="18.75" customHeight="1">
      <c r="B19" s="20"/>
      <c r="E19" s="16" t="s">
        <v>33</v>
      </c>
      <c r="M19" s="15" t="s">
        <v>28</v>
      </c>
      <c r="O19" s="159" t="s">
        <v>34</v>
      </c>
      <c r="P19" s="146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5" t="s">
        <v>36</v>
      </c>
      <c r="R21" s="23"/>
    </row>
    <row r="22" spans="2:18" s="79" customFormat="1" ht="15.75" customHeight="1">
      <c r="B22" s="80"/>
      <c r="E22" s="150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R22" s="81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>
      <c r="B25" s="20"/>
      <c r="D25" s="82" t="s">
        <v>37</v>
      </c>
      <c r="M25" s="173">
        <f>ROUNDUP($N$72,2)</f>
        <v>0</v>
      </c>
      <c r="N25" s="146"/>
      <c r="O25" s="146"/>
      <c r="P25" s="146"/>
      <c r="R25" s="23"/>
    </row>
    <row r="26" spans="2:18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>
      <c r="B27" s="20"/>
      <c r="D27" s="25" t="s">
        <v>38</v>
      </c>
      <c r="E27" s="25" t="s">
        <v>39</v>
      </c>
      <c r="F27" s="26">
        <v>0.21</v>
      </c>
      <c r="G27" s="83" t="s">
        <v>40</v>
      </c>
      <c r="H27" s="179">
        <f>SUM($BE$72:$BE$132)</f>
        <v>0</v>
      </c>
      <c r="I27" s="146"/>
      <c r="J27" s="146"/>
      <c r="M27" s="179">
        <f>SUM($BE$72:$BE$132)*$F$27</f>
        <v>0</v>
      </c>
      <c r="N27" s="146"/>
      <c r="O27" s="146"/>
      <c r="P27" s="146"/>
      <c r="R27" s="23"/>
    </row>
    <row r="28" spans="2:18" s="6" customFormat="1" ht="15" customHeight="1">
      <c r="B28" s="20"/>
      <c r="E28" s="25" t="s">
        <v>41</v>
      </c>
      <c r="F28" s="26">
        <v>0.15</v>
      </c>
      <c r="G28" s="83" t="s">
        <v>40</v>
      </c>
      <c r="H28" s="179">
        <f>SUM($BF$72:$BF$132)</f>
        <v>0</v>
      </c>
      <c r="I28" s="146"/>
      <c r="J28" s="146"/>
      <c r="M28" s="179">
        <f>SUM($BF$72:$BF$132)*$F$28</f>
        <v>0</v>
      </c>
      <c r="N28" s="146"/>
      <c r="O28" s="146"/>
      <c r="P28" s="146"/>
      <c r="R28" s="23"/>
    </row>
    <row r="29" spans="2:18" s="6" customFormat="1" ht="15" customHeight="1" hidden="1">
      <c r="B29" s="20"/>
      <c r="E29" s="25" t="s">
        <v>42</v>
      </c>
      <c r="F29" s="26">
        <v>0.21</v>
      </c>
      <c r="G29" s="83" t="s">
        <v>40</v>
      </c>
      <c r="H29" s="179">
        <f>SUM($BG$72:$BG$132)</f>
        <v>0</v>
      </c>
      <c r="I29" s="146"/>
      <c r="J29" s="146"/>
      <c r="M29" s="179">
        <v>0</v>
      </c>
      <c r="N29" s="146"/>
      <c r="O29" s="146"/>
      <c r="P29" s="146"/>
      <c r="R29" s="23"/>
    </row>
    <row r="30" spans="2:18" s="6" customFormat="1" ht="15" customHeight="1" hidden="1">
      <c r="B30" s="20"/>
      <c r="E30" s="25" t="s">
        <v>43</v>
      </c>
      <c r="F30" s="26">
        <v>0.15</v>
      </c>
      <c r="G30" s="83" t="s">
        <v>40</v>
      </c>
      <c r="H30" s="179">
        <f>SUM($BH$72:$BH$132)</f>
        <v>0</v>
      </c>
      <c r="I30" s="146"/>
      <c r="J30" s="146"/>
      <c r="M30" s="179">
        <v>0</v>
      </c>
      <c r="N30" s="146"/>
      <c r="O30" s="146"/>
      <c r="P30" s="146"/>
      <c r="R30" s="23"/>
    </row>
    <row r="31" spans="2:18" s="6" customFormat="1" ht="15" customHeight="1" hidden="1">
      <c r="B31" s="20"/>
      <c r="E31" s="25" t="s">
        <v>44</v>
      </c>
      <c r="F31" s="26">
        <v>0</v>
      </c>
      <c r="G31" s="83" t="s">
        <v>40</v>
      </c>
      <c r="H31" s="179">
        <f>SUM($BI$72:$BI$132)</f>
        <v>0</v>
      </c>
      <c r="I31" s="146"/>
      <c r="J31" s="146"/>
      <c r="M31" s="179">
        <v>0</v>
      </c>
      <c r="N31" s="146"/>
      <c r="O31" s="146"/>
      <c r="P31" s="146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45</v>
      </c>
      <c r="E33" s="31"/>
      <c r="F33" s="31"/>
      <c r="G33" s="84" t="s">
        <v>46</v>
      </c>
      <c r="H33" s="32" t="s">
        <v>47</v>
      </c>
      <c r="I33" s="31"/>
      <c r="J33" s="31"/>
      <c r="K33" s="31"/>
      <c r="L33" s="157">
        <f>ROUNDUP(SUM($M$25:$M$31),2)</f>
        <v>0</v>
      </c>
      <c r="M33" s="156"/>
      <c r="N33" s="156"/>
      <c r="O33" s="156"/>
      <c r="P33" s="158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85"/>
    </row>
    <row r="39" spans="2:18" s="6" customFormat="1" ht="37.5" customHeight="1">
      <c r="B39" s="20"/>
      <c r="C39" s="143" t="s">
        <v>125</v>
      </c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80"/>
    </row>
    <row r="40" spans="2:18" s="6" customFormat="1" ht="7.5" customHeight="1">
      <c r="B40" s="20"/>
      <c r="R40" s="23"/>
    </row>
    <row r="41" spans="2:18" s="6" customFormat="1" ht="15" customHeight="1">
      <c r="B41" s="20"/>
      <c r="C41" s="15" t="s">
        <v>15</v>
      </c>
      <c r="F41" s="176" t="str">
        <f>$F$6</f>
        <v>08-2-027 - Švermov_sanace</v>
      </c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23"/>
    </row>
    <row r="42" spans="2:18" s="6" customFormat="1" ht="15" customHeight="1">
      <c r="B42" s="20"/>
      <c r="C42" s="14" t="s">
        <v>120</v>
      </c>
      <c r="F42" s="148" t="str">
        <f>$F$7</f>
        <v>O1 - Přeložka plynu - nová (vyvolaná sanací podloží)</v>
      </c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5" t="s">
        <v>19</v>
      </c>
      <c r="F44" s="16" t="str">
        <f>$F$10</f>
        <v>Švermov</v>
      </c>
      <c r="K44" s="15" t="s">
        <v>21</v>
      </c>
      <c r="M44" s="177" t="str">
        <f>IF($O$10="","",$O$10)</f>
        <v>21.08.2013</v>
      </c>
      <c r="N44" s="146"/>
      <c r="O44" s="146"/>
      <c r="P44" s="146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5" t="s">
        <v>25</v>
      </c>
      <c r="F46" s="16" t="str">
        <f>$E$13</f>
        <v>Středočeský kraj</v>
      </c>
      <c r="K46" s="15" t="s">
        <v>31</v>
      </c>
      <c r="M46" s="159" t="str">
        <f>$E$19</f>
        <v>AF-CITYPLAN s.r.o</v>
      </c>
      <c r="N46" s="146"/>
      <c r="O46" s="146"/>
      <c r="P46" s="146"/>
      <c r="Q46" s="146"/>
      <c r="R46" s="23"/>
    </row>
    <row r="47" spans="2:18" s="6" customFormat="1" ht="15" customHeight="1">
      <c r="B47" s="20"/>
      <c r="C47" s="15" t="s">
        <v>29</v>
      </c>
      <c r="F47" s="16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181" t="s">
        <v>126</v>
      </c>
      <c r="D49" s="182"/>
      <c r="E49" s="182"/>
      <c r="F49" s="182"/>
      <c r="G49" s="182"/>
      <c r="H49" s="29"/>
      <c r="I49" s="29"/>
      <c r="J49" s="29"/>
      <c r="K49" s="29"/>
      <c r="L49" s="29"/>
      <c r="M49" s="29"/>
      <c r="N49" s="181" t="s">
        <v>127</v>
      </c>
      <c r="O49" s="182"/>
      <c r="P49" s="182"/>
      <c r="Q49" s="182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2" t="s">
        <v>128</v>
      </c>
      <c r="N51" s="173">
        <f>ROUNDUP($N$72,2)</f>
        <v>0</v>
      </c>
      <c r="O51" s="146"/>
      <c r="P51" s="146"/>
      <c r="Q51" s="146"/>
      <c r="R51" s="23"/>
      <c r="AU51" s="6" t="s">
        <v>129</v>
      </c>
    </row>
    <row r="52" spans="2:18" s="58" customFormat="1" ht="25.5" customHeight="1">
      <c r="B52" s="86"/>
      <c r="D52" s="87" t="s">
        <v>130</v>
      </c>
      <c r="N52" s="183">
        <f>ROUNDUP($N$73,2)</f>
        <v>0</v>
      </c>
      <c r="O52" s="184"/>
      <c r="P52" s="184"/>
      <c r="Q52" s="184"/>
      <c r="R52" s="88"/>
    </row>
    <row r="53" spans="2:18" s="67" customFormat="1" ht="21" customHeight="1">
      <c r="B53" s="89"/>
      <c r="D53" s="69" t="s">
        <v>131</v>
      </c>
      <c r="N53" s="170">
        <f>ROUNDUP($N$74,2)</f>
        <v>0</v>
      </c>
      <c r="O53" s="184"/>
      <c r="P53" s="184"/>
      <c r="Q53" s="184"/>
      <c r="R53" s="90"/>
    </row>
    <row r="54" spans="2:18" s="67" customFormat="1" ht="21" customHeight="1">
      <c r="B54" s="89"/>
      <c r="D54" s="69" t="s">
        <v>388</v>
      </c>
      <c r="N54" s="170">
        <f>ROUNDUP($N$125,2)</f>
        <v>0</v>
      </c>
      <c r="O54" s="184"/>
      <c r="P54" s="184"/>
      <c r="Q54" s="184"/>
      <c r="R54" s="90"/>
    </row>
    <row r="55" spans="2:18" s="6" customFormat="1" ht="22.5" customHeight="1">
      <c r="B55" s="20"/>
      <c r="R55" s="23"/>
    </row>
    <row r="56" spans="2:18" s="6" customFormat="1" ht="7.5" customHeight="1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6"/>
    </row>
    <row r="60" spans="2:19" s="6" customFormat="1" ht="7.5" customHeight="1"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20"/>
    </row>
    <row r="61" spans="2:19" s="6" customFormat="1" ht="37.5" customHeight="1">
      <c r="B61" s="20"/>
      <c r="C61" s="143" t="s">
        <v>134</v>
      </c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20"/>
    </row>
    <row r="62" spans="2:19" s="6" customFormat="1" ht="7.5" customHeight="1">
      <c r="B62" s="20"/>
      <c r="S62" s="20"/>
    </row>
    <row r="63" spans="2:19" s="6" customFormat="1" ht="15" customHeight="1">
      <c r="B63" s="20"/>
      <c r="C63" s="15" t="s">
        <v>15</v>
      </c>
      <c r="F63" s="176" t="str">
        <f>$F$6</f>
        <v>08-2-027 - Švermov_sanace</v>
      </c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S63" s="20"/>
    </row>
    <row r="64" spans="2:19" s="6" customFormat="1" ht="15" customHeight="1">
      <c r="B64" s="20"/>
      <c r="C64" s="14" t="s">
        <v>120</v>
      </c>
      <c r="F64" s="148" t="str">
        <f>$F$7</f>
        <v>O1 - Přeložka plynu - nová (vyvolaná sanací podloží)</v>
      </c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S64" s="20"/>
    </row>
    <row r="65" spans="2:19" s="6" customFormat="1" ht="7.5" customHeight="1">
      <c r="B65" s="20"/>
      <c r="S65" s="20"/>
    </row>
    <row r="66" spans="2:19" s="6" customFormat="1" ht="18.75" customHeight="1">
      <c r="B66" s="20"/>
      <c r="C66" s="15" t="s">
        <v>19</v>
      </c>
      <c r="F66" s="16" t="str">
        <f>$F$10</f>
        <v>Švermov</v>
      </c>
      <c r="K66" s="15" t="s">
        <v>21</v>
      </c>
      <c r="M66" s="177" t="str">
        <f>IF($O$10="","",$O$10)</f>
        <v>21.08.2013</v>
      </c>
      <c r="N66" s="146"/>
      <c r="O66" s="146"/>
      <c r="P66" s="146"/>
      <c r="S66" s="20"/>
    </row>
    <row r="67" spans="2:19" s="6" customFormat="1" ht="7.5" customHeight="1">
      <c r="B67" s="20"/>
      <c r="S67" s="20"/>
    </row>
    <row r="68" spans="2:19" s="6" customFormat="1" ht="15.75" customHeight="1">
      <c r="B68" s="20"/>
      <c r="C68" s="15" t="s">
        <v>25</v>
      </c>
      <c r="F68" s="16" t="str">
        <f>$E$13</f>
        <v>Středočeský kraj</v>
      </c>
      <c r="K68" s="15" t="s">
        <v>31</v>
      </c>
      <c r="M68" s="159" t="str">
        <f>$E$19</f>
        <v>AF-CITYPLAN s.r.o</v>
      </c>
      <c r="N68" s="146"/>
      <c r="O68" s="146"/>
      <c r="P68" s="146"/>
      <c r="Q68" s="146"/>
      <c r="S68" s="20"/>
    </row>
    <row r="69" spans="2:19" s="6" customFormat="1" ht="15" customHeight="1">
      <c r="B69" s="20"/>
      <c r="C69" s="15" t="s">
        <v>29</v>
      </c>
      <c r="F69" s="16" t="str">
        <f>IF($E$16="","",$E$16)</f>
        <v>Vyplň údaj</v>
      </c>
      <c r="S69" s="20"/>
    </row>
    <row r="70" spans="2:19" s="6" customFormat="1" ht="11.25" customHeight="1">
      <c r="B70" s="20"/>
      <c r="S70" s="20"/>
    </row>
    <row r="71" spans="2:27" s="91" customFormat="1" ht="30" customHeight="1">
      <c r="B71" s="92"/>
      <c r="C71" s="93" t="s">
        <v>135</v>
      </c>
      <c r="D71" s="94" t="s">
        <v>54</v>
      </c>
      <c r="E71" s="94" t="s">
        <v>50</v>
      </c>
      <c r="F71" s="185" t="s">
        <v>136</v>
      </c>
      <c r="G71" s="186"/>
      <c r="H71" s="186"/>
      <c r="I71" s="186"/>
      <c r="J71" s="94" t="s">
        <v>137</v>
      </c>
      <c r="K71" s="94" t="s">
        <v>138</v>
      </c>
      <c r="L71" s="185" t="s">
        <v>139</v>
      </c>
      <c r="M71" s="186"/>
      <c r="N71" s="185" t="s">
        <v>140</v>
      </c>
      <c r="O71" s="186"/>
      <c r="P71" s="186"/>
      <c r="Q71" s="186"/>
      <c r="R71" s="95" t="s">
        <v>141</v>
      </c>
      <c r="S71" s="92"/>
      <c r="T71" s="47" t="s">
        <v>142</v>
      </c>
      <c r="U71" s="48" t="s">
        <v>38</v>
      </c>
      <c r="V71" s="48" t="s">
        <v>143</v>
      </c>
      <c r="W71" s="48" t="s">
        <v>144</v>
      </c>
      <c r="X71" s="48" t="s">
        <v>145</v>
      </c>
      <c r="Y71" s="48" t="s">
        <v>146</v>
      </c>
      <c r="Z71" s="48" t="s">
        <v>147</v>
      </c>
      <c r="AA71" s="49" t="s">
        <v>148</v>
      </c>
    </row>
    <row r="72" spans="2:63" s="6" customFormat="1" ht="30" customHeight="1">
      <c r="B72" s="20"/>
      <c r="C72" s="52" t="s">
        <v>128</v>
      </c>
      <c r="N72" s="195">
        <f>$BK$72</f>
        <v>0</v>
      </c>
      <c r="O72" s="146"/>
      <c r="P72" s="146"/>
      <c r="Q72" s="146"/>
      <c r="S72" s="20"/>
      <c r="T72" s="51"/>
      <c r="U72" s="42"/>
      <c r="V72" s="42"/>
      <c r="W72" s="96">
        <f>$W$73</f>
        <v>0</v>
      </c>
      <c r="X72" s="42"/>
      <c r="Y72" s="96">
        <f>$Y$73</f>
        <v>67.1368</v>
      </c>
      <c r="Z72" s="42"/>
      <c r="AA72" s="97">
        <f>$AA$73</f>
        <v>0</v>
      </c>
      <c r="AT72" s="6" t="s">
        <v>68</v>
      </c>
      <c r="AU72" s="6" t="s">
        <v>129</v>
      </c>
      <c r="BK72" s="98">
        <f>$BK$73</f>
        <v>0</v>
      </c>
    </row>
    <row r="73" spans="2:63" s="99" customFormat="1" ht="37.5" customHeight="1">
      <c r="B73" s="100"/>
      <c r="D73" s="101" t="s">
        <v>130</v>
      </c>
      <c r="N73" s="196">
        <f>$BK$73</f>
        <v>0</v>
      </c>
      <c r="O73" s="197"/>
      <c r="P73" s="197"/>
      <c r="Q73" s="197"/>
      <c r="S73" s="100"/>
      <c r="T73" s="103"/>
      <c r="W73" s="104">
        <f>$W$74+$W$125</f>
        <v>0</v>
      </c>
      <c r="Y73" s="104">
        <f>$Y$74+$Y$125</f>
        <v>67.1368</v>
      </c>
      <c r="AA73" s="105">
        <f>$AA$74+$AA$125</f>
        <v>0</v>
      </c>
      <c r="AR73" s="102" t="s">
        <v>18</v>
      </c>
      <c r="AT73" s="102" t="s">
        <v>68</v>
      </c>
      <c r="AU73" s="102" t="s">
        <v>69</v>
      </c>
      <c r="AY73" s="102" t="s">
        <v>149</v>
      </c>
      <c r="BK73" s="106">
        <f>$BK$74+$BK$125</f>
        <v>0</v>
      </c>
    </row>
    <row r="74" spans="2:63" s="99" customFormat="1" ht="21" customHeight="1">
      <c r="B74" s="100"/>
      <c r="D74" s="107" t="s">
        <v>131</v>
      </c>
      <c r="N74" s="198">
        <f>$BK$74</f>
        <v>0</v>
      </c>
      <c r="O74" s="197"/>
      <c r="P74" s="197"/>
      <c r="Q74" s="197"/>
      <c r="S74" s="100"/>
      <c r="T74" s="103"/>
      <c r="W74" s="104">
        <f>SUM($W$75:$W$124)</f>
        <v>0</v>
      </c>
      <c r="Y74" s="104">
        <f>SUM($Y$75:$Y$124)</f>
        <v>38.49</v>
      </c>
      <c r="AA74" s="105">
        <f>SUM($AA$75:$AA$124)</f>
        <v>0</v>
      </c>
      <c r="AR74" s="102" t="s">
        <v>18</v>
      </c>
      <c r="AT74" s="102" t="s">
        <v>68</v>
      </c>
      <c r="AU74" s="102" t="s">
        <v>18</v>
      </c>
      <c r="AY74" s="102" t="s">
        <v>149</v>
      </c>
      <c r="BK74" s="106">
        <f>SUM($BK$75:$BK$124)</f>
        <v>0</v>
      </c>
    </row>
    <row r="75" spans="2:65" s="6" customFormat="1" ht="27" customHeight="1">
      <c r="B75" s="20"/>
      <c r="C75" s="108" t="s">
        <v>23</v>
      </c>
      <c r="D75" s="108" t="s">
        <v>150</v>
      </c>
      <c r="E75" s="109" t="s">
        <v>389</v>
      </c>
      <c r="F75" s="187" t="s">
        <v>390</v>
      </c>
      <c r="G75" s="188"/>
      <c r="H75" s="188"/>
      <c r="I75" s="188"/>
      <c r="J75" s="111" t="s">
        <v>153</v>
      </c>
      <c r="K75" s="112">
        <v>1.95</v>
      </c>
      <c r="L75" s="189"/>
      <c r="M75" s="188"/>
      <c r="N75" s="190">
        <f>ROUND($L$75*$K$75,2)</f>
        <v>0</v>
      </c>
      <c r="O75" s="188"/>
      <c r="P75" s="188"/>
      <c r="Q75" s="188"/>
      <c r="R75" s="110" t="s">
        <v>154</v>
      </c>
      <c r="S75" s="20"/>
      <c r="T75" s="113"/>
      <c r="U75" s="114" t="s">
        <v>39</v>
      </c>
      <c r="X75" s="115">
        <v>0</v>
      </c>
      <c r="Y75" s="115">
        <f>$X$75*$K$75</f>
        <v>0</v>
      </c>
      <c r="Z75" s="115">
        <v>0</v>
      </c>
      <c r="AA75" s="116">
        <f>$Z$75*$K$75</f>
        <v>0</v>
      </c>
      <c r="AR75" s="79" t="s">
        <v>155</v>
      </c>
      <c r="AT75" s="79" t="s">
        <v>150</v>
      </c>
      <c r="AU75" s="79" t="s">
        <v>77</v>
      </c>
      <c r="AY75" s="6" t="s">
        <v>149</v>
      </c>
      <c r="BE75" s="117">
        <f>IF($U$75="základní",$N$75,0)</f>
        <v>0</v>
      </c>
      <c r="BF75" s="117">
        <f>IF($U$75="snížená",$N$75,0)</f>
        <v>0</v>
      </c>
      <c r="BG75" s="117">
        <f>IF($U$75="zákl. přenesená",$N$75,0)</f>
        <v>0</v>
      </c>
      <c r="BH75" s="117">
        <f>IF($U$75="sníž. přenesená",$N$75,0)</f>
        <v>0</v>
      </c>
      <c r="BI75" s="117">
        <f>IF($U$75="nulová",$N$75,0)</f>
        <v>0</v>
      </c>
      <c r="BJ75" s="79" t="s">
        <v>18</v>
      </c>
      <c r="BK75" s="117">
        <f>ROUND($L$75*$K$75,2)</f>
        <v>0</v>
      </c>
      <c r="BL75" s="79" t="s">
        <v>155</v>
      </c>
      <c r="BM75" s="79" t="s">
        <v>391</v>
      </c>
    </row>
    <row r="76" spans="2:47" s="6" customFormat="1" ht="27" customHeight="1">
      <c r="B76" s="20"/>
      <c r="F76" s="191" t="s">
        <v>392</v>
      </c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20"/>
      <c r="T76" s="44"/>
      <c r="AA76" s="45"/>
      <c r="AT76" s="6" t="s">
        <v>157</v>
      </c>
      <c r="AU76" s="6" t="s">
        <v>77</v>
      </c>
    </row>
    <row r="77" spans="2:51" s="6" customFormat="1" ht="15.75" customHeight="1">
      <c r="B77" s="118"/>
      <c r="E77" s="119"/>
      <c r="F77" s="192" t="s">
        <v>393</v>
      </c>
      <c r="G77" s="193"/>
      <c r="H77" s="193"/>
      <c r="I77" s="193"/>
      <c r="K77" s="120">
        <v>1.95</v>
      </c>
      <c r="S77" s="118"/>
      <c r="T77" s="121"/>
      <c r="AA77" s="122"/>
      <c r="AT77" s="119" t="s">
        <v>159</v>
      </c>
      <c r="AU77" s="119" t="s">
        <v>77</v>
      </c>
      <c r="AV77" s="119" t="s">
        <v>77</v>
      </c>
      <c r="AW77" s="119" t="s">
        <v>129</v>
      </c>
      <c r="AX77" s="119" t="s">
        <v>18</v>
      </c>
      <c r="AY77" s="119" t="s">
        <v>149</v>
      </c>
    </row>
    <row r="78" spans="2:65" s="6" customFormat="1" ht="27" customHeight="1">
      <c r="B78" s="20"/>
      <c r="C78" s="108" t="s">
        <v>18</v>
      </c>
      <c r="D78" s="108" t="s">
        <v>150</v>
      </c>
      <c r="E78" s="109" t="s">
        <v>394</v>
      </c>
      <c r="F78" s="187" t="s">
        <v>395</v>
      </c>
      <c r="G78" s="188"/>
      <c r="H78" s="188"/>
      <c r="I78" s="188"/>
      <c r="J78" s="111" t="s">
        <v>153</v>
      </c>
      <c r="K78" s="112">
        <v>1.95</v>
      </c>
      <c r="L78" s="189"/>
      <c r="M78" s="188"/>
      <c r="N78" s="190">
        <f>ROUND($L$78*$K$78,2)</f>
        <v>0</v>
      </c>
      <c r="O78" s="188"/>
      <c r="P78" s="188"/>
      <c r="Q78" s="188"/>
      <c r="R78" s="110" t="s">
        <v>154</v>
      </c>
      <c r="S78" s="20"/>
      <c r="T78" s="113"/>
      <c r="U78" s="114" t="s">
        <v>39</v>
      </c>
      <c r="X78" s="115">
        <v>0</v>
      </c>
      <c r="Y78" s="115">
        <f>$X$78*$K$78</f>
        <v>0</v>
      </c>
      <c r="Z78" s="115">
        <v>0</v>
      </c>
      <c r="AA78" s="116">
        <f>$Z$78*$K$78</f>
        <v>0</v>
      </c>
      <c r="AR78" s="79" t="s">
        <v>155</v>
      </c>
      <c r="AT78" s="79" t="s">
        <v>150</v>
      </c>
      <c r="AU78" s="79" t="s">
        <v>77</v>
      </c>
      <c r="AY78" s="6" t="s">
        <v>149</v>
      </c>
      <c r="BE78" s="117">
        <f>IF($U$78="základní",$N$78,0)</f>
        <v>0</v>
      </c>
      <c r="BF78" s="117">
        <f>IF($U$78="snížená",$N$78,0)</f>
        <v>0</v>
      </c>
      <c r="BG78" s="117">
        <f>IF($U$78="zákl. přenesená",$N$78,0)</f>
        <v>0</v>
      </c>
      <c r="BH78" s="117">
        <f>IF($U$78="sníž. přenesená",$N$78,0)</f>
        <v>0</v>
      </c>
      <c r="BI78" s="117">
        <f>IF($U$78="nulová",$N$78,0)</f>
        <v>0</v>
      </c>
      <c r="BJ78" s="79" t="s">
        <v>18</v>
      </c>
      <c r="BK78" s="117">
        <f>ROUND($L$78*$K$78,2)</f>
        <v>0</v>
      </c>
      <c r="BL78" s="79" t="s">
        <v>155</v>
      </c>
      <c r="BM78" s="79" t="s">
        <v>396</v>
      </c>
    </row>
    <row r="79" spans="2:47" s="6" customFormat="1" ht="16.5" customHeight="1">
      <c r="B79" s="20"/>
      <c r="F79" s="191" t="s">
        <v>397</v>
      </c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20"/>
      <c r="T79" s="44"/>
      <c r="AA79" s="45"/>
      <c r="AT79" s="6" t="s">
        <v>157</v>
      </c>
      <c r="AU79" s="6" t="s">
        <v>77</v>
      </c>
    </row>
    <row r="80" spans="2:51" s="6" customFormat="1" ht="15.75" customHeight="1">
      <c r="B80" s="118"/>
      <c r="E80" s="119"/>
      <c r="F80" s="192" t="s">
        <v>393</v>
      </c>
      <c r="G80" s="193"/>
      <c r="H80" s="193"/>
      <c r="I80" s="193"/>
      <c r="K80" s="120">
        <v>1.95</v>
      </c>
      <c r="S80" s="118"/>
      <c r="T80" s="121"/>
      <c r="AA80" s="122"/>
      <c r="AT80" s="119" t="s">
        <v>159</v>
      </c>
      <c r="AU80" s="119" t="s">
        <v>77</v>
      </c>
      <c r="AV80" s="119" t="s">
        <v>77</v>
      </c>
      <c r="AW80" s="119" t="s">
        <v>129</v>
      </c>
      <c r="AX80" s="119" t="s">
        <v>18</v>
      </c>
      <c r="AY80" s="119" t="s">
        <v>149</v>
      </c>
    </row>
    <row r="81" spans="2:65" s="6" customFormat="1" ht="27" customHeight="1">
      <c r="B81" s="20"/>
      <c r="C81" s="108" t="s">
        <v>175</v>
      </c>
      <c r="D81" s="108" t="s">
        <v>150</v>
      </c>
      <c r="E81" s="109" t="s">
        <v>398</v>
      </c>
      <c r="F81" s="187" t="s">
        <v>399</v>
      </c>
      <c r="G81" s="188"/>
      <c r="H81" s="188"/>
      <c r="I81" s="188"/>
      <c r="J81" s="111" t="s">
        <v>153</v>
      </c>
      <c r="K81" s="112">
        <v>3.9</v>
      </c>
      <c r="L81" s="189"/>
      <c r="M81" s="188"/>
      <c r="N81" s="190">
        <f>ROUND($L$81*$K$81,2)</f>
        <v>0</v>
      </c>
      <c r="O81" s="188"/>
      <c r="P81" s="188"/>
      <c r="Q81" s="188"/>
      <c r="R81" s="110" t="s">
        <v>154</v>
      </c>
      <c r="S81" s="20"/>
      <c r="T81" s="113"/>
      <c r="U81" s="114" t="s">
        <v>39</v>
      </c>
      <c r="X81" s="115">
        <v>0</v>
      </c>
      <c r="Y81" s="115">
        <f>$X$81*$K$81</f>
        <v>0</v>
      </c>
      <c r="Z81" s="115">
        <v>0</v>
      </c>
      <c r="AA81" s="116">
        <f>$Z$81*$K$81</f>
        <v>0</v>
      </c>
      <c r="AR81" s="79" t="s">
        <v>155</v>
      </c>
      <c r="AT81" s="79" t="s">
        <v>150</v>
      </c>
      <c r="AU81" s="79" t="s">
        <v>77</v>
      </c>
      <c r="AY81" s="6" t="s">
        <v>149</v>
      </c>
      <c r="BE81" s="117">
        <f>IF($U$81="základní",$N$81,0)</f>
        <v>0</v>
      </c>
      <c r="BF81" s="117">
        <f>IF($U$81="snížená",$N$81,0)</f>
        <v>0</v>
      </c>
      <c r="BG81" s="117">
        <f>IF($U$81="zákl. přenesená",$N$81,0)</f>
        <v>0</v>
      </c>
      <c r="BH81" s="117">
        <f>IF($U$81="sníž. přenesená",$N$81,0)</f>
        <v>0</v>
      </c>
      <c r="BI81" s="117">
        <f>IF($U$81="nulová",$N$81,0)</f>
        <v>0</v>
      </c>
      <c r="BJ81" s="79" t="s">
        <v>18</v>
      </c>
      <c r="BK81" s="117">
        <f>ROUND($L$81*$K$81,2)</f>
        <v>0</v>
      </c>
      <c r="BL81" s="79" t="s">
        <v>155</v>
      </c>
      <c r="BM81" s="79" t="s">
        <v>400</v>
      </c>
    </row>
    <row r="82" spans="2:47" s="6" customFormat="1" ht="27" customHeight="1">
      <c r="B82" s="20"/>
      <c r="F82" s="191" t="s">
        <v>401</v>
      </c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20"/>
      <c r="T82" s="44"/>
      <c r="AA82" s="45"/>
      <c r="AT82" s="6" t="s">
        <v>157</v>
      </c>
      <c r="AU82" s="6" t="s">
        <v>77</v>
      </c>
    </row>
    <row r="83" spans="2:51" s="6" customFormat="1" ht="15.75" customHeight="1">
      <c r="B83" s="118"/>
      <c r="E83" s="119"/>
      <c r="F83" s="192" t="s">
        <v>402</v>
      </c>
      <c r="G83" s="193"/>
      <c r="H83" s="193"/>
      <c r="I83" s="193"/>
      <c r="K83" s="120">
        <v>3.9</v>
      </c>
      <c r="S83" s="118"/>
      <c r="T83" s="121"/>
      <c r="AA83" s="122"/>
      <c r="AT83" s="119" t="s">
        <v>159</v>
      </c>
      <c r="AU83" s="119" t="s">
        <v>77</v>
      </c>
      <c r="AV83" s="119" t="s">
        <v>77</v>
      </c>
      <c r="AW83" s="119" t="s">
        <v>129</v>
      </c>
      <c r="AX83" s="119" t="s">
        <v>18</v>
      </c>
      <c r="AY83" s="119" t="s">
        <v>149</v>
      </c>
    </row>
    <row r="84" spans="2:65" s="6" customFormat="1" ht="27" customHeight="1">
      <c r="B84" s="20"/>
      <c r="C84" s="108" t="s">
        <v>179</v>
      </c>
      <c r="D84" s="108" t="s">
        <v>150</v>
      </c>
      <c r="E84" s="109" t="s">
        <v>403</v>
      </c>
      <c r="F84" s="187" t="s">
        <v>404</v>
      </c>
      <c r="G84" s="188"/>
      <c r="H84" s="188"/>
      <c r="I84" s="188"/>
      <c r="J84" s="111" t="s">
        <v>153</v>
      </c>
      <c r="K84" s="112">
        <v>3.9</v>
      </c>
      <c r="L84" s="189"/>
      <c r="M84" s="188"/>
      <c r="N84" s="190">
        <f>ROUND($L$84*$K$84,2)</f>
        <v>0</v>
      </c>
      <c r="O84" s="188"/>
      <c r="P84" s="188"/>
      <c r="Q84" s="188"/>
      <c r="R84" s="110" t="s">
        <v>154</v>
      </c>
      <c r="S84" s="20"/>
      <c r="T84" s="113"/>
      <c r="U84" s="114" t="s">
        <v>39</v>
      </c>
      <c r="X84" s="115">
        <v>0</v>
      </c>
      <c r="Y84" s="115">
        <f>$X$84*$K$84</f>
        <v>0</v>
      </c>
      <c r="Z84" s="115">
        <v>0</v>
      </c>
      <c r="AA84" s="116">
        <f>$Z$84*$K$84</f>
        <v>0</v>
      </c>
      <c r="AR84" s="79" t="s">
        <v>155</v>
      </c>
      <c r="AT84" s="79" t="s">
        <v>150</v>
      </c>
      <c r="AU84" s="79" t="s">
        <v>77</v>
      </c>
      <c r="AY84" s="6" t="s">
        <v>149</v>
      </c>
      <c r="BE84" s="117">
        <f>IF($U$84="základní",$N$84,0)</f>
        <v>0</v>
      </c>
      <c r="BF84" s="117">
        <f>IF($U$84="snížená",$N$84,0)</f>
        <v>0</v>
      </c>
      <c r="BG84" s="117">
        <f>IF($U$84="zákl. přenesená",$N$84,0)</f>
        <v>0</v>
      </c>
      <c r="BH84" s="117">
        <f>IF($U$84="sníž. přenesená",$N$84,0)</f>
        <v>0</v>
      </c>
      <c r="BI84" s="117">
        <f>IF($U$84="nulová",$N$84,0)</f>
        <v>0</v>
      </c>
      <c r="BJ84" s="79" t="s">
        <v>18</v>
      </c>
      <c r="BK84" s="117">
        <f>ROUND($L$84*$K$84,2)</f>
        <v>0</v>
      </c>
      <c r="BL84" s="79" t="s">
        <v>155</v>
      </c>
      <c r="BM84" s="79" t="s">
        <v>405</v>
      </c>
    </row>
    <row r="85" spans="2:47" s="6" customFormat="1" ht="27" customHeight="1">
      <c r="B85" s="20"/>
      <c r="F85" s="191" t="s">
        <v>406</v>
      </c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20"/>
      <c r="T85" s="44"/>
      <c r="AA85" s="45"/>
      <c r="AT85" s="6" t="s">
        <v>157</v>
      </c>
      <c r="AU85" s="6" t="s">
        <v>77</v>
      </c>
    </row>
    <row r="86" spans="2:51" s="6" customFormat="1" ht="15.75" customHeight="1">
      <c r="B86" s="118"/>
      <c r="E86" s="119"/>
      <c r="F86" s="192" t="s">
        <v>407</v>
      </c>
      <c r="G86" s="193"/>
      <c r="H86" s="193"/>
      <c r="I86" s="193"/>
      <c r="K86" s="120">
        <v>3.9</v>
      </c>
      <c r="S86" s="118"/>
      <c r="T86" s="121"/>
      <c r="AA86" s="122"/>
      <c r="AT86" s="119" t="s">
        <v>159</v>
      </c>
      <c r="AU86" s="119" t="s">
        <v>77</v>
      </c>
      <c r="AV86" s="119" t="s">
        <v>77</v>
      </c>
      <c r="AW86" s="119" t="s">
        <v>129</v>
      </c>
      <c r="AX86" s="119" t="s">
        <v>18</v>
      </c>
      <c r="AY86" s="119" t="s">
        <v>149</v>
      </c>
    </row>
    <row r="87" spans="2:65" s="6" customFormat="1" ht="27" customHeight="1">
      <c r="B87" s="20"/>
      <c r="C87" s="108" t="s">
        <v>77</v>
      </c>
      <c r="D87" s="108" t="s">
        <v>150</v>
      </c>
      <c r="E87" s="109" t="s">
        <v>176</v>
      </c>
      <c r="F87" s="187" t="s">
        <v>177</v>
      </c>
      <c r="G87" s="188"/>
      <c r="H87" s="188"/>
      <c r="I87" s="188"/>
      <c r="J87" s="111" t="s">
        <v>153</v>
      </c>
      <c r="K87" s="112">
        <v>3.9</v>
      </c>
      <c r="L87" s="189"/>
      <c r="M87" s="188"/>
      <c r="N87" s="190">
        <f>ROUND($L$87*$K$87,2)</f>
        <v>0</v>
      </c>
      <c r="O87" s="188"/>
      <c r="P87" s="188"/>
      <c r="Q87" s="188"/>
      <c r="R87" s="110" t="s">
        <v>154</v>
      </c>
      <c r="S87" s="20"/>
      <c r="T87" s="113"/>
      <c r="U87" s="114" t="s">
        <v>39</v>
      </c>
      <c r="X87" s="115">
        <v>0</v>
      </c>
      <c r="Y87" s="115">
        <f>$X$87*$K$87</f>
        <v>0</v>
      </c>
      <c r="Z87" s="115">
        <v>0</v>
      </c>
      <c r="AA87" s="116">
        <f>$Z$87*$K$87</f>
        <v>0</v>
      </c>
      <c r="AR87" s="79" t="s">
        <v>155</v>
      </c>
      <c r="AT87" s="79" t="s">
        <v>150</v>
      </c>
      <c r="AU87" s="79" t="s">
        <v>77</v>
      </c>
      <c r="AY87" s="6" t="s">
        <v>149</v>
      </c>
      <c r="BE87" s="117">
        <f>IF($U$87="základní",$N$87,0)</f>
        <v>0</v>
      </c>
      <c r="BF87" s="117">
        <f>IF($U$87="snížená",$N$87,0)</f>
        <v>0</v>
      </c>
      <c r="BG87" s="117">
        <f>IF($U$87="zákl. přenesená",$N$87,0)</f>
        <v>0</v>
      </c>
      <c r="BH87" s="117">
        <f>IF($U$87="sníž. přenesená",$N$87,0)</f>
        <v>0</v>
      </c>
      <c r="BI87" s="117">
        <f>IF($U$87="nulová",$N$87,0)</f>
        <v>0</v>
      </c>
      <c r="BJ87" s="79" t="s">
        <v>18</v>
      </c>
      <c r="BK87" s="117">
        <f>ROUND($L$87*$K$87,2)</f>
        <v>0</v>
      </c>
      <c r="BL87" s="79" t="s">
        <v>155</v>
      </c>
      <c r="BM87" s="79" t="s">
        <v>408</v>
      </c>
    </row>
    <row r="88" spans="2:47" s="6" customFormat="1" ht="16.5" customHeight="1">
      <c r="B88" s="20"/>
      <c r="F88" s="191" t="s">
        <v>409</v>
      </c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20"/>
      <c r="T88" s="44"/>
      <c r="AA88" s="45"/>
      <c r="AT88" s="6" t="s">
        <v>157</v>
      </c>
      <c r="AU88" s="6" t="s">
        <v>77</v>
      </c>
    </row>
    <row r="89" spans="2:51" s="6" customFormat="1" ht="15.75" customHeight="1">
      <c r="B89" s="118"/>
      <c r="E89" s="119"/>
      <c r="F89" s="192" t="s">
        <v>402</v>
      </c>
      <c r="G89" s="193"/>
      <c r="H89" s="193"/>
      <c r="I89" s="193"/>
      <c r="K89" s="120">
        <v>3.9</v>
      </c>
      <c r="S89" s="118"/>
      <c r="T89" s="121"/>
      <c r="AA89" s="122"/>
      <c r="AT89" s="119" t="s">
        <v>159</v>
      </c>
      <c r="AU89" s="119" t="s">
        <v>77</v>
      </c>
      <c r="AV89" s="119" t="s">
        <v>77</v>
      </c>
      <c r="AW89" s="119" t="s">
        <v>129</v>
      </c>
      <c r="AX89" s="119" t="s">
        <v>18</v>
      </c>
      <c r="AY89" s="119" t="s">
        <v>149</v>
      </c>
    </row>
    <row r="90" spans="2:65" s="6" customFormat="1" ht="27" customHeight="1">
      <c r="B90" s="20"/>
      <c r="C90" s="108" t="s">
        <v>164</v>
      </c>
      <c r="D90" s="108" t="s">
        <v>150</v>
      </c>
      <c r="E90" s="109" t="s">
        <v>180</v>
      </c>
      <c r="F90" s="187" t="s">
        <v>181</v>
      </c>
      <c r="G90" s="188"/>
      <c r="H90" s="188"/>
      <c r="I90" s="188"/>
      <c r="J90" s="111" t="s">
        <v>153</v>
      </c>
      <c r="K90" s="112">
        <v>3.9</v>
      </c>
      <c r="L90" s="189"/>
      <c r="M90" s="188"/>
      <c r="N90" s="190">
        <f>ROUND($L$90*$K$90,2)</f>
        <v>0</v>
      </c>
      <c r="O90" s="188"/>
      <c r="P90" s="188"/>
      <c r="Q90" s="188"/>
      <c r="R90" s="110" t="s">
        <v>154</v>
      </c>
      <c r="S90" s="20"/>
      <c r="T90" s="113"/>
      <c r="U90" s="114" t="s">
        <v>39</v>
      </c>
      <c r="X90" s="115">
        <v>0</v>
      </c>
      <c r="Y90" s="115">
        <f>$X$90*$K$90</f>
        <v>0</v>
      </c>
      <c r="Z90" s="115">
        <v>0</v>
      </c>
      <c r="AA90" s="116">
        <f>$Z$90*$K$90</f>
        <v>0</v>
      </c>
      <c r="AR90" s="79" t="s">
        <v>155</v>
      </c>
      <c r="AT90" s="79" t="s">
        <v>150</v>
      </c>
      <c r="AU90" s="79" t="s">
        <v>77</v>
      </c>
      <c r="AY90" s="6" t="s">
        <v>149</v>
      </c>
      <c r="BE90" s="117">
        <f>IF($U$90="základní",$N$90,0)</f>
        <v>0</v>
      </c>
      <c r="BF90" s="117">
        <f>IF($U$90="snížená",$N$90,0)</f>
        <v>0</v>
      </c>
      <c r="BG90" s="117">
        <f>IF($U$90="zákl. přenesená",$N$90,0)</f>
        <v>0</v>
      </c>
      <c r="BH90" s="117">
        <f>IF($U$90="sníž. přenesená",$N$90,0)</f>
        <v>0</v>
      </c>
      <c r="BI90" s="117">
        <f>IF($U$90="nulová",$N$90,0)</f>
        <v>0</v>
      </c>
      <c r="BJ90" s="79" t="s">
        <v>18</v>
      </c>
      <c r="BK90" s="117">
        <f>ROUND($L$90*$K$90,2)</f>
        <v>0</v>
      </c>
      <c r="BL90" s="79" t="s">
        <v>155</v>
      </c>
      <c r="BM90" s="79" t="s">
        <v>410</v>
      </c>
    </row>
    <row r="91" spans="2:47" s="6" customFormat="1" ht="27" customHeight="1">
      <c r="B91" s="20"/>
      <c r="F91" s="191" t="s">
        <v>411</v>
      </c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20"/>
      <c r="T91" s="44"/>
      <c r="AA91" s="45"/>
      <c r="AT91" s="6" t="s">
        <v>157</v>
      </c>
      <c r="AU91" s="6" t="s">
        <v>77</v>
      </c>
    </row>
    <row r="92" spans="2:51" s="6" customFormat="1" ht="15.75" customHeight="1">
      <c r="B92" s="118"/>
      <c r="E92" s="119"/>
      <c r="F92" s="192" t="s">
        <v>407</v>
      </c>
      <c r="G92" s="193"/>
      <c r="H92" s="193"/>
      <c r="I92" s="193"/>
      <c r="K92" s="120">
        <v>3.9</v>
      </c>
      <c r="S92" s="118"/>
      <c r="T92" s="121"/>
      <c r="AA92" s="122"/>
      <c r="AT92" s="119" t="s">
        <v>159</v>
      </c>
      <c r="AU92" s="119" t="s">
        <v>77</v>
      </c>
      <c r="AV92" s="119" t="s">
        <v>77</v>
      </c>
      <c r="AW92" s="119" t="s">
        <v>129</v>
      </c>
      <c r="AX92" s="119" t="s">
        <v>18</v>
      </c>
      <c r="AY92" s="119" t="s">
        <v>149</v>
      </c>
    </row>
    <row r="93" spans="2:65" s="6" customFormat="1" ht="27" customHeight="1">
      <c r="B93" s="20"/>
      <c r="C93" s="108" t="s">
        <v>183</v>
      </c>
      <c r="D93" s="108" t="s">
        <v>150</v>
      </c>
      <c r="E93" s="109" t="s">
        <v>412</v>
      </c>
      <c r="F93" s="187" t="s">
        <v>413</v>
      </c>
      <c r="G93" s="188"/>
      <c r="H93" s="188"/>
      <c r="I93" s="188"/>
      <c r="J93" s="111" t="s">
        <v>153</v>
      </c>
      <c r="K93" s="112">
        <v>3.9</v>
      </c>
      <c r="L93" s="189"/>
      <c r="M93" s="188"/>
      <c r="N93" s="190">
        <f>ROUND($L$93*$K$93,2)</f>
        <v>0</v>
      </c>
      <c r="O93" s="188"/>
      <c r="P93" s="188"/>
      <c r="Q93" s="188"/>
      <c r="R93" s="110" t="s">
        <v>154</v>
      </c>
      <c r="S93" s="20"/>
      <c r="T93" s="113"/>
      <c r="U93" s="114" t="s">
        <v>39</v>
      </c>
      <c r="X93" s="115">
        <v>0</v>
      </c>
      <c r="Y93" s="115">
        <f>$X$93*$K$93</f>
        <v>0</v>
      </c>
      <c r="Z93" s="115">
        <v>0</v>
      </c>
      <c r="AA93" s="116">
        <f>$Z$93*$K$93</f>
        <v>0</v>
      </c>
      <c r="AR93" s="79" t="s">
        <v>155</v>
      </c>
      <c r="AT93" s="79" t="s">
        <v>150</v>
      </c>
      <c r="AU93" s="79" t="s">
        <v>77</v>
      </c>
      <c r="AY93" s="6" t="s">
        <v>149</v>
      </c>
      <c r="BE93" s="117">
        <f>IF($U$93="základní",$N$93,0)</f>
        <v>0</v>
      </c>
      <c r="BF93" s="117">
        <f>IF($U$93="snížená",$N$93,0)</f>
        <v>0</v>
      </c>
      <c r="BG93" s="117">
        <f>IF($U$93="zákl. přenesená",$N$93,0)</f>
        <v>0</v>
      </c>
      <c r="BH93" s="117">
        <f>IF($U$93="sníž. přenesená",$N$93,0)</f>
        <v>0</v>
      </c>
      <c r="BI93" s="117">
        <f>IF($U$93="nulová",$N$93,0)</f>
        <v>0</v>
      </c>
      <c r="BJ93" s="79" t="s">
        <v>18</v>
      </c>
      <c r="BK93" s="117">
        <f>ROUND($L$93*$K$93,2)</f>
        <v>0</v>
      </c>
      <c r="BL93" s="79" t="s">
        <v>155</v>
      </c>
      <c r="BM93" s="79" t="s">
        <v>414</v>
      </c>
    </row>
    <row r="94" spans="2:47" s="6" customFormat="1" ht="27" customHeight="1">
      <c r="B94" s="20"/>
      <c r="F94" s="191" t="s">
        <v>415</v>
      </c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20"/>
      <c r="T94" s="44"/>
      <c r="AA94" s="45"/>
      <c r="AT94" s="6" t="s">
        <v>157</v>
      </c>
      <c r="AU94" s="6" t="s">
        <v>77</v>
      </c>
    </row>
    <row r="95" spans="2:51" s="6" customFormat="1" ht="15.75" customHeight="1">
      <c r="B95" s="118"/>
      <c r="E95" s="119"/>
      <c r="F95" s="192" t="s">
        <v>402</v>
      </c>
      <c r="G95" s="193"/>
      <c r="H95" s="193"/>
      <c r="I95" s="193"/>
      <c r="K95" s="120">
        <v>3.9</v>
      </c>
      <c r="S95" s="118"/>
      <c r="T95" s="121"/>
      <c r="AA95" s="122"/>
      <c r="AT95" s="119" t="s">
        <v>159</v>
      </c>
      <c r="AU95" s="119" t="s">
        <v>77</v>
      </c>
      <c r="AV95" s="119" t="s">
        <v>77</v>
      </c>
      <c r="AW95" s="119" t="s">
        <v>129</v>
      </c>
      <c r="AX95" s="119" t="s">
        <v>18</v>
      </c>
      <c r="AY95" s="119" t="s">
        <v>149</v>
      </c>
    </row>
    <row r="96" spans="2:65" s="6" customFormat="1" ht="27" customHeight="1">
      <c r="B96" s="20"/>
      <c r="C96" s="108" t="s">
        <v>188</v>
      </c>
      <c r="D96" s="108" t="s">
        <v>150</v>
      </c>
      <c r="E96" s="109" t="s">
        <v>416</v>
      </c>
      <c r="F96" s="187" t="s">
        <v>417</v>
      </c>
      <c r="G96" s="188"/>
      <c r="H96" s="188"/>
      <c r="I96" s="188"/>
      <c r="J96" s="111" t="s">
        <v>153</v>
      </c>
      <c r="K96" s="112">
        <v>3.9</v>
      </c>
      <c r="L96" s="189"/>
      <c r="M96" s="188"/>
      <c r="N96" s="190">
        <f>ROUND($L$96*$K$96,2)</f>
        <v>0</v>
      </c>
      <c r="O96" s="188"/>
      <c r="P96" s="188"/>
      <c r="Q96" s="188"/>
      <c r="R96" s="110" t="s">
        <v>154</v>
      </c>
      <c r="S96" s="20"/>
      <c r="T96" s="113"/>
      <c r="U96" s="114" t="s">
        <v>39</v>
      </c>
      <c r="X96" s="115">
        <v>0</v>
      </c>
      <c r="Y96" s="115">
        <f>$X$96*$K$96</f>
        <v>0</v>
      </c>
      <c r="Z96" s="115">
        <v>0</v>
      </c>
      <c r="AA96" s="116">
        <f>$Z$96*$K$96</f>
        <v>0</v>
      </c>
      <c r="AR96" s="79" t="s">
        <v>155</v>
      </c>
      <c r="AT96" s="79" t="s">
        <v>150</v>
      </c>
      <c r="AU96" s="79" t="s">
        <v>77</v>
      </c>
      <c r="AY96" s="6" t="s">
        <v>149</v>
      </c>
      <c r="BE96" s="117">
        <f>IF($U$96="základní",$N$96,0)</f>
        <v>0</v>
      </c>
      <c r="BF96" s="117">
        <f>IF($U$96="snížená",$N$96,0)</f>
        <v>0</v>
      </c>
      <c r="BG96" s="117">
        <f>IF($U$96="zákl. přenesená",$N$96,0)</f>
        <v>0</v>
      </c>
      <c r="BH96" s="117">
        <f>IF($U$96="sníž. přenesená",$N$96,0)</f>
        <v>0</v>
      </c>
      <c r="BI96" s="117">
        <f>IF($U$96="nulová",$N$96,0)</f>
        <v>0</v>
      </c>
      <c r="BJ96" s="79" t="s">
        <v>18</v>
      </c>
      <c r="BK96" s="117">
        <f>ROUND($L$96*$K$96,2)</f>
        <v>0</v>
      </c>
      <c r="BL96" s="79" t="s">
        <v>155</v>
      </c>
      <c r="BM96" s="79" t="s">
        <v>418</v>
      </c>
    </row>
    <row r="97" spans="2:47" s="6" customFormat="1" ht="27" customHeight="1">
      <c r="B97" s="20"/>
      <c r="F97" s="191" t="s">
        <v>419</v>
      </c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20"/>
      <c r="T97" s="44"/>
      <c r="AA97" s="45"/>
      <c r="AT97" s="6" t="s">
        <v>157</v>
      </c>
      <c r="AU97" s="6" t="s">
        <v>77</v>
      </c>
    </row>
    <row r="98" spans="2:51" s="6" customFormat="1" ht="15.75" customHeight="1">
      <c r="B98" s="118"/>
      <c r="E98" s="119"/>
      <c r="F98" s="192" t="s">
        <v>407</v>
      </c>
      <c r="G98" s="193"/>
      <c r="H98" s="193"/>
      <c r="I98" s="193"/>
      <c r="K98" s="120">
        <v>3.9</v>
      </c>
      <c r="S98" s="118"/>
      <c r="T98" s="121"/>
      <c r="AA98" s="122"/>
      <c r="AT98" s="119" t="s">
        <v>159</v>
      </c>
      <c r="AU98" s="119" t="s">
        <v>77</v>
      </c>
      <c r="AV98" s="119" t="s">
        <v>77</v>
      </c>
      <c r="AW98" s="119" t="s">
        <v>129</v>
      </c>
      <c r="AX98" s="119" t="s">
        <v>18</v>
      </c>
      <c r="AY98" s="119" t="s">
        <v>149</v>
      </c>
    </row>
    <row r="99" spans="2:65" s="6" customFormat="1" ht="27" customHeight="1">
      <c r="B99" s="20"/>
      <c r="C99" s="108" t="s">
        <v>155</v>
      </c>
      <c r="D99" s="108" t="s">
        <v>150</v>
      </c>
      <c r="E99" s="109" t="s">
        <v>420</v>
      </c>
      <c r="F99" s="187" t="s">
        <v>421</v>
      </c>
      <c r="G99" s="188"/>
      <c r="H99" s="188"/>
      <c r="I99" s="188"/>
      <c r="J99" s="111" t="s">
        <v>153</v>
      </c>
      <c r="K99" s="112">
        <v>3.9</v>
      </c>
      <c r="L99" s="189"/>
      <c r="M99" s="188"/>
      <c r="N99" s="190">
        <f>ROUND($L$99*$K$99,2)</f>
        <v>0</v>
      </c>
      <c r="O99" s="188"/>
      <c r="P99" s="188"/>
      <c r="Q99" s="188"/>
      <c r="R99" s="110" t="s">
        <v>154</v>
      </c>
      <c r="S99" s="20"/>
      <c r="T99" s="113"/>
      <c r="U99" s="114" t="s">
        <v>39</v>
      </c>
      <c r="X99" s="115">
        <v>0</v>
      </c>
      <c r="Y99" s="115">
        <f>$X$99*$K$99</f>
        <v>0</v>
      </c>
      <c r="Z99" s="115">
        <v>0</v>
      </c>
      <c r="AA99" s="116">
        <f>$Z$99*$K$99</f>
        <v>0</v>
      </c>
      <c r="AR99" s="79" t="s">
        <v>155</v>
      </c>
      <c r="AT99" s="79" t="s">
        <v>150</v>
      </c>
      <c r="AU99" s="79" t="s">
        <v>77</v>
      </c>
      <c r="AY99" s="6" t="s">
        <v>149</v>
      </c>
      <c r="BE99" s="117">
        <f>IF($U$99="základní",$N$99,0)</f>
        <v>0</v>
      </c>
      <c r="BF99" s="117">
        <f>IF($U$99="snížená",$N$99,0)</f>
        <v>0</v>
      </c>
      <c r="BG99" s="117">
        <f>IF($U$99="zákl. přenesená",$N$99,0)</f>
        <v>0</v>
      </c>
      <c r="BH99" s="117">
        <f>IF($U$99="sníž. přenesená",$N$99,0)</f>
        <v>0</v>
      </c>
      <c r="BI99" s="117">
        <f>IF($U$99="nulová",$N$99,0)</f>
        <v>0</v>
      </c>
      <c r="BJ99" s="79" t="s">
        <v>18</v>
      </c>
      <c r="BK99" s="117">
        <f>ROUND($L$99*$K$99,2)</f>
        <v>0</v>
      </c>
      <c r="BL99" s="79" t="s">
        <v>155</v>
      </c>
      <c r="BM99" s="79" t="s">
        <v>422</v>
      </c>
    </row>
    <row r="100" spans="2:47" s="6" customFormat="1" ht="16.5" customHeight="1">
      <c r="B100" s="20"/>
      <c r="F100" s="191" t="s">
        <v>423</v>
      </c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20"/>
      <c r="T100" s="44"/>
      <c r="AA100" s="45"/>
      <c r="AT100" s="6" t="s">
        <v>157</v>
      </c>
      <c r="AU100" s="6" t="s">
        <v>77</v>
      </c>
    </row>
    <row r="101" spans="2:51" s="6" customFormat="1" ht="15.75" customHeight="1">
      <c r="B101" s="118"/>
      <c r="E101" s="119"/>
      <c r="F101" s="192" t="s">
        <v>402</v>
      </c>
      <c r="G101" s="193"/>
      <c r="H101" s="193"/>
      <c r="I101" s="193"/>
      <c r="K101" s="120">
        <v>3.9</v>
      </c>
      <c r="S101" s="118"/>
      <c r="T101" s="121"/>
      <c r="AA101" s="122"/>
      <c r="AT101" s="119" t="s">
        <v>159</v>
      </c>
      <c r="AU101" s="119" t="s">
        <v>77</v>
      </c>
      <c r="AV101" s="119" t="s">
        <v>77</v>
      </c>
      <c r="AW101" s="119" t="s">
        <v>129</v>
      </c>
      <c r="AX101" s="119" t="s">
        <v>18</v>
      </c>
      <c r="AY101" s="119" t="s">
        <v>149</v>
      </c>
    </row>
    <row r="102" spans="2:65" s="6" customFormat="1" ht="27" customHeight="1">
      <c r="B102" s="20"/>
      <c r="C102" s="108" t="s">
        <v>171</v>
      </c>
      <c r="D102" s="108" t="s">
        <v>150</v>
      </c>
      <c r="E102" s="109" t="s">
        <v>424</v>
      </c>
      <c r="F102" s="187" t="s">
        <v>425</v>
      </c>
      <c r="G102" s="188"/>
      <c r="H102" s="188"/>
      <c r="I102" s="188"/>
      <c r="J102" s="111" t="s">
        <v>153</v>
      </c>
      <c r="K102" s="112">
        <v>3.9</v>
      </c>
      <c r="L102" s="189"/>
      <c r="M102" s="188"/>
      <c r="N102" s="190">
        <f>ROUND($L$102*$K$102,2)</f>
        <v>0</v>
      </c>
      <c r="O102" s="188"/>
      <c r="P102" s="188"/>
      <c r="Q102" s="188"/>
      <c r="R102" s="110" t="s">
        <v>154</v>
      </c>
      <c r="S102" s="20"/>
      <c r="T102" s="113"/>
      <c r="U102" s="114" t="s">
        <v>39</v>
      </c>
      <c r="X102" s="115">
        <v>0</v>
      </c>
      <c r="Y102" s="115">
        <f>$X$102*$K$102</f>
        <v>0</v>
      </c>
      <c r="Z102" s="115">
        <v>0</v>
      </c>
      <c r="AA102" s="116">
        <f>$Z$102*$K$102</f>
        <v>0</v>
      </c>
      <c r="AR102" s="79" t="s">
        <v>155</v>
      </c>
      <c r="AT102" s="79" t="s">
        <v>150</v>
      </c>
      <c r="AU102" s="79" t="s">
        <v>77</v>
      </c>
      <c r="AY102" s="6" t="s">
        <v>149</v>
      </c>
      <c r="BE102" s="117">
        <f>IF($U$102="základní",$N$102,0)</f>
        <v>0</v>
      </c>
      <c r="BF102" s="117">
        <f>IF($U$102="snížená",$N$102,0)</f>
        <v>0</v>
      </c>
      <c r="BG102" s="117">
        <f>IF($U$102="zákl. přenesená",$N$102,0)</f>
        <v>0</v>
      </c>
      <c r="BH102" s="117">
        <f>IF($U$102="sníž. přenesená",$N$102,0)</f>
        <v>0</v>
      </c>
      <c r="BI102" s="117">
        <f>IF($U$102="nulová",$N$102,0)</f>
        <v>0</v>
      </c>
      <c r="BJ102" s="79" t="s">
        <v>18</v>
      </c>
      <c r="BK102" s="117">
        <f>ROUND($L$102*$K$102,2)</f>
        <v>0</v>
      </c>
      <c r="BL102" s="79" t="s">
        <v>155</v>
      </c>
      <c r="BM102" s="79" t="s">
        <v>426</v>
      </c>
    </row>
    <row r="103" spans="2:47" s="6" customFormat="1" ht="27" customHeight="1">
      <c r="B103" s="20"/>
      <c r="F103" s="191" t="s">
        <v>427</v>
      </c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20"/>
      <c r="T103" s="44"/>
      <c r="AA103" s="45"/>
      <c r="AT103" s="6" t="s">
        <v>157</v>
      </c>
      <c r="AU103" s="6" t="s">
        <v>77</v>
      </c>
    </row>
    <row r="104" spans="2:51" s="6" customFormat="1" ht="15.75" customHeight="1">
      <c r="B104" s="118"/>
      <c r="E104" s="119"/>
      <c r="F104" s="192" t="s">
        <v>407</v>
      </c>
      <c r="G104" s="193"/>
      <c r="H104" s="193"/>
      <c r="I104" s="193"/>
      <c r="K104" s="120">
        <v>3.9</v>
      </c>
      <c r="S104" s="118"/>
      <c r="T104" s="121"/>
      <c r="AA104" s="122"/>
      <c r="AT104" s="119" t="s">
        <v>159</v>
      </c>
      <c r="AU104" s="119" t="s">
        <v>77</v>
      </c>
      <c r="AV104" s="119" t="s">
        <v>77</v>
      </c>
      <c r="AW104" s="119" t="s">
        <v>129</v>
      </c>
      <c r="AX104" s="119" t="s">
        <v>18</v>
      </c>
      <c r="AY104" s="119" t="s">
        <v>149</v>
      </c>
    </row>
    <row r="105" spans="2:65" s="6" customFormat="1" ht="27" customHeight="1">
      <c r="B105" s="20"/>
      <c r="C105" s="108" t="s">
        <v>197</v>
      </c>
      <c r="D105" s="108" t="s">
        <v>150</v>
      </c>
      <c r="E105" s="109" t="s">
        <v>184</v>
      </c>
      <c r="F105" s="187" t="s">
        <v>185</v>
      </c>
      <c r="G105" s="188"/>
      <c r="H105" s="188"/>
      <c r="I105" s="188"/>
      <c r="J105" s="111" t="s">
        <v>153</v>
      </c>
      <c r="K105" s="112">
        <v>19.5</v>
      </c>
      <c r="L105" s="189"/>
      <c r="M105" s="188"/>
      <c r="N105" s="190">
        <f>ROUND($L$105*$K$105,2)</f>
        <v>0</v>
      </c>
      <c r="O105" s="188"/>
      <c r="P105" s="188"/>
      <c r="Q105" s="188"/>
      <c r="R105" s="110" t="s">
        <v>154</v>
      </c>
      <c r="S105" s="20"/>
      <c r="T105" s="113"/>
      <c r="U105" s="114" t="s">
        <v>39</v>
      </c>
      <c r="X105" s="115">
        <v>0</v>
      </c>
      <c r="Y105" s="115">
        <f>$X$105*$K$105</f>
        <v>0</v>
      </c>
      <c r="Z105" s="115">
        <v>0</v>
      </c>
      <c r="AA105" s="116">
        <f>$Z$105*$K$105</f>
        <v>0</v>
      </c>
      <c r="AR105" s="79" t="s">
        <v>155</v>
      </c>
      <c r="AT105" s="79" t="s">
        <v>150</v>
      </c>
      <c r="AU105" s="79" t="s">
        <v>77</v>
      </c>
      <c r="AY105" s="6" t="s">
        <v>149</v>
      </c>
      <c r="BE105" s="117">
        <f>IF($U$105="základní",$N$105,0)</f>
        <v>0</v>
      </c>
      <c r="BF105" s="117">
        <f>IF($U$105="snížená",$N$105,0)</f>
        <v>0</v>
      </c>
      <c r="BG105" s="117">
        <f>IF($U$105="zákl. přenesená",$N$105,0)</f>
        <v>0</v>
      </c>
      <c r="BH105" s="117">
        <f>IF($U$105="sníž. přenesená",$N$105,0)</f>
        <v>0</v>
      </c>
      <c r="BI105" s="117">
        <f>IF($U$105="nulová",$N$105,0)</f>
        <v>0</v>
      </c>
      <c r="BJ105" s="79" t="s">
        <v>18</v>
      </c>
      <c r="BK105" s="117">
        <f>ROUND($L$105*$K$105,2)</f>
        <v>0</v>
      </c>
      <c r="BL105" s="79" t="s">
        <v>155</v>
      </c>
      <c r="BM105" s="79" t="s">
        <v>428</v>
      </c>
    </row>
    <row r="106" spans="2:47" s="6" customFormat="1" ht="16.5" customHeight="1">
      <c r="B106" s="20"/>
      <c r="F106" s="191" t="s">
        <v>185</v>
      </c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20"/>
      <c r="T106" s="44"/>
      <c r="AA106" s="45"/>
      <c r="AT106" s="6" t="s">
        <v>157</v>
      </c>
      <c r="AU106" s="6" t="s">
        <v>77</v>
      </c>
    </row>
    <row r="107" spans="2:51" s="6" customFormat="1" ht="15.75" customHeight="1">
      <c r="B107" s="118"/>
      <c r="E107" s="119"/>
      <c r="F107" s="192" t="s">
        <v>429</v>
      </c>
      <c r="G107" s="193"/>
      <c r="H107" s="193"/>
      <c r="I107" s="193"/>
      <c r="K107" s="120">
        <v>19.5</v>
      </c>
      <c r="S107" s="118"/>
      <c r="T107" s="121"/>
      <c r="AA107" s="122"/>
      <c r="AT107" s="119" t="s">
        <v>159</v>
      </c>
      <c r="AU107" s="119" t="s">
        <v>77</v>
      </c>
      <c r="AV107" s="119" t="s">
        <v>77</v>
      </c>
      <c r="AW107" s="119" t="s">
        <v>129</v>
      </c>
      <c r="AX107" s="119" t="s">
        <v>18</v>
      </c>
      <c r="AY107" s="119" t="s">
        <v>149</v>
      </c>
    </row>
    <row r="108" spans="2:65" s="6" customFormat="1" ht="15.75" customHeight="1">
      <c r="B108" s="20"/>
      <c r="C108" s="108" t="s">
        <v>203</v>
      </c>
      <c r="D108" s="108" t="s">
        <v>150</v>
      </c>
      <c r="E108" s="109" t="s">
        <v>194</v>
      </c>
      <c r="F108" s="187" t="s">
        <v>195</v>
      </c>
      <c r="G108" s="188"/>
      <c r="H108" s="188"/>
      <c r="I108" s="188"/>
      <c r="J108" s="111" t="s">
        <v>153</v>
      </c>
      <c r="K108" s="112">
        <v>19.5</v>
      </c>
      <c r="L108" s="189"/>
      <c r="M108" s="188"/>
      <c r="N108" s="190">
        <f>ROUND($L$108*$K$108,2)</f>
        <v>0</v>
      </c>
      <c r="O108" s="188"/>
      <c r="P108" s="188"/>
      <c r="Q108" s="188"/>
      <c r="R108" s="110" t="s">
        <v>154</v>
      </c>
      <c r="S108" s="20"/>
      <c r="T108" s="113"/>
      <c r="U108" s="114" t="s">
        <v>39</v>
      </c>
      <c r="X108" s="115">
        <v>0</v>
      </c>
      <c r="Y108" s="115">
        <f>$X$108*$K$108</f>
        <v>0</v>
      </c>
      <c r="Z108" s="115">
        <v>0</v>
      </c>
      <c r="AA108" s="116">
        <f>$Z$108*$K$108</f>
        <v>0</v>
      </c>
      <c r="AR108" s="79" t="s">
        <v>155</v>
      </c>
      <c r="AT108" s="79" t="s">
        <v>150</v>
      </c>
      <c r="AU108" s="79" t="s">
        <v>77</v>
      </c>
      <c r="AY108" s="6" t="s">
        <v>149</v>
      </c>
      <c r="BE108" s="117">
        <f>IF($U$108="základní",$N$108,0)</f>
        <v>0</v>
      </c>
      <c r="BF108" s="117">
        <f>IF($U$108="snížená",$N$108,0)</f>
        <v>0</v>
      </c>
      <c r="BG108" s="117">
        <f>IF($U$108="zákl. přenesená",$N$108,0)</f>
        <v>0</v>
      </c>
      <c r="BH108" s="117">
        <f>IF($U$108="sníž. přenesená",$N$108,0)</f>
        <v>0</v>
      </c>
      <c r="BI108" s="117">
        <f>IF($U$108="nulová",$N$108,0)</f>
        <v>0</v>
      </c>
      <c r="BJ108" s="79" t="s">
        <v>18</v>
      </c>
      <c r="BK108" s="117">
        <f>ROUND($L$108*$K$108,2)</f>
        <v>0</v>
      </c>
      <c r="BL108" s="79" t="s">
        <v>155</v>
      </c>
      <c r="BM108" s="79" t="s">
        <v>430</v>
      </c>
    </row>
    <row r="109" spans="2:47" s="6" customFormat="1" ht="16.5" customHeight="1">
      <c r="B109" s="20"/>
      <c r="F109" s="191" t="s">
        <v>195</v>
      </c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20"/>
      <c r="T109" s="44"/>
      <c r="AA109" s="45"/>
      <c r="AT109" s="6" t="s">
        <v>157</v>
      </c>
      <c r="AU109" s="6" t="s">
        <v>77</v>
      </c>
    </row>
    <row r="110" spans="2:51" s="6" customFormat="1" ht="15.75" customHeight="1">
      <c r="B110" s="118"/>
      <c r="E110" s="119"/>
      <c r="F110" s="192" t="s">
        <v>431</v>
      </c>
      <c r="G110" s="193"/>
      <c r="H110" s="193"/>
      <c r="I110" s="193"/>
      <c r="K110" s="120">
        <v>19.5</v>
      </c>
      <c r="S110" s="118"/>
      <c r="T110" s="121"/>
      <c r="AA110" s="122"/>
      <c r="AT110" s="119" t="s">
        <v>159</v>
      </c>
      <c r="AU110" s="119" t="s">
        <v>77</v>
      </c>
      <c r="AV110" s="119" t="s">
        <v>77</v>
      </c>
      <c r="AW110" s="119" t="s">
        <v>129</v>
      </c>
      <c r="AX110" s="119" t="s">
        <v>18</v>
      </c>
      <c r="AY110" s="119" t="s">
        <v>149</v>
      </c>
    </row>
    <row r="111" spans="2:65" s="6" customFormat="1" ht="27" customHeight="1">
      <c r="B111" s="20"/>
      <c r="C111" s="108" t="s">
        <v>209</v>
      </c>
      <c r="D111" s="108" t="s">
        <v>150</v>
      </c>
      <c r="E111" s="109" t="s">
        <v>198</v>
      </c>
      <c r="F111" s="187" t="s">
        <v>199</v>
      </c>
      <c r="G111" s="188"/>
      <c r="H111" s="188"/>
      <c r="I111" s="188"/>
      <c r="J111" s="111" t="s">
        <v>200</v>
      </c>
      <c r="K111" s="112">
        <v>35.1</v>
      </c>
      <c r="L111" s="189"/>
      <c r="M111" s="188"/>
      <c r="N111" s="190">
        <f>ROUND($L$111*$K$111,2)</f>
        <v>0</v>
      </c>
      <c r="O111" s="188"/>
      <c r="P111" s="188"/>
      <c r="Q111" s="188"/>
      <c r="R111" s="110" t="s">
        <v>154</v>
      </c>
      <c r="S111" s="20"/>
      <c r="T111" s="113"/>
      <c r="U111" s="114" t="s">
        <v>39</v>
      </c>
      <c r="X111" s="115">
        <v>0</v>
      </c>
      <c r="Y111" s="115">
        <f>$X$111*$K$111</f>
        <v>0</v>
      </c>
      <c r="Z111" s="115">
        <v>0</v>
      </c>
      <c r="AA111" s="116">
        <f>$Z$111*$K$111</f>
        <v>0</v>
      </c>
      <c r="AR111" s="79" t="s">
        <v>155</v>
      </c>
      <c r="AT111" s="79" t="s">
        <v>150</v>
      </c>
      <c r="AU111" s="79" t="s">
        <v>77</v>
      </c>
      <c r="AY111" s="6" t="s">
        <v>149</v>
      </c>
      <c r="BE111" s="117">
        <f>IF($U$111="základní",$N$111,0)</f>
        <v>0</v>
      </c>
      <c r="BF111" s="117">
        <f>IF($U$111="snížená",$N$111,0)</f>
        <v>0</v>
      </c>
      <c r="BG111" s="117">
        <f>IF($U$111="zákl. přenesená",$N$111,0)</f>
        <v>0</v>
      </c>
      <c r="BH111" s="117">
        <f>IF($U$111="sníž. přenesená",$N$111,0)</f>
        <v>0</v>
      </c>
      <c r="BI111" s="117">
        <f>IF($U$111="nulová",$N$111,0)</f>
        <v>0</v>
      </c>
      <c r="BJ111" s="79" t="s">
        <v>18</v>
      </c>
      <c r="BK111" s="117">
        <f>ROUND($L$111*$K$111,2)</f>
        <v>0</v>
      </c>
      <c r="BL111" s="79" t="s">
        <v>155</v>
      </c>
      <c r="BM111" s="79" t="s">
        <v>432</v>
      </c>
    </row>
    <row r="112" spans="2:47" s="6" customFormat="1" ht="16.5" customHeight="1">
      <c r="B112" s="20"/>
      <c r="F112" s="191" t="s">
        <v>199</v>
      </c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20"/>
      <c r="T112" s="44"/>
      <c r="AA112" s="45"/>
      <c r="AT112" s="6" t="s">
        <v>157</v>
      </c>
      <c r="AU112" s="6" t="s">
        <v>77</v>
      </c>
    </row>
    <row r="113" spans="2:51" s="6" customFormat="1" ht="15.75" customHeight="1">
      <c r="B113" s="118"/>
      <c r="E113" s="119"/>
      <c r="F113" s="192" t="s">
        <v>433</v>
      </c>
      <c r="G113" s="193"/>
      <c r="H113" s="193"/>
      <c r="I113" s="193"/>
      <c r="K113" s="120">
        <v>35.1</v>
      </c>
      <c r="S113" s="118"/>
      <c r="T113" s="121"/>
      <c r="AA113" s="122"/>
      <c r="AT113" s="119" t="s">
        <v>159</v>
      </c>
      <c r="AU113" s="119" t="s">
        <v>77</v>
      </c>
      <c r="AV113" s="119" t="s">
        <v>77</v>
      </c>
      <c r="AW113" s="119" t="s">
        <v>129</v>
      </c>
      <c r="AX113" s="119" t="s">
        <v>18</v>
      </c>
      <c r="AY113" s="119" t="s">
        <v>149</v>
      </c>
    </row>
    <row r="114" spans="2:65" s="6" customFormat="1" ht="39" customHeight="1">
      <c r="B114" s="20"/>
      <c r="C114" s="108" t="s">
        <v>9</v>
      </c>
      <c r="D114" s="108" t="s">
        <v>150</v>
      </c>
      <c r="E114" s="109" t="s">
        <v>434</v>
      </c>
      <c r="F114" s="187" t="s">
        <v>435</v>
      </c>
      <c r="G114" s="188"/>
      <c r="H114" s="188"/>
      <c r="I114" s="188"/>
      <c r="J114" s="111" t="s">
        <v>153</v>
      </c>
      <c r="K114" s="112">
        <v>19.245</v>
      </c>
      <c r="L114" s="189"/>
      <c r="M114" s="188"/>
      <c r="N114" s="190">
        <f>ROUND($L$114*$K$114,2)</f>
        <v>0</v>
      </c>
      <c r="O114" s="188"/>
      <c r="P114" s="188"/>
      <c r="Q114" s="188"/>
      <c r="R114" s="110" t="s">
        <v>154</v>
      </c>
      <c r="S114" s="20"/>
      <c r="T114" s="113"/>
      <c r="U114" s="114" t="s">
        <v>39</v>
      </c>
      <c r="X114" s="115">
        <v>0</v>
      </c>
      <c r="Y114" s="115">
        <f>$X$114*$K$114</f>
        <v>0</v>
      </c>
      <c r="Z114" s="115">
        <v>0</v>
      </c>
      <c r="AA114" s="116">
        <f>$Z$114*$K$114</f>
        <v>0</v>
      </c>
      <c r="AR114" s="79" t="s">
        <v>155</v>
      </c>
      <c r="AT114" s="79" t="s">
        <v>150</v>
      </c>
      <c r="AU114" s="79" t="s">
        <v>77</v>
      </c>
      <c r="AY114" s="6" t="s">
        <v>149</v>
      </c>
      <c r="BE114" s="117">
        <f>IF($U$114="základní",$N$114,0)</f>
        <v>0</v>
      </c>
      <c r="BF114" s="117">
        <f>IF($U$114="snížená",$N$114,0)</f>
        <v>0</v>
      </c>
      <c r="BG114" s="117">
        <f>IF($U$114="zákl. přenesená",$N$114,0)</f>
        <v>0</v>
      </c>
      <c r="BH114" s="117">
        <f>IF($U$114="sníž. přenesená",$N$114,0)</f>
        <v>0</v>
      </c>
      <c r="BI114" s="117">
        <f>IF($U$114="nulová",$N$114,0)</f>
        <v>0</v>
      </c>
      <c r="BJ114" s="79" t="s">
        <v>18</v>
      </c>
      <c r="BK114" s="117">
        <f>ROUND($L$114*$K$114,2)</f>
        <v>0</v>
      </c>
      <c r="BL114" s="79" t="s">
        <v>155</v>
      </c>
      <c r="BM114" s="79" t="s">
        <v>436</v>
      </c>
    </row>
    <row r="115" spans="2:47" s="6" customFormat="1" ht="27" customHeight="1">
      <c r="B115" s="20"/>
      <c r="F115" s="191" t="s">
        <v>437</v>
      </c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20"/>
      <c r="T115" s="44"/>
      <c r="AA115" s="45"/>
      <c r="AT115" s="6" t="s">
        <v>157</v>
      </c>
      <c r="AU115" s="6" t="s">
        <v>77</v>
      </c>
    </row>
    <row r="116" spans="2:51" s="6" customFormat="1" ht="15.75" customHeight="1">
      <c r="B116" s="118"/>
      <c r="E116" s="119"/>
      <c r="F116" s="192" t="s">
        <v>438</v>
      </c>
      <c r="G116" s="193"/>
      <c r="H116" s="193"/>
      <c r="I116" s="193"/>
      <c r="K116" s="120">
        <v>19.5</v>
      </c>
      <c r="S116" s="118"/>
      <c r="T116" s="121"/>
      <c r="AA116" s="122"/>
      <c r="AT116" s="119" t="s">
        <v>159</v>
      </c>
      <c r="AU116" s="119" t="s">
        <v>77</v>
      </c>
      <c r="AV116" s="119" t="s">
        <v>77</v>
      </c>
      <c r="AW116" s="119" t="s">
        <v>129</v>
      </c>
      <c r="AX116" s="119" t="s">
        <v>69</v>
      </c>
      <c r="AY116" s="119" t="s">
        <v>149</v>
      </c>
    </row>
    <row r="117" spans="2:51" s="6" customFormat="1" ht="15.75" customHeight="1">
      <c r="B117" s="118"/>
      <c r="E117" s="119"/>
      <c r="F117" s="192" t="s">
        <v>439</v>
      </c>
      <c r="G117" s="193"/>
      <c r="H117" s="193"/>
      <c r="I117" s="193"/>
      <c r="K117" s="120">
        <v>-0.255</v>
      </c>
      <c r="S117" s="118"/>
      <c r="T117" s="121"/>
      <c r="AA117" s="122"/>
      <c r="AT117" s="119" t="s">
        <v>159</v>
      </c>
      <c r="AU117" s="119" t="s">
        <v>77</v>
      </c>
      <c r="AV117" s="119" t="s">
        <v>77</v>
      </c>
      <c r="AW117" s="119" t="s">
        <v>129</v>
      </c>
      <c r="AX117" s="119" t="s">
        <v>69</v>
      </c>
      <c r="AY117" s="119" t="s">
        <v>149</v>
      </c>
    </row>
    <row r="118" spans="2:51" s="6" customFormat="1" ht="15.75" customHeight="1">
      <c r="B118" s="126"/>
      <c r="E118" s="127"/>
      <c r="F118" s="199" t="s">
        <v>440</v>
      </c>
      <c r="G118" s="200"/>
      <c r="H118" s="200"/>
      <c r="I118" s="200"/>
      <c r="K118" s="128">
        <v>19.245</v>
      </c>
      <c r="S118" s="126"/>
      <c r="T118" s="129"/>
      <c r="AA118" s="130"/>
      <c r="AT118" s="127" t="s">
        <v>159</v>
      </c>
      <c r="AU118" s="127" t="s">
        <v>77</v>
      </c>
      <c r="AV118" s="127" t="s">
        <v>155</v>
      </c>
      <c r="AW118" s="127" t="s">
        <v>129</v>
      </c>
      <c r="AX118" s="127" t="s">
        <v>18</v>
      </c>
      <c r="AY118" s="127" t="s">
        <v>149</v>
      </c>
    </row>
    <row r="119" spans="2:65" s="6" customFormat="1" ht="15.75" customHeight="1">
      <c r="B119" s="20"/>
      <c r="C119" s="131" t="s">
        <v>228</v>
      </c>
      <c r="D119" s="131" t="s">
        <v>441</v>
      </c>
      <c r="E119" s="132" t="s">
        <v>442</v>
      </c>
      <c r="F119" s="201" t="s">
        <v>443</v>
      </c>
      <c r="G119" s="202"/>
      <c r="H119" s="202"/>
      <c r="I119" s="202"/>
      <c r="J119" s="133" t="s">
        <v>200</v>
      </c>
      <c r="K119" s="134">
        <v>38.49</v>
      </c>
      <c r="L119" s="203"/>
      <c r="M119" s="202"/>
      <c r="N119" s="204">
        <f>ROUND($L$119*$K$119,2)</f>
        <v>0</v>
      </c>
      <c r="O119" s="188"/>
      <c r="P119" s="188"/>
      <c r="Q119" s="188"/>
      <c r="R119" s="110" t="s">
        <v>154</v>
      </c>
      <c r="S119" s="20"/>
      <c r="T119" s="113"/>
      <c r="U119" s="114" t="s">
        <v>39</v>
      </c>
      <c r="X119" s="115">
        <v>1</v>
      </c>
      <c r="Y119" s="115">
        <f>$X$119*$K$119</f>
        <v>38.49</v>
      </c>
      <c r="Z119" s="115">
        <v>0</v>
      </c>
      <c r="AA119" s="116">
        <f>$Z$119*$K$119</f>
        <v>0</v>
      </c>
      <c r="AR119" s="79" t="s">
        <v>183</v>
      </c>
      <c r="AT119" s="79" t="s">
        <v>441</v>
      </c>
      <c r="AU119" s="79" t="s">
        <v>77</v>
      </c>
      <c r="AY119" s="6" t="s">
        <v>149</v>
      </c>
      <c r="BE119" s="117">
        <f>IF($U$119="základní",$N$119,0)</f>
        <v>0</v>
      </c>
      <c r="BF119" s="117">
        <f>IF($U$119="snížená",$N$119,0)</f>
        <v>0</v>
      </c>
      <c r="BG119" s="117">
        <f>IF($U$119="zákl. přenesená",$N$119,0)</f>
        <v>0</v>
      </c>
      <c r="BH119" s="117">
        <f>IF($U$119="sníž. přenesená",$N$119,0)</f>
        <v>0</v>
      </c>
      <c r="BI119" s="117">
        <f>IF($U$119="nulová",$N$119,0)</f>
        <v>0</v>
      </c>
      <c r="BJ119" s="79" t="s">
        <v>18</v>
      </c>
      <c r="BK119" s="117">
        <f>ROUND($L$119*$K$119,2)</f>
        <v>0</v>
      </c>
      <c r="BL119" s="79" t="s">
        <v>155</v>
      </c>
      <c r="BM119" s="79" t="s">
        <v>444</v>
      </c>
    </row>
    <row r="120" spans="2:47" s="6" customFormat="1" ht="16.5" customHeight="1">
      <c r="B120" s="20"/>
      <c r="F120" s="191" t="s">
        <v>445</v>
      </c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20"/>
      <c r="T120" s="44"/>
      <c r="AA120" s="45"/>
      <c r="AT120" s="6" t="s">
        <v>157</v>
      </c>
      <c r="AU120" s="6" t="s">
        <v>77</v>
      </c>
    </row>
    <row r="121" spans="2:51" s="6" customFormat="1" ht="15.75" customHeight="1">
      <c r="B121" s="118"/>
      <c r="F121" s="192" t="s">
        <v>446</v>
      </c>
      <c r="G121" s="193"/>
      <c r="H121" s="193"/>
      <c r="I121" s="193"/>
      <c r="K121" s="120">
        <v>38.49</v>
      </c>
      <c r="S121" s="118"/>
      <c r="T121" s="121"/>
      <c r="AA121" s="122"/>
      <c r="AT121" s="119" t="s">
        <v>159</v>
      </c>
      <c r="AU121" s="119" t="s">
        <v>77</v>
      </c>
      <c r="AV121" s="119" t="s">
        <v>77</v>
      </c>
      <c r="AW121" s="119" t="s">
        <v>69</v>
      </c>
      <c r="AX121" s="119" t="s">
        <v>18</v>
      </c>
      <c r="AY121" s="119" t="s">
        <v>149</v>
      </c>
    </row>
    <row r="122" spans="2:65" s="6" customFormat="1" ht="15.75" customHeight="1">
      <c r="B122" s="20"/>
      <c r="C122" s="108" t="s">
        <v>215</v>
      </c>
      <c r="D122" s="108" t="s">
        <v>150</v>
      </c>
      <c r="E122" s="109" t="s">
        <v>204</v>
      </c>
      <c r="F122" s="187" t="s">
        <v>205</v>
      </c>
      <c r="G122" s="188"/>
      <c r="H122" s="188"/>
      <c r="I122" s="188"/>
      <c r="J122" s="111" t="s">
        <v>206</v>
      </c>
      <c r="K122" s="112">
        <v>65</v>
      </c>
      <c r="L122" s="189"/>
      <c r="M122" s="188"/>
      <c r="N122" s="190">
        <f>ROUND($L$122*$K$122,2)</f>
        <v>0</v>
      </c>
      <c r="O122" s="188"/>
      <c r="P122" s="188"/>
      <c r="Q122" s="188"/>
      <c r="R122" s="110" t="s">
        <v>154</v>
      </c>
      <c r="S122" s="20"/>
      <c r="T122" s="113"/>
      <c r="U122" s="114" t="s">
        <v>39</v>
      </c>
      <c r="X122" s="115">
        <v>0</v>
      </c>
      <c r="Y122" s="115">
        <f>$X$122*$K$122</f>
        <v>0</v>
      </c>
      <c r="Z122" s="115">
        <v>0</v>
      </c>
      <c r="AA122" s="116">
        <f>$Z$122*$K$122</f>
        <v>0</v>
      </c>
      <c r="AR122" s="79" t="s">
        <v>155</v>
      </c>
      <c r="AT122" s="79" t="s">
        <v>150</v>
      </c>
      <c r="AU122" s="79" t="s">
        <v>77</v>
      </c>
      <c r="AY122" s="6" t="s">
        <v>149</v>
      </c>
      <c r="BE122" s="117">
        <f>IF($U$122="základní",$N$122,0)</f>
        <v>0</v>
      </c>
      <c r="BF122" s="117">
        <f>IF($U$122="snížená",$N$122,0)</f>
        <v>0</v>
      </c>
      <c r="BG122" s="117">
        <f>IF($U$122="zákl. přenesená",$N$122,0)</f>
        <v>0</v>
      </c>
      <c r="BH122" s="117">
        <f>IF($U$122="sníž. přenesená",$N$122,0)</f>
        <v>0</v>
      </c>
      <c r="BI122" s="117">
        <f>IF($U$122="nulová",$N$122,0)</f>
        <v>0</v>
      </c>
      <c r="BJ122" s="79" t="s">
        <v>18</v>
      </c>
      <c r="BK122" s="117">
        <f>ROUND($L$122*$K$122,2)</f>
        <v>0</v>
      </c>
      <c r="BL122" s="79" t="s">
        <v>155</v>
      </c>
      <c r="BM122" s="79" t="s">
        <v>447</v>
      </c>
    </row>
    <row r="123" spans="2:47" s="6" customFormat="1" ht="16.5" customHeight="1">
      <c r="B123" s="20"/>
      <c r="F123" s="191" t="s">
        <v>205</v>
      </c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20"/>
      <c r="T123" s="44"/>
      <c r="AA123" s="45"/>
      <c r="AT123" s="6" t="s">
        <v>157</v>
      </c>
      <c r="AU123" s="6" t="s">
        <v>77</v>
      </c>
    </row>
    <row r="124" spans="2:51" s="6" customFormat="1" ht="15.75" customHeight="1">
      <c r="B124" s="118"/>
      <c r="E124" s="119"/>
      <c r="F124" s="192" t="s">
        <v>448</v>
      </c>
      <c r="G124" s="193"/>
      <c r="H124" s="193"/>
      <c r="I124" s="193"/>
      <c r="K124" s="120">
        <v>65</v>
      </c>
      <c r="S124" s="118"/>
      <c r="T124" s="121"/>
      <c r="AA124" s="122"/>
      <c r="AT124" s="119" t="s">
        <v>159</v>
      </c>
      <c r="AU124" s="119" t="s">
        <v>77</v>
      </c>
      <c r="AV124" s="119" t="s">
        <v>77</v>
      </c>
      <c r="AW124" s="119" t="s">
        <v>129</v>
      </c>
      <c r="AX124" s="119" t="s">
        <v>18</v>
      </c>
      <c r="AY124" s="119" t="s">
        <v>149</v>
      </c>
    </row>
    <row r="125" spans="2:63" s="99" customFormat="1" ht="30.75" customHeight="1">
      <c r="B125" s="100"/>
      <c r="D125" s="107" t="s">
        <v>388</v>
      </c>
      <c r="N125" s="198">
        <f>$BK$125</f>
        <v>0</v>
      </c>
      <c r="O125" s="197"/>
      <c r="P125" s="197"/>
      <c r="Q125" s="197"/>
      <c r="S125" s="100"/>
      <c r="T125" s="103"/>
      <c r="W125" s="104">
        <f>SUM($W$126:$W$132)</f>
        <v>0</v>
      </c>
      <c r="Y125" s="104">
        <f>SUM($Y$126:$Y$132)</f>
        <v>28.6468</v>
      </c>
      <c r="AA125" s="105">
        <f>SUM($AA$126:$AA$132)</f>
        <v>0</v>
      </c>
      <c r="AR125" s="102" t="s">
        <v>18</v>
      </c>
      <c r="AT125" s="102" t="s">
        <v>68</v>
      </c>
      <c r="AU125" s="102" t="s">
        <v>18</v>
      </c>
      <c r="AY125" s="102" t="s">
        <v>149</v>
      </c>
      <c r="BK125" s="106">
        <f>SUM($BK$126:$BK$132)</f>
        <v>0</v>
      </c>
    </row>
    <row r="126" spans="2:65" s="6" customFormat="1" ht="27" customHeight="1">
      <c r="B126" s="20"/>
      <c r="C126" s="108" t="s">
        <v>449</v>
      </c>
      <c r="D126" s="108" t="s">
        <v>150</v>
      </c>
      <c r="E126" s="109" t="s">
        <v>450</v>
      </c>
      <c r="F126" s="187" t="s">
        <v>451</v>
      </c>
      <c r="G126" s="188"/>
      <c r="H126" s="188"/>
      <c r="I126" s="188"/>
      <c r="J126" s="111" t="s">
        <v>452</v>
      </c>
      <c r="K126" s="112">
        <v>130</v>
      </c>
      <c r="L126" s="189"/>
      <c r="M126" s="188"/>
      <c r="N126" s="190">
        <f>ROUND($L$126*$K$126,2)</f>
        <v>0</v>
      </c>
      <c r="O126" s="188"/>
      <c r="P126" s="188"/>
      <c r="Q126" s="188"/>
      <c r="R126" s="110"/>
      <c r="S126" s="20"/>
      <c r="T126" s="113"/>
      <c r="U126" s="114" t="s">
        <v>39</v>
      </c>
      <c r="X126" s="115">
        <v>0.18319</v>
      </c>
      <c r="Y126" s="115">
        <f>$X$126*$K$126</f>
        <v>23.8147</v>
      </c>
      <c r="Z126" s="115">
        <v>0</v>
      </c>
      <c r="AA126" s="116">
        <f>$Z$126*$K$126</f>
        <v>0</v>
      </c>
      <c r="AR126" s="79" t="s">
        <v>155</v>
      </c>
      <c r="AT126" s="79" t="s">
        <v>150</v>
      </c>
      <c r="AU126" s="79" t="s">
        <v>77</v>
      </c>
      <c r="AY126" s="6" t="s">
        <v>149</v>
      </c>
      <c r="BE126" s="117">
        <f>IF($U$126="základní",$N$126,0)</f>
        <v>0</v>
      </c>
      <c r="BF126" s="117">
        <f>IF($U$126="snížená",$N$126,0)</f>
        <v>0</v>
      </c>
      <c r="BG126" s="117">
        <f>IF($U$126="zákl. přenesená",$N$126,0)</f>
        <v>0</v>
      </c>
      <c r="BH126" s="117">
        <f>IF($U$126="sníž. přenesená",$N$126,0)</f>
        <v>0</v>
      </c>
      <c r="BI126" s="117">
        <f>IF($U$126="nulová",$N$126,0)</f>
        <v>0</v>
      </c>
      <c r="BJ126" s="79" t="s">
        <v>18</v>
      </c>
      <c r="BK126" s="117">
        <f>ROUND($L$126*$K$126,2)</f>
        <v>0</v>
      </c>
      <c r="BL126" s="79" t="s">
        <v>155</v>
      </c>
      <c r="BM126" s="79" t="s">
        <v>453</v>
      </c>
    </row>
    <row r="127" spans="2:47" s="6" customFormat="1" ht="16.5" customHeight="1">
      <c r="B127" s="20"/>
      <c r="F127" s="191" t="s">
        <v>454</v>
      </c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20"/>
      <c r="T127" s="44"/>
      <c r="AA127" s="45"/>
      <c r="AT127" s="6" t="s">
        <v>157</v>
      </c>
      <c r="AU127" s="6" t="s">
        <v>77</v>
      </c>
    </row>
    <row r="128" spans="2:65" s="6" customFormat="1" ht="15.75" customHeight="1">
      <c r="B128" s="20"/>
      <c r="C128" s="108" t="s">
        <v>455</v>
      </c>
      <c r="D128" s="108" t="s">
        <v>150</v>
      </c>
      <c r="E128" s="109" t="s">
        <v>456</v>
      </c>
      <c r="F128" s="187" t="s">
        <v>457</v>
      </c>
      <c r="G128" s="188"/>
      <c r="H128" s="188"/>
      <c r="I128" s="188"/>
      <c r="J128" s="111" t="s">
        <v>452</v>
      </c>
      <c r="K128" s="112">
        <v>130</v>
      </c>
      <c r="L128" s="189"/>
      <c r="M128" s="188"/>
      <c r="N128" s="190">
        <f>ROUND($L$128*$K$128,2)</f>
        <v>0</v>
      </c>
      <c r="O128" s="188"/>
      <c r="P128" s="188"/>
      <c r="Q128" s="188"/>
      <c r="R128" s="110" t="s">
        <v>154</v>
      </c>
      <c r="S128" s="20"/>
      <c r="T128" s="113"/>
      <c r="U128" s="114" t="s">
        <v>39</v>
      </c>
      <c r="X128" s="115">
        <v>0.00047</v>
      </c>
      <c r="Y128" s="115">
        <f>$X$128*$K$128</f>
        <v>0.0611</v>
      </c>
      <c r="Z128" s="115">
        <v>0</v>
      </c>
      <c r="AA128" s="116">
        <f>$Z$128*$K$128</f>
        <v>0</v>
      </c>
      <c r="AR128" s="79" t="s">
        <v>155</v>
      </c>
      <c r="AT128" s="79" t="s">
        <v>150</v>
      </c>
      <c r="AU128" s="79" t="s">
        <v>77</v>
      </c>
      <c r="AY128" s="6" t="s">
        <v>149</v>
      </c>
      <c r="BE128" s="117">
        <f>IF($U$128="základní",$N$128,0)</f>
        <v>0</v>
      </c>
      <c r="BF128" s="117">
        <f>IF($U$128="snížená",$N$128,0)</f>
        <v>0</v>
      </c>
      <c r="BG128" s="117">
        <f>IF($U$128="zákl. přenesená",$N$128,0)</f>
        <v>0</v>
      </c>
      <c r="BH128" s="117">
        <f>IF($U$128="sníž. přenesená",$N$128,0)</f>
        <v>0</v>
      </c>
      <c r="BI128" s="117">
        <f>IF($U$128="nulová",$N$128,0)</f>
        <v>0</v>
      </c>
      <c r="BJ128" s="79" t="s">
        <v>18</v>
      </c>
      <c r="BK128" s="117">
        <f>ROUND($L$128*$K$128,2)</f>
        <v>0</v>
      </c>
      <c r="BL128" s="79" t="s">
        <v>155</v>
      </c>
      <c r="BM128" s="79" t="s">
        <v>458</v>
      </c>
    </row>
    <row r="129" spans="2:47" s="6" customFormat="1" ht="16.5" customHeight="1">
      <c r="B129" s="20"/>
      <c r="F129" s="191" t="s">
        <v>459</v>
      </c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20"/>
      <c r="T129" s="44"/>
      <c r="AA129" s="45"/>
      <c r="AT129" s="6" t="s">
        <v>157</v>
      </c>
      <c r="AU129" s="6" t="s">
        <v>77</v>
      </c>
    </row>
    <row r="130" spans="2:65" s="6" customFormat="1" ht="27" customHeight="1">
      <c r="B130" s="20"/>
      <c r="C130" s="131" t="s">
        <v>460</v>
      </c>
      <c r="D130" s="131" t="s">
        <v>441</v>
      </c>
      <c r="E130" s="132" t="s">
        <v>461</v>
      </c>
      <c r="F130" s="201" t="s">
        <v>462</v>
      </c>
      <c r="G130" s="202"/>
      <c r="H130" s="202"/>
      <c r="I130" s="202"/>
      <c r="J130" s="133" t="s">
        <v>452</v>
      </c>
      <c r="K130" s="134">
        <v>130</v>
      </c>
      <c r="L130" s="203"/>
      <c r="M130" s="202"/>
      <c r="N130" s="204">
        <f>ROUND($L$130*$K$130,2)</f>
        <v>0</v>
      </c>
      <c r="O130" s="188"/>
      <c r="P130" s="188"/>
      <c r="Q130" s="188"/>
      <c r="R130" s="110" t="s">
        <v>154</v>
      </c>
      <c r="S130" s="20"/>
      <c r="T130" s="113"/>
      <c r="U130" s="114" t="s">
        <v>39</v>
      </c>
      <c r="X130" s="115">
        <v>0.0367</v>
      </c>
      <c r="Y130" s="115">
        <f>$X$130*$K$130</f>
        <v>4.771000000000001</v>
      </c>
      <c r="Z130" s="115">
        <v>0</v>
      </c>
      <c r="AA130" s="116">
        <f>$Z$130*$K$130</f>
        <v>0</v>
      </c>
      <c r="AR130" s="79" t="s">
        <v>183</v>
      </c>
      <c r="AT130" s="79" t="s">
        <v>441</v>
      </c>
      <c r="AU130" s="79" t="s">
        <v>77</v>
      </c>
      <c r="AY130" s="6" t="s">
        <v>149</v>
      </c>
      <c r="BE130" s="117">
        <f>IF($U$130="základní",$N$130,0)</f>
        <v>0</v>
      </c>
      <c r="BF130" s="117">
        <f>IF($U$130="snížená",$N$130,0)</f>
        <v>0</v>
      </c>
      <c r="BG130" s="117">
        <f>IF($U$130="zákl. přenesená",$N$130,0)</f>
        <v>0</v>
      </c>
      <c r="BH130" s="117">
        <f>IF($U$130="sníž. přenesená",$N$130,0)</f>
        <v>0</v>
      </c>
      <c r="BI130" s="117">
        <f>IF($U$130="nulová",$N$130,0)</f>
        <v>0</v>
      </c>
      <c r="BJ130" s="79" t="s">
        <v>18</v>
      </c>
      <c r="BK130" s="117">
        <f>ROUND($L$130*$K$130,2)</f>
        <v>0</v>
      </c>
      <c r="BL130" s="79" t="s">
        <v>155</v>
      </c>
      <c r="BM130" s="79" t="s">
        <v>463</v>
      </c>
    </row>
    <row r="131" spans="2:47" s="6" customFormat="1" ht="27" customHeight="1">
      <c r="B131" s="20"/>
      <c r="F131" s="191" t="s">
        <v>464</v>
      </c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20"/>
      <c r="T131" s="44"/>
      <c r="AA131" s="45"/>
      <c r="AT131" s="6" t="s">
        <v>157</v>
      </c>
      <c r="AU131" s="6" t="s">
        <v>77</v>
      </c>
    </row>
    <row r="132" spans="2:47" s="6" customFormat="1" ht="27" customHeight="1">
      <c r="B132" s="20"/>
      <c r="F132" s="194" t="s">
        <v>465</v>
      </c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20"/>
      <c r="T132" s="135"/>
      <c r="U132" s="136"/>
      <c r="V132" s="136"/>
      <c r="W132" s="136"/>
      <c r="X132" s="136"/>
      <c r="Y132" s="136"/>
      <c r="Z132" s="136"/>
      <c r="AA132" s="137"/>
      <c r="AT132" s="6" t="s">
        <v>221</v>
      </c>
      <c r="AU132" s="6" t="s">
        <v>77</v>
      </c>
    </row>
    <row r="133" spans="2:19" s="6" customFormat="1" ht="7.5" customHeight="1"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20"/>
    </row>
    <row r="134" s="2" customFormat="1" ht="14.25" customHeight="1"/>
  </sheetData>
  <sheetProtection/>
  <mergeCells count="144">
    <mergeCell ref="N72:Q72"/>
    <mergeCell ref="N73:Q73"/>
    <mergeCell ref="N74:Q74"/>
    <mergeCell ref="N125:Q125"/>
    <mergeCell ref="H1:K1"/>
    <mergeCell ref="S2:AC2"/>
    <mergeCell ref="F129:R129"/>
    <mergeCell ref="F130:I130"/>
    <mergeCell ref="L130:M130"/>
    <mergeCell ref="N130:Q130"/>
    <mergeCell ref="F131:R131"/>
    <mergeCell ref="F132:R132"/>
    <mergeCell ref="F124:I124"/>
    <mergeCell ref="F126:I126"/>
    <mergeCell ref="L126:M126"/>
    <mergeCell ref="N126:Q126"/>
    <mergeCell ref="F127:R127"/>
    <mergeCell ref="F128:I128"/>
    <mergeCell ref="L128:M128"/>
    <mergeCell ref="N128:Q128"/>
    <mergeCell ref="F120:R120"/>
    <mergeCell ref="F121:I121"/>
    <mergeCell ref="F122:I122"/>
    <mergeCell ref="L122:M122"/>
    <mergeCell ref="N122:Q122"/>
    <mergeCell ref="F123:R123"/>
    <mergeCell ref="F115:R115"/>
    <mergeCell ref="F116:I116"/>
    <mergeCell ref="F117:I117"/>
    <mergeCell ref="F118:I118"/>
    <mergeCell ref="F119:I119"/>
    <mergeCell ref="L119:M119"/>
    <mergeCell ref="N119:Q119"/>
    <mergeCell ref="F111:I111"/>
    <mergeCell ref="L111:M111"/>
    <mergeCell ref="N111:Q111"/>
    <mergeCell ref="F112:R112"/>
    <mergeCell ref="F113:I113"/>
    <mergeCell ref="F114:I114"/>
    <mergeCell ref="L114:M114"/>
    <mergeCell ref="N114:Q114"/>
    <mergeCell ref="F107:I107"/>
    <mergeCell ref="F108:I108"/>
    <mergeCell ref="L108:M108"/>
    <mergeCell ref="N108:Q108"/>
    <mergeCell ref="F109:R109"/>
    <mergeCell ref="F110:I110"/>
    <mergeCell ref="F103:R103"/>
    <mergeCell ref="F104:I104"/>
    <mergeCell ref="F105:I105"/>
    <mergeCell ref="L105:M105"/>
    <mergeCell ref="N105:Q105"/>
    <mergeCell ref="F106:R106"/>
    <mergeCell ref="F99:I99"/>
    <mergeCell ref="L99:M99"/>
    <mergeCell ref="N99:Q99"/>
    <mergeCell ref="F100:R100"/>
    <mergeCell ref="F101:I101"/>
    <mergeCell ref="F102:I102"/>
    <mergeCell ref="L102:M102"/>
    <mergeCell ref="N102:Q102"/>
    <mergeCell ref="F95:I95"/>
    <mergeCell ref="F96:I96"/>
    <mergeCell ref="L96:M96"/>
    <mergeCell ref="N96:Q96"/>
    <mergeCell ref="F97:R97"/>
    <mergeCell ref="F98:I98"/>
    <mergeCell ref="F91:R91"/>
    <mergeCell ref="F92:I92"/>
    <mergeCell ref="F93:I93"/>
    <mergeCell ref="L93:M93"/>
    <mergeCell ref="N93:Q93"/>
    <mergeCell ref="F94:R94"/>
    <mergeCell ref="F87:I87"/>
    <mergeCell ref="L87:M87"/>
    <mergeCell ref="N87:Q87"/>
    <mergeCell ref="F88:R88"/>
    <mergeCell ref="F89:I89"/>
    <mergeCell ref="F90:I90"/>
    <mergeCell ref="L90:M90"/>
    <mergeCell ref="N90:Q90"/>
    <mergeCell ref="F83:I83"/>
    <mergeCell ref="F84:I84"/>
    <mergeCell ref="L84:M84"/>
    <mergeCell ref="N84:Q84"/>
    <mergeCell ref="F85:R85"/>
    <mergeCell ref="F86:I86"/>
    <mergeCell ref="F79:R79"/>
    <mergeCell ref="F80:I80"/>
    <mergeCell ref="F81:I81"/>
    <mergeCell ref="L81:M81"/>
    <mergeCell ref="N81:Q81"/>
    <mergeCell ref="F82:R82"/>
    <mergeCell ref="F75:I75"/>
    <mergeCell ref="L75:M75"/>
    <mergeCell ref="N75:Q75"/>
    <mergeCell ref="F76:R76"/>
    <mergeCell ref="F77:I77"/>
    <mergeCell ref="F78:I78"/>
    <mergeCell ref="L78:M78"/>
    <mergeCell ref="N78:Q78"/>
    <mergeCell ref="F64:Q64"/>
    <mergeCell ref="M66:P66"/>
    <mergeCell ref="M68:Q68"/>
    <mergeCell ref="F71:I71"/>
    <mergeCell ref="L71:M71"/>
    <mergeCell ref="N71:Q71"/>
    <mergeCell ref="N51:Q51"/>
    <mergeCell ref="N52:Q52"/>
    <mergeCell ref="N53:Q53"/>
    <mergeCell ref="N54:Q54"/>
    <mergeCell ref="C61:R61"/>
    <mergeCell ref="F63:Q63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1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Paulus David</cp:lastModifiedBy>
  <dcterms:modified xsi:type="dcterms:W3CDTF">2013-08-21T09:29:36Z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