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420" windowHeight="11355"/>
  </bookViews>
  <sheets>
    <sheet name="Rekapitulace stavby" sheetId="1" r:id="rId1"/>
    <sheet name="SO 1 - Kanalizační přípoj..." sheetId="2" r:id="rId2"/>
    <sheet name="SO 2 - Čerpací stanice od..." sheetId="3" r:id="rId3"/>
    <sheet name="Seznam figur" sheetId="4" r:id="rId4"/>
  </sheets>
  <definedNames>
    <definedName name="_xlnm._FilterDatabase" localSheetId="1" hidden="1">'SO 1 - Kanalizační přípoj...'!$C$124:$K$317</definedName>
    <definedName name="_xlnm._FilterDatabase" localSheetId="2" hidden="1">'SO 2 - Čerpací stanice od...'!$C$120:$K$217</definedName>
    <definedName name="_xlnm.Print_Titles" localSheetId="0">'Rekapitulace stavby'!$92:$92</definedName>
    <definedName name="_xlnm.Print_Titles" localSheetId="3">'Seznam figur'!$9:$9</definedName>
    <definedName name="_xlnm.Print_Titles" localSheetId="1">'SO 1 - Kanalizační přípoj...'!$124:$124</definedName>
    <definedName name="_xlnm.Print_Titles" localSheetId="2">'SO 2 - Čerpací stanice od...'!$120:$120</definedName>
    <definedName name="_xlnm.Print_Area" localSheetId="0">'Rekapitulace stavby'!$D$4:$AO$76,'Rekapitulace stavby'!$C$82:$AQ$97</definedName>
    <definedName name="_xlnm.Print_Area" localSheetId="3">'Seznam figur'!$C$4:$G$117</definedName>
    <definedName name="_xlnm.Print_Area" localSheetId="1">'SO 1 - Kanalizační přípoj...'!$C$4:$J$76,'SO 1 - Kanalizační přípoj...'!$C$82:$J$106,'SO 1 - Kanalizační přípoj...'!$C$112:$K$317</definedName>
    <definedName name="_xlnm.Print_Area" localSheetId="2">'SO 2 - Čerpací stanice od...'!$C$4:$J$76,'SO 2 - Čerpací stanice od...'!$C$82:$J$102,'SO 2 - Čerpací stanice od...'!$C$108:$K$217</definedName>
  </definedNames>
  <calcPr calcId="124519"/>
</workbook>
</file>

<file path=xl/calcChain.xml><?xml version="1.0" encoding="utf-8"?>
<calcChain xmlns="http://schemas.openxmlformats.org/spreadsheetml/2006/main">
  <c r="D7" i="4"/>
  <c r="J37" i="3"/>
  <c r="J36"/>
  <c r="AY96" i="1"/>
  <c r="J35" i="3"/>
  <c r="AX96" i="1" s="1"/>
  <c r="BI216" i="3"/>
  <c r="BH216"/>
  <c r="BG216"/>
  <c r="BF216"/>
  <c r="T216"/>
  <c r="T215"/>
  <c r="R216"/>
  <c r="R215" s="1"/>
  <c r="P216"/>
  <c r="P215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0"/>
  <c r="BH170"/>
  <c r="BG170"/>
  <c r="BF170"/>
  <c r="T170"/>
  <c r="R170"/>
  <c r="P170"/>
  <c r="BI167"/>
  <c r="BH167"/>
  <c r="BG167"/>
  <c r="BF167"/>
  <c r="T167"/>
  <c r="R167"/>
  <c r="P167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F115"/>
  <c r="E113"/>
  <c r="F89"/>
  <c r="E87"/>
  <c r="J24"/>
  <c r="E24"/>
  <c r="J118" s="1"/>
  <c r="J23"/>
  <c r="J21"/>
  <c r="E21"/>
  <c r="J117" s="1"/>
  <c r="J20"/>
  <c r="J18"/>
  <c r="E18"/>
  <c r="F118" s="1"/>
  <c r="J17"/>
  <c r="J15"/>
  <c r="E15"/>
  <c r="F91" s="1"/>
  <c r="J14"/>
  <c r="J12"/>
  <c r="J89" s="1"/>
  <c r="E7"/>
  <c r="E111"/>
  <c r="J37" i="2"/>
  <c r="J36"/>
  <c r="AY95" i="1" s="1"/>
  <c r="J35" i="2"/>
  <c r="AX95" i="1" s="1"/>
  <c r="BI315" i="2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1"/>
  <c r="BH291"/>
  <c r="BG291"/>
  <c r="BF291"/>
  <c r="T291"/>
  <c r="R291"/>
  <c r="P291"/>
  <c r="BI288"/>
  <c r="BH288"/>
  <c r="BG288"/>
  <c r="BF288"/>
  <c r="T288"/>
  <c r="R288"/>
  <c r="P288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7"/>
  <c r="BH257"/>
  <c r="BG257"/>
  <c r="BF257"/>
  <c r="T257"/>
  <c r="R257"/>
  <c r="P257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09"/>
  <c r="BH209"/>
  <c r="BG209"/>
  <c r="BF209"/>
  <c r="T209"/>
  <c r="R209"/>
  <c r="P209"/>
  <c r="BI204"/>
  <c r="BH204"/>
  <c r="BG204"/>
  <c r="BF204"/>
  <c r="T204"/>
  <c r="R204"/>
  <c r="P204"/>
  <c r="BI198"/>
  <c r="BH198"/>
  <c r="BG198"/>
  <c r="BF198"/>
  <c r="T198"/>
  <c r="R198"/>
  <c r="P198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37"/>
  <c r="BH137"/>
  <c r="BG137"/>
  <c r="BF137"/>
  <c r="T137"/>
  <c r="R137"/>
  <c r="P137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F119"/>
  <c r="E117"/>
  <c r="F89"/>
  <c r="E87"/>
  <c r="J24"/>
  <c r="E24"/>
  <c r="J122" s="1"/>
  <c r="J23"/>
  <c r="J21"/>
  <c r="E21"/>
  <c r="J91" s="1"/>
  <c r="J20"/>
  <c r="J18"/>
  <c r="E18"/>
  <c r="F122" s="1"/>
  <c r="J17"/>
  <c r="J15"/>
  <c r="E15"/>
  <c r="F91" s="1"/>
  <c r="J14"/>
  <c r="J12"/>
  <c r="J119"/>
  <c r="E7"/>
  <c r="E115"/>
  <c r="L90" i="1"/>
  <c r="AM90"/>
  <c r="AM89"/>
  <c r="L89"/>
  <c r="AM87"/>
  <c r="L87"/>
  <c r="L85"/>
  <c r="L84"/>
  <c r="BK211" i="3"/>
  <c r="BK187"/>
  <c r="BK184"/>
  <c r="J181"/>
  <c r="J178"/>
  <c r="BK161"/>
  <c r="J159"/>
  <c r="BK157"/>
  <c r="J141"/>
  <c r="J138"/>
  <c r="BK134"/>
  <c r="BK315" i="2"/>
  <c r="J315"/>
  <c r="J311"/>
  <c r="J304"/>
  <c r="J291"/>
  <c r="J275"/>
  <c r="J270"/>
  <c r="J268"/>
  <c r="J264"/>
  <c r="BK257"/>
  <c r="J253"/>
  <c r="BK251"/>
  <c r="J249"/>
  <c r="J248"/>
  <c r="J247"/>
  <c r="J245"/>
  <c r="J244"/>
  <c r="BK243"/>
  <c r="BK242"/>
  <c r="J241"/>
  <c r="BK240"/>
  <c r="J238"/>
  <c r="J236"/>
  <c r="J228"/>
  <c r="BK224"/>
  <c r="BK223"/>
  <c r="J219"/>
  <c r="J216"/>
  <c r="J214"/>
  <c r="BK209"/>
  <c r="J198"/>
  <c r="J188"/>
  <c r="J183"/>
  <c r="BK177"/>
  <c r="J167"/>
  <c r="J156"/>
  <c r="BK152"/>
  <c r="J211" i="3"/>
  <c r="BK209"/>
  <c r="J207"/>
  <c r="BK204"/>
  <c r="BK200"/>
  <c r="J195"/>
  <c r="BK193"/>
  <c r="BK190"/>
  <c r="BK181"/>
  <c r="J167"/>
  <c r="BK146"/>
  <c r="BK138"/>
  <c r="J134"/>
  <c r="BK130"/>
  <c r="J127"/>
  <c r="BK124"/>
  <c r="J307" i="2"/>
  <c r="BK301"/>
  <c r="BK298"/>
  <c r="BK291"/>
  <c r="BK288"/>
  <c r="J283"/>
  <c r="J279"/>
  <c r="BK272"/>
  <c r="BK270"/>
  <c r="J257"/>
  <c r="J251"/>
  <c r="BK249"/>
  <c r="BK248"/>
  <c r="BK247"/>
  <c r="BK244"/>
  <c r="J239"/>
  <c r="J237"/>
  <c r="J234"/>
  <c r="J230"/>
  <c r="J204"/>
  <c r="J191"/>
  <c r="J190"/>
  <c r="BK180"/>
  <c r="BK173"/>
  <c r="J170"/>
  <c r="J160"/>
  <c r="J152"/>
  <c r="BK137"/>
  <c r="J131"/>
  <c r="BK130"/>
  <c r="AS94" i="1"/>
  <c r="BK216" i="3"/>
  <c r="J193"/>
  <c r="J190"/>
  <c r="J187"/>
  <c r="BK170"/>
  <c r="BK159"/>
  <c r="J154"/>
  <c r="J151"/>
  <c r="BK148"/>
  <c r="J146"/>
  <c r="BK144"/>
  <c r="J130"/>
  <c r="BK127"/>
  <c r="J124"/>
  <c r="BK311" i="2"/>
  <c r="BK307"/>
  <c r="BK304"/>
  <c r="BK295"/>
  <c r="BK283"/>
  <c r="BK279"/>
  <c r="BK275"/>
  <c r="J272"/>
  <c r="BK268"/>
  <c r="BK260"/>
  <c r="BK245"/>
  <c r="BK241"/>
  <c r="J240"/>
  <c r="BK237"/>
  <c r="J223"/>
  <c r="BK219"/>
  <c r="BK216"/>
  <c r="BK190"/>
  <c r="BK188"/>
  <c r="J177"/>
  <c r="BK167"/>
  <c r="BK166"/>
  <c r="BK160"/>
  <c r="J137"/>
  <c r="J128"/>
  <c r="J216" i="3"/>
  <c r="J209"/>
  <c r="BK207"/>
  <c r="J204"/>
  <c r="J200"/>
  <c r="BK195"/>
  <c r="J184"/>
  <c r="BK178"/>
  <c r="J170"/>
  <c r="BK167"/>
  <c r="J161"/>
  <c r="J157"/>
  <c r="BK154"/>
  <c r="BK151"/>
  <c r="J148"/>
  <c r="J144"/>
  <c r="BK141"/>
  <c r="J301" i="2"/>
  <c r="J298"/>
  <c r="J295"/>
  <c r="J288"/>
  <c r="BK264"/>
  <c r="J260"/>
  <c r="BK253"/>
  <c r="J243"/>
  <c r="J242"/>
  <c r="BK239"/>
  <c r="BK238"/>
  <c r="BK236"/>
  <c r="BK234"/>
  <c r="BK230"/>
  <c r="BK228"/>
  <c r="J224"/>
  <c r="BK214"/>
  <c r="J209"/>
  <c r="BK204"/>
  <c r="BK198"/>
  <c r="BK191"/>
  <c r="BK183"/>
  <c r="J180"/>
  <c r="J173"/>
  <c r="BK170"/>
  <c r="J166"/>
  <c r="BK156"/>
  <c r="BK131"/>
  <c r="J130"/>
  <c r="BK128"/>
  <c r="BK127" l="1"/>
  <c r="BK197"/>
  <c r="J197" s="1"/>
  <c r="J99" s="1"/>
  <c r="BK218"/>
  <c r="J218" s="1"/>
  <c r="J100" s="1"/>
  <c r="R252"/>
  <c r="R250" s="1"/>
  <c r="P263"/>
  <c r="BK290"/>
  <c r="J290" s="1"/>
  <c r="J105" s="1"/>
  <c r="P199" i="3"/>
  <c r="T127" i="2"/>
  <c r="R197"/>
  <c r="R218"/>
  <c r="BK252"/>
  <c r="J252" s="1"/>
  <c r="J102" s="1"/>
  <c r="T263"/>
  <c r="T290"/>
  <c r="BK123" i="3"/>
  <c r="R123"/>
  <c r="BK180"/>
  <c r="J180" s="1"/>
  <c r="J99" s="1"/>
  <c r="P180"/>
  <c r="P122" s="1"/>
  <c r="P121" s="1"/>
  <c r="AU96" i="1" s="1"/>
  <c r="R199" i="3"/>
  <c r="P127" i="2"/>
  <c r="P197"/>
  <c r="P218"/>
  <c r="T252"/>
  <c r="T250"/>
  <c r="BK263"/>
  <c r="J263" s="1"/>
  <c r="J104" s="1"/>
  <c r="P290"/>
  <c r="P123" i="3"/>
  <c r="T123"/>
  <c r="T180"/>
  <c r="BK199"/>
  <c r="J199"/>
  <c r="J100" s="1"/>
  <c r="R127" i="2"/>
  <c r="T197"/>
  <c r="T218"/>
  <c r="P252"/>
  <c r="P250"/>
  <c r="R263"/>
  <c r="R290"/>
  <c r="R262" s="1"/>
  <c r="R180" i="3"/>
  <c r="T199"/>
  <c r="F92" i="2"/>
  <c r="F121"/>
  <c r="BE137"/>
  <c r="BE160"/>
  <c r="BE166"/>
  <c r="BE167"/>
  <c r="BE177"/>
  <c r="BE190"/>
  <c r="BE216"/>
  <c r="BE223"/>
  <c r="BE240"/>
  <c r="BE244"/>
  <c r="BE245"/>
  <c r="BE247"/>
  <c r="BE249"/>
  <c r="BE251"/>
  <c r="BE257"/>
  <c r="BE268"/>
  <c r="BE272"/>
  <c r="BE279"/>
  <c r="BE283"/>
  <c r="BE304"/>
  <c r="BE307"/>
  <c r="BK250"/>
  <c r="J250" s="1"/>
  <c r="J101" s="1"/>
  <c r="F92" i="3"/>
  <c r="BE124"/>
  <c r="BE127"/>
  <c r="BE181"/>
  <c r="BE187"/>
  <c r="BE195"/>
  <c r="BE209"/>
  <c r="J89" i="2"/>
  <c r="J121"/>
  <c r="BE130"/>
  <c r="BE170"/>
  <c r="BE188"/>
  <c r="BE191"/>
  <c r="BE198"/>
  <c r="BE224"/>
  <c r="BE228"/>
  <c r="BE234"/>
  <c r="BE239"/>
  <c r="BE248"/>
  <c r="BE253"/>
  <c r="BE270"/>
  <c r="BE288"/>
  <c r="BE298"/>
  <c r="BE301"/>
  <c r="J91" i="3"/>
  <c r="J92"/>
  <c r="F117"/>
  <c r="BE130"/>
  <c r="BE138"/>
  <c r="BE161"/>
  <c r="BE178"/>
  <c r="BE184"/>
  <c r="BE190"/>
  <c r="BE193"/>
  <c r="BE216"/>
  <c r="E85" i="2"/>
  <c r="J92"/>
  <c r="BE152"/>
  <c r="BE173"/>
  <c r="BE180"/>
  <c r="BE183"/>
  <c r="BE204"/>
  <c r="BE209"/>
  <c r="BE214"/>
  <c r="BE219"/>
  <c r="BE236"/>
  <c r="BE237"/>
  <c r="BE241"/>
  <c r="BE242"/>
  <c r="BE243"/>
  <c r="BE260"/>
  <c r="BE264"/>
  <c r="E85" i="3"/>
  <c r="J115"/>
  <c r="BE134"/>
  <c r="BE148"/>
  <c r="BE157"/>
  <c r="BE167"/>
  <c r="BE200"/>
  <c r="BE204"/>
  <c r="BE207"/>
  <c r="BE128" i="2"/>
  <c r="BE131"/>
  <c r="BE156"/>
  <c r="BE230"/>
  <c r="BE238"/>
  <c r="BE275"/>
  <c r="BE291"/>
  <c r="BE295"/>
  <c r="BE311"/>
  <c r="BE315"/>
  <c r="BE141" i="3"/>
  <c r="BE144"/>
  <c r="BE146"/>
  <c r="BE151"/>
  <c r="BE154"/>
  <c r="BE159"/>
  <c r="BE170"/>
  <c r="BE211"/>
  <c r="BK215"/>
  <c r="J215"/>
  <c r="J101" s="1"/>
  <c r="F34" i="2"/>
  <c r="BA95" i="1" s="1"/>
  <c r="F37" i="2"/>
  <c r="BD95" i="1" s="1"/>
  <c r="F35" i="2"/>
  <c r="BB95" i="1" s="1"/>
  <c r="J34" i="3"/>
  <c r="AW96" i="1" s="1"/>
  <c r="J34" i="2"/>
  <c r="AW95" i="1" s="1"/>
  <c r="F36" i="2"/>
  <c r="BC95" i="1" s="1"/>
  <c r="F35" i="3"/>
  <c r="BB96" i="1" s="1"/>
  <c r="F34" i="3"/>
  <c r="BA96" i="1" s="1"/>
  <c r="F36" i="3"/>
  <c r="BC96" i="1" s="1"/>
  <c r="F37" i="3"/>
  <c r="BD96" i="1" s="1"/>
  <c r="T122" i="3" l="1"/>
  <c r="T121"/>
  <c r="R126" i="2"/>
  <c r="R125"/>
  <c r="T262"/>
  <c r="T126" s="1"/>
  <c r="T125" s="1"/>
  <c r="R122" i="3"/>
  <c r="R121" s="1"/>
  <c r="BK122"/>
  <c r="J122" s="1"/>
  <c r="J97" s="1"/>
  <c r="P262" i="2"/>
  <c r="P126" s="1"/>
  <c r="P125" s="1"/>
  <c r="AU95" i="1" s="1"/>
  <c r="AU94" s="1"/>
  <c r="J127" i="2"/>
  <c r="J98" s="1"/>
  <c r="BK262"/>
  <c r="J262" s="1"/>
  <c r="J103" s="1"/>
  <c r="J123" i="3"/>
  <c r="J98" s="1"/>
  <c r="J33" i="2"/>
  <c r="AV95" i="1" s="1"/>
  <c r="AT95" s="1"/>
  <c r="BD94"/>
  <c r="W33" s="1"/>
  <c r="J33" i="3"/>
  <c r="AV96" i="1" s="1"/>
  <c r="AT96" s="1"/>
  <c r="BC94"/>
  <c r="W32" s="1"/>
  <c r="BB94"/>
  <c r="W31" s="1"/>
  <c r="F33" i="3"/>
  <c r="AZ96" i="1" s="1"/>
  <c r="BA94"/>
  <c r="AW94" s="1"/>
  <c r="AK30" s="1"/>
  <c r="F33" i="2"/>
  <c r="AZ95" i="1" s="1"/>
  <c r="BK126" i="2" l="1"/>
  <c r="BK125" s="1"/>
  <c r="J125" s="1"/>
  <c r="J30" s="1"/>
  <c r="AG95" i="1" s="1"/>
  <c r="AN95" s="1"/>
  <c r="BK121" i="3"/>
  <c r="J121" s="1"/>
  <c r="J96" s="1"/>
  <c r="AZ94" i="1"/>
  <c r="W29" s="1"/>
  <c r="AX94"/>
  <c r="W30"/>
  <c r="AY94"/>
  <c r="J39" i="2" l="1"/>
  <c r="J96"/>
  <c r="J126"/>
  <c r="J97" s="1"/>
  <c r="J30" i="3"/>
  <c r="AG96" i="1" s="1"/>
  <c r="AN96" s="1"/>
  <c r="AV94"/>
  <c r="AK29" s="1"/>
  <c r="J39" i="3" l="1"/>
  <c r="AT94" i="1"/>
  <c r="AG94"/>
  <c r="AN94" l="1"/>
  <c r="AK26"/>
  <c r="AK35" s="1"/>
</calcChain>
</file>

<file path=xl/sharedStrings.xml><?xml version="1.0" encoding="utf-8"?>
<sst xmlns="http://schemas.openxmlformats.org/spreadsheetml/2006/main" count="3842" uniqueCount="586">
  <si>
    <t>Export Komplet</t>
  </si>
  <si>
    <t/>
  </si>
  <si>
    <t>2.0</t>
  </si>
  <si>
    <t>False</t>
  </si>
  <si>
    <t>{98e53cbd-ee8c-4cf5-be80-281e7a8efcaa}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</si>
  <si>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</si>
  <si>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</si>
  <si>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</si>
  <si>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</si>
  <si>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</si>
  <si>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</si>
  <si>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</si>
  <si>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</si>
  <si>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SO</t>
  </si>
  <si>
    <t>Stavba:</t>
  </si>
  <si>
    <t>Nové Strašecí - kanalizační přípojka SOU</t>
  </si>
  <si>
    <t>KSO:</t>
  </si>
  <si>
    <t>CC-CZ:</t>
  </si>
  <si>
    <t>Místo:</t>
  </si>
  <si>
    <t xml:space="preserve"> </t>
  </si>
  <si>
    <t>Datum:</t>
  </si>
  <si>
    <t>8. 6. 2021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</si>
  <si>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</si>
  <si>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</si>
  <si>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</si>
  <si>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</si>
  <si>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</si>
  <si>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</si>
  <si>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</si>
  <si>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</si>
  <si>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</si>
  <si>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</si>
  <si>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</si>
  <si>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</si>
  <si>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</si>
  <si>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</si>
  <si>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</si>
  <si>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</si>
  <si>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</si>
  <si>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</si>
  <si>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</si>
  <si>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</si>
  <si>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</si>
  <si>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</si>
  <si>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</si>
  <si>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</si>
  <si>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</si>
  <si>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</si>
  <si>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</si>
  <si>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</si>
  <si>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</si>
  <si>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</si>
  <si>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</si>
  <si>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</si>
  <si>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</si>
  <si>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</si>
  <si>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</si>
  <si>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</si>
  <si>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</si>
  <si>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</si>
  <si>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</si>
  <si>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</si>
  <si>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</si>
  <si>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</si>
  <si>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</si>
  <si>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</si>
  <si>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</si>
  <si>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</si>
  <si>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</si>
  <si>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</si>
  <si>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</si>
  <si>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</si>
  <si>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</si>
  <si>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</si>
  <si>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</si>
  <si>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</t>
  </si>
  <si>
    <t>Kanalizační přípojky - gravitační a tlakové</t>
  </si>
  <si>
    <t>STA</t>
  </si>
  <si>
    <t>1</t>
  </si>
  <si>
    <t>{42c5861a-1432-4a6f-9e26-61aaab28fb30}</t>
  </si>
  <si>
    <t>2</t>
  </si>
  <si>
    <t>SO 2</t>
  </si>
  <si>
    <t>Čerpací stanice odpadních vod</t>
  </si>
  <si>
    <t>{a73e15f5-c2c7-4c11-9b06-a157146c2ba2}</t>
  </si>
  <si>
    <t>výkop</t>
  </si>
  <si>
    <t>245,04</t>
  </si>
  <si>
    <t>zz</t>
  </si>
  <si>
    <t>zásyp zeminou</t>
  </si>
  <si>
    <t>180,11</t>
  </si>
  <si>
    <t>KRYCÍ LIST SOUPISU PRACÍ</t>
  </si>
  <si>
    <t>blk</t>
  </si>
  <si>
    <t>bloky pod potrubí</t>
  </si>
  <si>
    <t>0,1</t>
  </si>
  <si>
    <t>zšp</t>
  </si>
  <si>
    <t>zásyp štěrkopískem</t>
  </si>
  <si>
    <t>10,4</t>
  </si>
  <si>
    <t>skl</t>
  </si>
  <si>
    <t>skládka</t>
  </si>
  <si>
    <t>64,93</t>
  </si>
  <si>
    <t>mkasf</t>
  </si>
  <si>
    <t>MK asfalt</t>
  </si>
  <si>
    <t>Objekt:</t>
  </si>
  <si>
    <t>SO 1 - Kanalizační přípojky - gravitační a tlakové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</si>
  <si>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</si>
  <si>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</si>
  <si>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</si>
  <si>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</si>
  <si>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</si>
  <si>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</si>
  <si>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</si>
  <si>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</si>
  <si>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</si>
  <si>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</si>
  <si>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 xml:space="preserve">      SO - Komunikace - zásypy</t>
  </si>
  <si>
    <t xml:space="preserve">    K - KOMUNIKACE</t>
  </si>
  <si>
    <t xml:space="preserve">      MKasf - Místní komunikace - asfalt</t>
  </si>
  <si>
    <t xml:space="preserve">      MKbr - Místní komunikace -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</si>
  <si>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</si>
  <si>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</si>
  <si>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</si>
  <si>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</si>
  <si>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</si>
  <si>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</si>
  <si>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</si>
  <si>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</si>
  <si>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</si>
  <si>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</si>
  <si>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</si>
  <si>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</si>
  <si>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</si>
  <si>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</si>
  <si>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</si>
  <si>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</si>
  <si>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</si>
  <si>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</si>
  <si>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</si>
  <si>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</si>
  <si>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</si>
  <si>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CS ÚRS 2021 01</t>
  </si>
  <si>
    <t>4</t>
  </si>
  <si>
    <t>1347296319</t>
  </si>
  <si>
    <t>VV</t>
  </si>
  <si>
    <t>3*24</t>
  </si>
  <si>
    <t>115101301</t>
  </si>
  <si>
    <t>Pohotovost čerpací soupravy pro dopravní výšku do 10 m přítok do 500 l/min</t>
  </si>
  <si>
    <t>den</t>
  </si>
  <si>
    <t>-2140388998</t>
  </si>
  <si>
    <t>3</t>
  </si>
  <si>
    <t>121151103</t>
  </si>
  <si>
    <t>Sejmutí ornice plochy do 100 m2 tl vrstvy do 200 mm strojně</t>
  </si>
  <si>
    <t>m2</t>
  </si>
  <si>
    <t>1024451419</t>
  </si>
  <si>
    <t>kanalizační přípojka - tlaková</t>
  </si>
  <si>
    <t>1,0*100</t>
  </si>
  <si>
    <t>kanalizační přípojka - gravitační</t>
  </si>
  <si>
    <t>(10+6)*1,3</t>
  </si>
  <si>
    <t>Součet</t>
  </si>
  <si>
    <t>132254204</t>
  </si>
  <si>
    <t>Hloubení zapažených rýh š do 2000 mm v hornině třídy těžitelnosti I, skupiny 3 objem do 500 m3</t>
  </si>
  <si>
    <t>m3</t>
  </si>
  <si>
    <t>-1762703946</t>
  </si>
  <si>
    <t xml:space="preserve">kanalizační přípojky </t>
  </si>
  <si>
    <t>hornina tř. 3 - 50%</t>
  </si>
  <si>
    <t>100,0*1,0*2,0  "tlaková"</t>
  </si>
  <si>
    <t>(10+6)*1,3*2,0   "gravitační"</t>
  </si>
  <si>
    <t xml:space="preserve">nezpevněný  povrch       </t>
  </si>
  <si>
    <t>-100,0*1,0*0,15   "tlaková"</t>
  </si>
  <si>
    <t>-8*1,3*0,15    "gravitační"</t>
  </si>
  <si>
    <t>komunikace</t>
  </si>
  <si>
    <t>-8*1,3*0,4</t>
  </si>
  <si>
    <t>drenážní prohloubení</t>
  </si>
  <si>
    <t>100,0*1,0*0,2  "tlaková kan."</t>
  </si>
  <si>
    <t>(10+6)*1,3*0,2   "gravitační kan."</t>
  </si>
  <si>
    <t>v*0,5</t>
  </si>
  <si>
    <t>5</t>
  </si>
  <si>
    <t>132354204</t>
  </si>
  <si>
    <t>Hloubení zapažených rýh š do 2000 mm v hornině třídy těžitelnosti II, skupiny 4 objem do 500 m3</t>
  </si>
  <si>
    <t>220539071</t>
  </si>
  <si>
    <t>hornina tř. 4</t>
  </si>
  <si>
    <t>v*0,4</t>
  </si>
  <si>
    <t>6</t>
  </si>
  <si>
    <t>132454204</t>
  </si>
  <si>
    <t>Hloubení zapažených rýh š do 2000 mm v hornině třídy těžitelnosti II, skupiny 5 objem do 500 m3</t>
  </si>
  <si>
    <t>-1486219572</t>
  </si>
  <si>
    <t>hornina tř. 5</t>
  </si>
  <si>
    <t>v*0,1</t>
  </si>
  <si>
    <t>7</t>
  </si>
  <si>
    <t>151101101</t>
  </si>
  <si>
    <t>Zřízení příložného pažení a rozepření stěn rýh hl do 2 m</t>
  </si>
  <si>
    <t>-34924699</t>
  </si>
  <si>
    <t xml:space="preserve">"kanalizační přípojky" </t>
  </si>
  <si>
    <t>100*2*2  "tlakové"</t>
  </si>
  <si>
    <t>(10+6)*2*2    "gravitační</t>
  </si>
  <si>
    <t>"drenážní prohloubení" (100+16)*0,2*2</t>
  </si>
  <si>
    <t>8</t>
  </si>
  <si>
    <t>151101111</t>
  </si>
  <si>
    <t>Odstranění příložného pažení a rozepření stěn rýh hl do 2 m</t>
  </si>
  <si>
    <t>2039650395</t>
  </si>
  <si>
    <t>9</t>
  </si>
  <si>
    <t>162351104</t>
  </si>
  <si>
    <t>Vodorovné přemístění do 1000 m výkopku/sypaniny z horniny třídy těžitelnosti I, skupiny 1 až 3</t>
  </si>
  <si>
    <t>1688337509</t>
  </si>
  <si>
    <t>zz*2</t>
  </si>
  <si>
    <t>10</t>
  </si>
  <si>
    <t>162351124</t>
  </si>
  <si>
    <t>Vodorovné přemístění do 1000 m výkopku/sypaniny z hornin třídy těžitelnosti II, skupiny 4 a 5</t>
  </si>
  <si>
    <t>1498449778</t>
  </si>
  <si>
    <t>(98,016+24,504-64,93)*2</t>
  </si>
  <si>
    <t>11</t>
  </si>
  <si>
    <t>162751137</t>
  </si>
  <si>
    <t>Vodorovné přemístění do 10000 m výkopku/sypaniny z horniny třídy těžitelnosti II, skupiny 4 a 5</t>
  </si>
  <si>
    <t>1964410992</t>
  </si>
  <si>
    <t>-zz</t>
  </si>
  <si>
    <t>12</t>
  </si>
  <si>
    <t>171201221</t>
  </si>
  <si>
    <t>Poplatek za uložení na skládce (skládkovné) zeminy a kamení kód odpadu 17 05 04</t>
  </si>
  <si>
    <t>t</t>
  </si>
  <si>
    <t>-314782640</t>
  </si>
  <si>
    <t>skl*2</t>
  </si>
  <si>
    <t>13</t>
  </si>
  <si>
    <t>171251201</t>
  </si>
  <si>
    <t>Uložení sypaniny na skládky nebo meziskládky</t>
  </si>
  <si>
    <t>660324786</t>
  </si>
  <si>
    <t>14</t>
  </si>
  <si>
    <t>175111101</t>
  </si>
  <si>
    <t>Obsypání potrubí ručně sypaninou bez prohození, uloženou do 3 m</t>
  </si>
  <si>
    <t>538606934</t>
  </si>
  <si>
    <t>"DN 200" 10*1,3*0,5</t>
  </si>
  <si>
    <t>"DN 250"  6*1,3*0,55</t>
  </si>
  <si>
    <t>"výtlak" 100,1*1,0*0,35</t>
  </si>
  <si>
    <t>obs</t>
  </si>
  <si>
    <t>M</t>
  </si>
  <si>
    <t>58337302</t>
  </si>
  <si>
    <t>štěrkopísek frakce 0/16</t>
  </si>
  <si>
    <t>-803897763</t>
  </si>
  <si>
    <t>45,825*2 'Přepočtené koeficientem množství</t>
  </si>
  <si>
    <t>16</t>
  </si>
  <si>
    <t>181351003</t>
  </si>
  <si>
    <t>Rozprostření ornice tl vrstvy do 200 mm pl do 100 m2 v rovině nebo ve svahu do 1:5 strojně</t>
  </si>
  <si>
    <t>228623040</t>
  </si>
  <si>
    <t>17</t>
  </si>
  <si>
    <t>174151101</t>
  </si>
  <si>
    <t>Zásyp jam, šachet rýh nebo kolem objektů sypaninou se zhutněním</t>
  </si>
  <si>
    <t>1085539917</t>
  </si>
  <si>
    <t>"výtlak"  100,0*1,0*1,65</t>
  </si>
  <si>
    <t>"DN200" 2,0*1,3*1,5</t>
  </si>
  <si>
    <t>"DN250"  6,0*1,3*1,45</t>
  </si>
  <si>
    <t>"bloky podkladní" -blk</t>
  </si>
  <si>
    <t>Vodorovné konstrukce</t>
  </si>
  <si>
    <t>18</t>
  </si>
  <si>
    <t>451572111</t>
  </si>
  <si>
    <t>Lože pod potrubí otevřený výkop z písku frakce 0-16</t>
  </si>
  <si>
    <t>-61458509</t>
  </si>
  <si>
    <t>"frakce 0-16"</t>
  </si>
  <si>
    <t>"potrubí"</t>
  </si>
  <si>
    <t>100,0*1,0*0,1  "tlakové"</t>
  </si>
  <si>
    <t>(10+6)*1,3*0,1   "gravitační"</t>
  </si>
  <si>
    <t>lo</t>
  </si>
  <si>
    <t>19</t>
  </si>
  <si>
    <t>4-1</t>
  </si>
  <si>
    <t>Výstražná separační tkaná geotextilie (dodávka a montáž)</t>
  </si>
  <si>
    <t>83737697</t>
  </si>
  <si>
    <t>100,0*1,0  "tlakové"</t>
  </si>
  <si>
    <t>(10+6)*1,3   "gravitační"</t>
  </si>
  <si>
    <t>20</t>
  </si>
  <si>
    <t>451572111.02</t>
  </si>
  <si>
    <t>Lože pod potrubí otevřený výkop ze štěrku frakce 16-32  (dodávka a montáž)</t>
  </si>
  <si>
    <t>-1766364730</t>
  </si>
  <si>
    <t>"drenážní prohloubení"</t>
  </si>
  <si>
    <t>100,0*1,0*0,2  "tlakové"</t>
  </si>
  <si>
    <t>(10+6)*1,3*0,2   "gravitační"</t>
  </si>
  <si>
    <t>lodr</t>
  </si>
  <si>
    <t>452313131</t>
  </si>
  <si>
    <t>Podkladní bloky z betonu prostého tř. C 12/15 otevřený výkop</t>
  </si>
  <si>
    <t>-1449268918</t>
  </si>
  <si>
    <t>"lomy"  0,05*2</t>
  </si>
  <si>
    <t>22</t>
  </si>
  <si>
    <t>452353101</t>
  </si>
  <si>
    <t>Bednění podkladních bloků otevřený výkop</t>
  </si>
  <si>
    <t>-1503378452</t>
  </si>
  <si>
    <t>"lomy"  (0,5+0,5+0,44*2)*0,2*2</t>
  </si>
  <si>
    <t>Trubní vedení</t>
  </si>
  <si>
    <t>23</t>
  </si>
  <si>
    <t>871214201</t>
  </si>
  <si>
    <t>Montáž kanalizačního potrubí z PE SDR11 otevřený výkop sklon do 20 % svařovaných na tupo D 50x4,6 mm</t>
  </si>
  <si>
    <t>m</t>
  </si>
  <si>
    <t>-614921332</t>
  </si>
  <si>
    <t>"kan. přípojka - tlaková"</t>
  </si>
  <si>
    <t>100</t>
  </si>
  <si>
    <t>24</t>
  </si>
  <si>
    <t>28613732</t>
  </si>
  <si>
    <t>potrubí kanalizační třívrstvé PE100 SDR11 s dodatečným opláštěním a integrovaným detekčním vodičem, 50x4,6mm</t>
  </si>
  <si>
    <t>352727435</t>
  </si>
  <si>
    <t>25</t>
  </si>
  <si>
    <t>871353121</t>
  </si>
  <si>
    <t>Montáž kanalizačního potrubí z PVC těsněné gumovým kroužkem otevřený výkop sklon do 20 % DN 200</t>
  </si>
  <si>
    <t>1227554092</t>
  </si>
  <si>
    <t>"grav. přípojka"</t>
  </si>
  <si>
    <t>10,0</t>
  </si>
  <si>
    <t>26</t>
  </si>
  <si>
    <t>28611136</t>
  </si>
  <si>
    <t>trubka kanalizační PVC DN 200x1000mm SN4</t>
  </si>
  <si>
    <t>-107516438</t>
  </si>
  <si>
    <t>10*1,03 'Přepočtené koeficientem množství</t>
  </si>
  <si>
    <t>27</t>
  </si>
  <si>
    <t>871363121</t>
  </si>
  <si>
    <t>Montáž kanalizačního potrubí z PVC těsněné gumovým kroužkem otevřený výkop sklon do 20 % DN 250</t>
  </si>
  <si>
    <t>35736582</t>
  </si>
  <si>
    <t>6,0</t>
  </si>
  <si>
    <t>28</t>
  </si>
  <si>
    <t>28611140</t>
  </si>
  <si>
    <t>trubka kanalizační PVC DN 250x1000mm SN4</t>
  </si>
  <si>
    <t>24219669</t>
  </si>
  <si>
    <t>6*1,03 'Přepočtené koeficientem množství</t>
  </si>
  <si>
    <t>29</t>
  </si>
  <si>
    <t>877181101</t>
  </si>
  <si>
    <t>Montáž elektrospojek na vodovodním potrubí z PE trub d 50</t>
  </si>
  <si>
    <t>kus</t>
  </si>
  <si>
    <t>-367770695</t>
  </si>
  <si>
    <t>30</t>
  </si>
  <si>
    <t>28653054</t>
  </si>
  <si>
    <t>elektrokoleno 90° PE 100 D 50mm</t>
  </si>
  <si>
    <t>1724818533</t>
  </si>
  <si>
    <t>31</t>
  </si>
  <si>
    <t>892241111</t>
  </si>
  <si>
    <t>Tlaková zkouška vodou potrubí do 80</t>
  </si>
  <si>
    <t>1746999010</t>
  </si>
  <si>
    <t>32</t>
  </si>
  <si>
    <t>892351111</t>
  </si>
  <si>
    <t>Tlaková zkouška vodou potrubí DN 150 nebo 200</t>
  </si>
  <si>
    <t>379859653</t>
  </si>
  <si>
    <t>33</t>
  </si>
  <si>
    <t>892381111</t>
  </si>
  <si>
    <t>Tlaková zkouška vodou potrubí DN 250, DN 300 nebo 350</t>
  </si>
  <si>
    <t>814209483</t>
  </si>
  <si>
    <t>34</t>
  </si>
  <si>
    <t>892372111</t>
  </si>
  <si>
    <t>Zabezpečení konců potrubí DN do 300 při tlakových zkouškách vodou</t>
  </si>
  <si>
    <t>865261765</t>
  </si>
  <si>
    <t>35</t>
  </si>
  <si>
    <t>892353122</t>
  </si>
  <si>
    <t>Proplach kanalizačního potrubí DN 150 nebo 200</t>
  </si>
  <si>
    <t>41882138</t>
  </si>
  <si>
    <t>36</t>
  </si>
  <si>
    <t>892233122</t>
  </si>
  <si>
    <t>Proplach kanalizačního potrubí DN od 40 do 70</t>
  </si>
  <si>
    <t>-60364710</t>
  </si>
  <si>
    <t>37</t>
  </si>
  <si>
    <t>892383122</t>
  </si>
  <si>
    <t>Proplach kanalizačního potrubí DN 250, DN 300 nebo 350</t>
  </si>
  <si>
    <t>9006806</t>
  </si>
  <si>
    <t>38</t>
  </si>
  <si>
    <t>894812051</t>
  </si>
  <si>
    <t>Revizní  šachta z PP DN 400 poklop plastový pochůzí pro třídu zatížení A15</t>
  </si>
  <si>
    <t>427870508</t>
  </si>
  <si>
    <t>39</t>
  </si>
  <si>
    <t>899721111</t>
  </si>
  <si>
    <t>Signalizační vodič DN do 150 mm na potrubí</t>
  </si>
  <si>
    <t>1661078194</t>
  </si>
  <si>
    <t>40</t>
  </si>
  <si>
    <t>899721112</t>
  </si>
  <si>
    <t>Signalizační vodič DN nad 150 mm na potrubí</t>
  </si>
  <si>
    <t>1192627964</t>
  </si>
  <si>
    <t>41</t>
  </si>
  <si>
    <t>899722111</t>
  </si>
  <si>
    <t>Krytí potrubí z plastů výstražnou fólií z PVC 20 cm</t>
  </si>
  <si>
    <t>1543403174</t>
  </si>
  <si>
    <t>998</t>
  </si>
  <si>
    <t>Přesun hmot</t>
  </si>
  <si>
    <t>42</t>
  </si>
  <si>
    <t>998225111</t>
  </si>
  <si>
    <t>Přesun hmot pro pozemní komunikace s krytem z kamene, monolitickým betonovým nebo živičným</t>
  </si>
  <si>
    <t>161043700</t>
  </si>
  <si>
    <t>Komunikace - zásypy</t>
  </si>
  <si>
    <t>43</t>
  </si>
  <si>
    <t>174151101.01</t>
  </si>
  <si>
    <t>500031245</t>
  </si>
  <si>
    <t>"zásyp štěrkopískem"</t>
  </si>
  <si>
    <t>"DN200" 8*1,3*1,0</t>
  </si>
  <si>
    <t>44</t>
  </si>
  <si>
    <t>-1130736319</t>
  </si>
  <si>
    <t>zšp*2,0541</t>
  </si>
  <si>
    <t>45</t>
  </si>
  <si>
    <t>1551704344</t>
  </si>
  <si>
    <t>21,363</t>
  </si>
  <si>
    <t>KOMUNIKACE</t>
  </si>
  <si>
    <t>MKasf</t>
  </si>
  <si>
    <t>Místní komunikace - asfalt</t>
  </si>
  <si>
    <t>46</t>
  </si>
  <si>
    <t>564861111.01</t>
  </si>
  <si>
    <t>Podklad ze štěrkodrtě ŠD tl 200 mm</t>
  </si>
  <si>
    <t>498481361</t>
  </si>
  <si>
    <t>"MK" 8*1,3</t>
  </si>
  <si>
    <t>47</t>
  </si>
  <si>
    <t>567122111</t>
  </si>
  <si>
    <t>Podklad ze směsi stmelené cementem SC C 8/10 (KSC I) tl 120 mm</t>
  </si>
  <si>
    <t>-1633842045</t>
  </si>
  <si>
    <t>48</t>
  </si>
  <si>
    <t>577155112</t>
  </si>
  <si>
    <t>Asfaltový beton vrstva ložní ACL 16 (ABH) tl 60 mm š do 3 m z nemodifikovaného asfaltu</t>
  </si>
  <si>
    <t>-858882324</t>
  </si>
  <si>
    <t>49</t>
  </si>
  <si>
    <t>577134131</t>
  </si>
  <si>
    <t>Asfaltový beton vrstva obrusná ACO 11 (ABS) tř. I tl 40 mm š do 3 m z modifikovaného asfaltu</t>
  </si>
  <si>
    <t>2005460689</t>
  </si>
  <si>
    <t>50</t>
  </si>
  <si>
    <t>573111112</t>
  </si>
  <si>
    <t>Postřik živičný infiltrační s posypem z asfaltu množství 1 kg/m2</t>
  </si>
  <si>
    <t>-375425628</t>
  </si>
  <si>
    <t>51</t>
  </si>
  <si>
    <t>573211111</t>
  </si>
  <si>
    <t>Postřik živičný spojovací z asfaltu v množství do 0,70 kg/m2</t>
  </si>
  <si>
    <t>866634523</t>
  </si>
  <si>
    <t>52</t>
  </si>
  <si>
    <t>UTES-MK</t>
  </si>
  <si>
    <t>Živičná zálivka - utěsnění styku starého a nového krytu vozovky (prac.spáry proříznuty do hl.min. 25mm) (dodávka+montáž)</t>
  </si>
  <si>
    <t>1844196249</t>
  </si>
  <si>
    <t>"místní komunikace asfalt</t>
  </si>
  <si>
    <t>8*2</t>
  </si>
  <si>
    <t>53</t>
  </si>
  <si>
    <t>998225111.1</t>
  </si>
  <si>
    <t>CS ÚRS 2019 01</t>
  </si>
  <si>
    <t>2145855013</t>
  </si>
  <si>
    <t>mkasf*0,42*2,5</t>
  </si>
  <si>
    <t>MKbr</t>
  </si>
  <si>
    <t>Místní komunikace - bourání</t>
  </si>
  <si>
    <t>54</t>
  </si>
  <si>
    <t>113107324</t>
  </si>
  <si>
    <t>Odstranění podkladu z kameniva drceného tl 400 mm strojně pl do 50 m2</t>
  </si>
  <si>
    <t>-760498995</t>
  </si>
  <si>
    <t>"MK"</t>
  </si>
  <si>
    <t>"DN 200"</t>
  </si>
  <si>
    <t>8*1,3</t>
  </si>
  <si>
    <t>55</t>
  </si>
  <si>
    <t>113107342</t>
  </si>
  <si>
    <t>Odstranění podkladu živičného tl 100 mm strojně pl do 50 m2</t>
  </si>
  <si>
    <t>-217993473</t>
  </si>
  <si>
    <t>"MK" 8*(1,3+2*0,15)</t>
  </si>
  <si>
    <t>56</t>
  </si>
  <si>
    <t>113154122</t>
  </si>
  <si>
    <t>Frézování živičného krytu tl 40 mm pruh š 1 m pl do 500 m2 bez překážek v trase</t>
  </si>
  <si>
    <t>1336220965</t>
  </si>
  <si>
    <t>"MK"  8*(1,3+2*0,15)</t>
  </si>
  <si>
    <t>57</t>
  </si>
  <si>
    <t>919735111</t>
  </si>
  <si>
    <t>Řezání stávajícího živičného krytu hl do 50 mm</t>
  </si>
  <si>
    <t>1006032064</t>
  </si>
  <si>
    <t>"místní komunikace asfalt"  8*2</t>
  </si>
  <si>
    <t>58</t>
  </si>
  <si>
    <t>997221551</t>
  </si>
  <si>
    <t>Vodorovná doprava suti ze sypkých materiálů do 1 km</t>
  </si>
  <si>
    <t>-916771704</t>
  </si>
  <si>
    <t>10,4+3,6</t>
  </si>
  <si>
    <t>59</t>
  </si>
  <si>
    <t>997221559</t>
  </si>
  <si>
    <t>Příplatek ZKD 1 km u vodorovné dopravy suti ze sypkých materiálů</t>
  </si>
  <si>
    <t>-1613902881</t>
  </si>
  <si>
    <t>14*15</t>
  </si>
  <si>
    <t>60</t>
  </si>
  <si>
    <t>997221845</t>
  </si>
  <si>
    <t>Poplatek za uložení odpadu z asfaltových povrchů na skládce (skládkovné)</t>
  </si>
  <si>
    <t>875312221</t>
  </si>
  <si>
    <t>3,5</t>
  </si>
  <si>
    <t>61</t>
  </si>
  <si>
    <t>997221855</t>
  </si>
  <si>
    <t>Poplatek za uložení odpadu z kameniva na skládce (skládkovné)</t>
  </si>
  <si>
    <t>-1219483475</t>
  </si>
  <si>
    <t>v1</t>
  </si>
  <si>
    <t>výkop ČS</t>
  </si>
  <si>
    <t>350</t>
  </si>
  <si>
    <t>SO 2 - Čerpací stanice odpadních vod</t>
  </si>
  <si>
    <t xml:space="preserve">    2 - Zakládání</t>
  </si>
  <si>
    <t xml:space="preserve">    3 - Svislé a kompletní konstrukce</t>
  </si>
  <si>
    <t xml:space="preserve">    9 - Ostatní konstrukce a práce, bourání</t>
  </si>
  <si>
    <t>-1993080721</t>
  </si>
  <si>
    <t>5*24</t>
  </si>
  <si>
    <t>-1441317827</t>
  </si>
  <si>
    <t>-844063405</t>
  </si>
  <si>
    <t>"ČS"</t>
  </si>
  <si>
    <t>10,0*10,0</t>
  </si>
  <si>
    <t>131251103</t>
  </si>
  <si>
    <t>Hloubení jam nezapažených v hornině třídy těžitelnosti I, skupiny 3 objem do 100 m3 strojně</t>
  </si>
  <si>
    <t>-753228151</t>
  </si>
  <si>
    <t>v1*0,5</t>
  </si>
  <si>
    <t>131351103</t>
  </si>
  <si>
    <t>Hloubení jam nezapažených v hornině třídy těžitelnosti II, skupiny 4 objem do 100 m3 strojně</t>
  </si>
  <si>
    <t>364371340</t>
  </si>
  <si>
    <t>v1*0,4</t>
  </si>
  <si>
    <t>131451103</t>
  </si>
  <si>
    <t>Hloubení jam nezapažených v hornině třídy těžitelnosti II, skupiny 5 objem do 100 m3 strojně</t>
  </si>
  <si>
    <t>1440027047</t>
  </si>
  <si>
    <t>v1*0,1</t>
  </si>
  <si>
    <t>161151103</t>
  </si>
  <si>
    <t>Svislé přemístění výkopku z horniny třídy těžitelnosti I, skupiny 1 až 3 hl výkopu přes 4 do 8 m</t>
  </si>
  <si>
    <t>-503866273</t>
  </si>
  <si>
    <t>175</t>
  </si>
  <si>
    <t>161151113</t>
  </si>
  <si>
    <t>Svislé přemístění výkopku z horniny třídy těžitelnosti II, skupiny 4 a 5 hl výkopu přes 4 do 8 m</t>
  </si>
  <si>
    <t>1601446847</t>
  </si>
  <si>
    <t>1557031274</t>
  </si>
  <si>
    <t>175*2</t>
  </si>
  <si>
    <t>1327470152</t>
  </si>
  <si>
    <t>(309,93-175,0)*2</t>
  </si>
  <si>
    <t>-234164295</t>
  </si>
  <si>
    <t>30,07</t>
  </si>
  <si>
    <t>167151111</t>
  </si>
  <si>
    <t>Nakládání výkopku z hornin třídy těžitelnosti I, skupiny 1 až 3 přes 100 m3</t>
  </si>
  <si>
    <t>-735404463</t>
  </si>
  <si>
    <t>167151112</t>
  </si>
  <si>
    <t>Nakládání výkopku z hornin třídy těžitelnosti II, skupiny 4 a 5 přes 100 m3</t>
  </si>
  <si>
    <t>1081639687</t>
  </si>
  <si>
    <t>-1083915263</t>
  </si>
  <si>
    <t>"ČS "  14,72</t>
  </si>
  <si>
    <t>"obetonování"   9,75</t>
  </si>
  <si>
    <t>"podsyp"  3,2</t>
  </si>
  <si>
    <t>"základová deska" 2,4</t>
  </si>
  <si>
    <t>-1101586164</t>
  </si>
  <si>
    <t>30,07*2</t>
  </si>
  <si>
    <t>-380213921</t>
  </si>
  <si>
    <t>"ornice" -100*0,1</t>
  </si>
  <si>
    <t>"ČS "  -14,72</t>
  </si>
  <si>
    <t>"obetonování"   -9,75</t>
  </si>
  <si>
    <t>"podsyp"  -3,2</t>
  </si>
  <si>
    <t>"základová deska"  -2,4</t>
  </si>
  <si>
    <t>1401884527</t>
  </si>
  <si>
    <t>Zakládání</t>
  </si>
  <si>
    <t>212755218</t>
  </si>
  <si>
    <t>Trativody z drenážních trubek plastových flexibilních D 200 mm bez lože</t>
  </si>
  <si>
    <t>-594789617</t>
  </si>
  <si>
    <t>16,0</t>
  </si>
  <si>
    <t>271572211</t>
  </si>
  <si>
    <t>Podsyp pod základové konstrukce se zhutněním z netříděného štěrkopísku</t>
  </si>
  <si>
    <t>-2135617719</t>
  </si>
  <si>
    <t>4,0*4,0*0,2</t>
  </si>
  <si>
    <t>273313611</t>
  </si>
  <si>
    <t>Základové desky z betonu tř. C 12/15</t>
  </si>
  <si>
    <t>-1810337136</t>
  </si>
  <si>
    <t>4,0*4,0*0,15</t>
  </si>
  <si>
    <t>273351121</t>
  </si>
  <si>
    <t>Zřízení bednění základových desek</t>
  </si>
  <si>
    <t>1736445444</t>
  </si>
  <si>
    <t>4,0*4*0,15</t>
  </si>
  <si>
    <t>273351122</t>
  </si>
  <si>
    <t>Odstranění bednění základových desek</t>
  </si>
  <si>
    <t>1963054457</t>
  </si>
  <si>
    <t>2,4</t>
  </si>
  <si>
    <t>273362021</t>
  </si>
  <si>
    <t>Výztuž základových desek svařovanými sítěmi Kari</t>
  </si>
  <si>
    <t>1829626465</t>
  </si>
  <si>
    <t>"kari 6/100/100"</t>
  </si>
  <si>
    <t>4,0*4,0*4,44*0,001</t>
  </si>
  <si>
    <t>Svislé a kompletní konstrukce</t>
  </si>
  <si>
    <t>380311533</t>
  </si>
  <si>
    <t>Kompletní konstrukce ČOV, nádrží, vodojemů nebo kanálů z betonu prostého tř. C 12/15 tl nad 300 mm</t>
  </si>
  <si>
    <t>-823673782</t>
  </si>
  <si>
    <t>"obetonování ČS"</t>
  </si>
  <si>
    <t>4,0*1,50*0,5*2+2,5*1,5*0,5*2</t>
  </si>
  <si>
    <t>380356241</t>
  </si>
  <si>
    <t>Bednění kompletních konstrukcí ČOV, nádrží nebo vodojemů neomítaných ploch zaoblených zřízení</t>
  </si>
  <si>
    <t>-1238322200</t>
  </si>
  <si>
    <t>4,0*1,5*2+2,5*1,5*2</t>
  </si>
  <si>
    <t>380356242</t>
  </si>
  <si>
    <t>Bednění kompletních konstrukcí ČOV, nádrží nebo vodojemů neomítaných ploch zaoblených odstranění</t>
  </si>
  <si>
    <t>-1641904516</t>
  </si>
  <si>
    <t>19,5</t>
  </si>
  <si>
    <t>ČS</t>
  </si>
  <si>
    <t>Čerpací stanice odpadních vod -  plastová samonosná polypropylenová válcová šachta o průměru  DN 2710mm, h=3,0 m, (dodávka a montáž)</t>
  </si>
  <si>
    <t>ks</t>
  </si>
  <si>
    <t>-795074772</t>
  </si>
  <si>
    <t>ČSt</t>
  </si>
  <si>
    <t>Čerpací stanice odpadních vod - technologie (dodávka a montáž)</t>
  </si>
  <si>
    <t>411858554</t>
  </si>
  <si>
    <t>P</t>
  </si>
  <si>
    <t>Poznámka k položce:_x000D_
ponorné čerpadlo 2 ks pro odpadní vodu, umístěno v čerpací stanici, typ záplavové kalové čerpadlo pro mokrou jímku, elektromotor v záplavovém provedení, s vlhkostní elektrosondou pro kontrolu těsnosti mechanické ucpávky, se zabudovanou tepelnou ochranou statoru, včetně kompl. spouštěcího zařízení (vodící tyče) a patního kolena DN50/50, průtok 2,0 l/s, dopravní výška 17 m,   spouštěcí zař. nerez, volný průchod 50 mm.  Provoz čerpadel se požaduje ve střídavém režimu.</t>
  </si>
  <si>
    <t>Ostatní konstrukce a práce, bourání</t>
  </si>
  <si>
    <t>ŽUMPA</t>
  </si>
  <si>
    <t>Vybourání žumpy 6,0x6,0x3,5 m, vyčištění, denzinfekce a zasypání</t>
  </si>
  <si>
    <t>-292374005</t>
  </si>
  <si>
    <t>SEZNAM FIGUR</t>
  </si>
  <si>
    <t>Výměra</t>
  </si>
  <si>
    <t xml:space="preserve"> SO 1</t>
  </si>
  <si>
    <t>Použití figury:</t>
  </si>
  <si>
    <t>lože potrubí</t>
  </si>
  <si>
    <t>lože drenáž</t>
  </si>
  <si>
    <t>obsyp</t>
  </si>
  <si>
    <t xml:space="preserve"> SO 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</si>
</sst>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8"/>
  <sheetViews>
    <sheetView showGridLines="0" tabSelected="1" topLeftCell="A6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01" t="s">
        <v>5</v>
      </c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s="1" customFormat="1" ht="12" customHeight="1">
      <c r="B5" s="20"/>
      <c r="D5" s="23" t="s">
        <v>12</v>
      </c>
      <c r="K5" s="229" t="s">
        <v>13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R5" s="20"/>
      <c r="BS5" s="17" t="s">
        <v>6</v>
      </c>
    </row>
    <row r="6" spans="1:74" s="1" customFormat="1" ht="36.950000000000003" customHeight="1">
      <c r="B6" s="20"/>
      <c r="D6" s="25" t="s">
        <v>14</v>
      </c>
      <c r="K6" s="230" t="s">
        <v>15</v>
      </c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R6" s="20"/>
      <c r="BS6" s="17" t="s">
        <v>6</v>
      </c>
    </row>
    <row r="7" spans="1:74" s="1" customFormat="1" ht="12" customHeight="1">
      <c r="B7" s="20"/>
      <c r="D7" s="26" t="s">
        <v>16</v>
      </c>
      <c r="K7" s="24" t="s">
        <v>1</v>
      </c>
      <c r="AK7" s="26" t="s">
        <v>17</v>
      </c>
      <c r="AN7" s="24" t="s">
        <v>1</v>
      </c>
      <c r="AR7" s="20"/>
      <c r="BS7" s="17" t="s">
        <v>6</v>
      </c>
    </row>
    <row r="8" spans="1:74" s="1" customFormat="1" ht="12" customHeight="1">
      <c r="B8" s="20"/>
      <c r="D8" s="26" t="s">
        <v>18</v>
      </c>
      <c r="K8" s="24" t="s">
        <v>19</v>
      </c>
      <c r="AK8" s="26" t="s">
        <v>20</v>
      </c>
      <c r="AN8" s="24" t="s">
        <v>21</v>
      </c>
      <c r="AR8" s="20"/>
      <c r="BS8" s="17" t="s">
        <v>6</v>
      </c>
    </row>
    <row r="9" spans="1:74" s="1" customFormat="1" ht="14.45" customHeight="1">
      <c r="B9" s="20"/>
      <c r="AR9" s="20"/>
      <c r="BS9" s="17" t="s">
        <v>6</v>
      </c>
    </row>
    <row r="10" spans="1:74" s="1" customFormat="1" ht="12" customHeight="1">
      <c r="B10" s="20"/>
      <c r="D10" s="26" t="s">
        <v>22</v>
      </c>
      <c r="AK10" s="26" t="s">
        <v>23</v>
      </c>
      <c r="AN10" s="24" t="s">
        <v>1</v>
      </c>
      <c r="AR10" s="20"/>
      <c r="BS10" s="17" t="s">
        <v>6</v>
      </c>
    </row>
    <row r="11" spans="1:74" s="1" customFormat="1" ht="18.399999999999999" customHeight="1">
      <c r="B11" s="20"/>
      <c r="E11" s="24" t="s">
        <v>19</v>
      </c>
      <c r="AK11" s="26" t="s">
        <v>24</v>
      </c>
      <c r="AN11" s="24" t="s">
        <v>1</v>
      </c>
      <c r="AR11" s="20"/>
      <c r="BS11" s="17" t="s">
        <v>6</v>
      </c>
    </row>
    <row r="12" spans="1:74" s="1" customFormat="1" ht="6.95" customHeight="1">
      <c r="B12" s="20"/>
      <c r="AR12" s="20"/>
      <c r="BS12" s="17" t="s">
        <v>6</v>
      </c>
    </row>
    <row r="13" spans="1:74" s="1" customFormat="1" ht="12" customHeight="1">
      <c r="B13" s="20"/>
      <c r="D13" s="26" t="s">
        <v>25</v>
      </c>
      <c r="AK13" s="26" t="s">
        <v>23</v>
      </c>
      <c r="AN13" s="24" t="s">
        <v>1</v>
      </c>
      <c r="AR13" s="20"/>
      <c r="BS13" s="17" t="s">
        <v>6</v>
      </c>
    </row>
    <row r="14" spans="1:74" ht="12.75">
      <c r="B14" s="20"/>
      <c r="E14" s="24" t="s">
        <v>19</v>
      </c>
      <c r="AK14" s="26" t="s">
        <v>24</v>
      </c>
      <c r="AN14" s="24" t="s">
        <v>1</v>
      </c>
      <c r="AR14" s="20"/>
      <c r="BS14" s="17" t="s">
        <v>6</v>
      </c>
    </row>
    <row r="15" spans="1:74" s="1" customFormat="1" ht="6.95" customHeight="1">
      <c r="B15" s="20"/>
      <c r="AR15" s="20"/>
      <c r="BS15" s="17" t="s">
        <v>3</v>
      </c>
    </row>
    <row r="16" spans="1:74" s="1" customFormat="1" ht="12" customHeight="1">
      <c r="B16" s="20"/>
      <c r="D16" s="26" t="s">
        <v>26</v>
      </c>
      <c r="AK16" s="26" t="s">
        <v>23</v>
      </c>
      <c r="AN16" s="24" t="s">
        <v>1</v>
      </c>
      <c r="AR16" s="20"/>
      <c r="BS16" s="17" t="s">
        <v>3</v>
      </c>
    </row>
    <row r="17" spans="1:71" s="1" customFormat="1" ht="18.399999999999999" customHeight="1">
      <c r="B17" s="20"/>
      <c r="E17" s="24" t="s">
        <v>19</v>
      </c>
      <c r="AK17" s="26" t="s">
        <v>24</v>
      </c>
      <c r="AN17" s="24" t="s">
        <v>1</v>
      </c>
      <c r="AR17" s="20"/>
      <c r="BS17" s="17" t="s">
        <v>27</v>
      </c>
    </row>
    <row r="18" spans="1:71" s="1" customFormat="1" ht="6.95" customHeight="1">
      <c r="B18" s="20"/>
      <c r="AR18" s="20"/>
      <c r="BS18" s="17" t="s">
        <v>6</v>
      </c>
    </row>
    <row r="19" spans="1:71" s="1" customFormat="1" ht="12" customHeight="1">
      <c r="B19" s="20"/>
      <c r="D19" s="26" t="s">
        <v>28</v>
      </c>
      <c r="AK19" s="26" t="s">
        <v>23</v>
      </c>
      <c r="AN19" s="24" t="s">
        <v>1</v>
      </c>
      <c r="AR19" s="20"/>
      <c r="BS19" s="17" t="s">
        <v>6</v>
      </c>
    </row>
    <row r="20" spans="1:71" s="1" customFormat="1" ht="18.399999999999999" customHeight="1">
      <c r="B20" s="20"/>
      <c r="E20" s="24" t="s">
        <v>19</v>
      </c>
      <c r="AK20" s="26" t="s">
        <v>24</v>
      </c>
      <c r="AN20" s="24" t="s">
        <v>1</v>
      </c>
      <c r="AR20" s="20"/>
      <c r="BS20" s="17" t="s">
        <v>27</v>
      </c>
    </row>
    <row r="21" spans="1:71" s="1" customFormat="1" ht="6.95" customHeight="1">
      <c r="B21" s="20"/>
      <c r="AR21" s="20"/>
    </row>
    <row r="22" spans="1:71" s="1" customFormat="1" ht="12" customHeight="1">
      <c r="B22" s="20"/>
      <c r="D22" s="26" t="s">
        <v>29</v>
      </c>
      <c r="AR22" s="20"/>
    </row>
    <row r="23" spans="1:71" s="1" customFormat="1" ht="16.5" customHeight="1">
      <c r="B23" s="20"/>
      <c r="E23" s="231" t="s">
        <v>1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R23" s="20"/>
    </row>
    <row r="24" spans="1:71" s="1" customFormat="1" ht="6.95" customHeight="1">
      <c r="B24" s="20"/>
      <c r="AR24" s="20"/>
    </row>
    <row r="25" spans="1:71" s="1" customFormat="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2" customFormat="1" ht="25.9" customHeight="1">
      <c r="A26" s="29"/>
      <c r="B26" s="30"/>
      <c r="C26" s="29"/>
      <c r="D26" s="31" t="s">
        <v>30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32">
        <f>ROUND(AG94,2)</f>
        <v>0</v>
      </c>
      <c r="AL26" s="233"/>
      <c r="AM26" s="233"/>
      <c r="AN26" s="233"/>
      <c r="AO26" s="233"/>
      <c r="AP26" s="29"/>
      <c r="AQ26" s="29"/>
      <c r="AR26" s="30"/>
      <c r="BE26" s="29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34" t="s">
        <v>31</v>
      </c>
      <c r="M28" s="234"/>
      <c r="N28" s="234"/>
      <c r="O28" s="234"/>
      <c r="P28" s="234"/>
      <c r="Q28" s="29"/>
      <c r="R28" s="29"/>
      <c r="S28" s="29"/>
      <c r="T28" s="29"/>
      <c r="U28" s="29"/>
      <c r="V28" s="29"/>
      <c r="W28" s="234" t="s">
        <v>32</v>
      </c>
      <c r="X28" s="234"/>
      <c r="Y28" s="234"/>
      <c r="Z28" s="234"/>
      <c r="AA28" s="234"/>
      <c r="AB28" s="234"/>
      <c r="AC28" s="234"/>
      <c r="AD28" s="234"/>
      <c r="AE28" s="234"/>
      <c r="AF28" s="29"/>
      <c r="AG28" s="29"/>
      <c r="AH28" s="29"/>
      <c r="AI28" s="29"/>
      <c r="AJ28" s="29"/>
      <c r="AK28" s="234" t="s">
        <v>33</v>
      </c>
      <c r="AL28" s="234"/>
      <c r="AM28" s="234"/>
      <c r="AN28" s="234"/>
      <c r="AO28" s="234"/>
      <c r="AP28" s="29"/>
      <c r="AQ28" s="29"/>
      <c r="AR28" s="30"/>
      <c r="BE28" s="29"/>
    </row>
    <row r="29" spans="1:71" s="3" customFormat="1" ht="14.45" customHeight="1">
      <c r="B29" s="34"/>
      <c r="D29" s="26" t="s">
        <v>34</v>
      </c>
      <c r="F29" s="26" t="s">
        <v>35</v>
      </c>
      <c r="L29" s="224">
        <v>0.21</v>
      </c>
      <c r="M29" s="223"/>
      <c r="N29" s="223"/>
      <c r="O29" s="223"/>
      <c r="P29" s="223"/>
      <c r="W29" s="222">
        <f>ROUND(AZ94, 2)</f>
        <v>0</v>
      </c>
      <c r="X29" s="223"/>
      <c r="Y29" s="223"/>
      <c r="Z29" s="223"/>
      <c r="AA29" s="223"/>
      <c r="AB29" s="223"/>
      <c r="AC29" s="223"/>
      <c r="AD29" s="223"/>
      <c r="AE29" s="223"/>
      <c r="AK29" s="222">
        <f>ROUND(AV94, 2)</f>
        <v>0</v>
      </c>
      <c r="AL29" s="223"/>
      <c r="AM29" s="223"/>
      <c r="AN29" s="223"/>
      <c r="AO29" s="223"/>
      <c r="AR29" s="34"/>
    </row>
    <row r="30" spans="1:71" s="3" customFormat="1" ht="14.45" customHeight="1">
      <c r="B30" s="34"/>
      <c r="F30" s="26" t="s">
        <v>36</v>
      </c>
      <c r="L30" s="224">
        <v>0.15</v>
      </c>
      <c r="M30" s="223"/>
      <c r="N30" s="223"/>
      <c r="O30" s="223"/>
      <c r="P30" s="223"/>
      <c r="W30" s="222">
        <f>ROUND(BA94, 2)</f>
        <v>0</v>
      </c>
      <c r="X30" s="223"/>
      <c r="Y30" s="223"/>
      <c r="Z30" s="223"/>
      <c r="AA30" s="223"/>
      <c r="AB30" s="223"/>
      <c r="AC30" s="223"/>
      <c r="AD30" s="223"/>
      <c r="AE30" s="223"/>
      <c r="AK30" s="222">
        <f>ROUND(AW94, 2)</f>
        <v>0</v>
      </c>
      <c r="AL30" s="223"/>
      <c r="AM30" s="223"/>
      <c r="AN30" s="223"/>
      <c r="AO30" s="223"/>
      <c r="AR30" s="34"/>
    </row>
    <row r="31" spans="1:71" s="3" customFormat="1" ht="14.45" hidden="1" customHeight="1">
      <c r="B31" s="34"/>
      <c r="F31" s="26" t="s">
        <v>37</v>
      </c>
      <c r="L31" s="224">
        <v>0.21</v>
      </c>
      <c r="M31" s="223"/>
      <c r="N31" s="223"/>
      <c r="O31" s="223"/>
      <c r="P31" s="223"/>
      <c r="W31" s="222">
        <f>ROUND(BB94, 2)</f>
        <v>0</v>
      </c>
      <c r="X31" s="223"/>
      <c r="Y31" s="223"/>
      <c r="Z31" s="223"/>
      <c r="AA31" s="223"/>
      <c r="AB31" s="223"/>
      <c r="AC31" s="223"/>
      <c r="AD31" s="223"/>
      <c r="AE31" s="223"/>
      <c r="AK31" s="222">
        <v>0</v>
      </c>
      <c r="AL31" s="223"/>
      <c r="AM31" s="223"/>
      <c r="AN31" s="223"/>
      <c r="AO31" s="223"/>
      <c r="AR31" s="34"/>
    </row>
    <row r="32" spans="1:71" s="3" customFormat="1" ht="14.45" hidden="1" customHeight="1">
      <c r="B32" s="34"/>
      <c r="F32" s="26" t="s">
        <v>38</v>
      </c>
      <c r="L32" s="224">
        <v>0.15</v>
      </c>
      <c r="M32" s="223"/>
      <c r="N32" s="223"/>
      <c r="O32" s="223"/>
      <c r="P32" s="223"/>
      <c r="W32" s="222">
        <f>ROUND(BC94, 2)</f>
        <v>0</v>
      </c>
      <c r="X32" s="223"/>
      <c r="Y32" s="223"/>
      <c r="Z32" s="223"/>
      <c r="AA32" s="223"/>
      <c r="AB32" s="223"/>
      <c r="AC32" s="223"/>
      <c r="AD32" s="223"/>
      <c r="AE32" s="223"/>
      <c r="AK32" s="222">
        <v>0</v>
      </c>
      <c r="AL32" s="223"/>
      <c r="AM32" s="223"/>
      <c r="AN32" s="223"/>
      <c r="AO32" s="223"/>
      <c r="AR32" s="34"/>
    </row>
    <row r="33" spans="1:57" s="3" customFormat="1" ht="14.45" hidden="1" customHeight="1">
      <c r="B33" s="34"/>
      <c r="F33" s="26" t="s">
        <v>39</v>
      </c>
      <c r="L33" s="224">
        <v>0</v>
      </c>
      <c r="M33" s="223"/>
      <c r="N33" s="223"/>
      <c r="O33" s="223"/>
      <c r="P33" s="223"/>
      <c r="W33" s="222">
        <f>ROUND(BD94, 2)</f>
        <v>0</v>
      </c>
      <c r="X33" s="223"/>
      <c r="Y33" s="223"/>
      <c r="Z33" s="223"/>
      <c r="AA33" s="223"/>
      <c r="AB33" s="223"/>
      <c r="AC33" s="223"/>
      <c r="AD33" s="223"/>
      <c r="AE33" s="223"/>
      <c r="AK33" s="222">
        <v>0</v>
      </c>
      <c r="AL33" s="223"/>
      <c r="AM33" s="223"/>
      <c r="AN33" s="223"/>
      <c r="AO33" s="223"/>
      <c r="AR33" s="34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" customHeight="1">
      <c r="A35" s="29"/>
      <c r="B35" s="30"/>
      <c r="C35" s="35"/>
      <c r="D35" s="36" t="s">
        <v>40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41</v>
      </c>
      <c r="U35" s="37"/>
      <c r="V35" s="37"/>
      <c r="W35" s="37"/>
      <c r="X35" s="225" t="s">
        <v>42</v>
      </c>
      <c r="Y35" s="226"/>
      <c r="Z35" s="226"/>
      <c r="AA35" s="226"/>
      <c r="AB35" s="226"/>
      <c r="AC35" s="37"/>
      <c r="AD35" s="37"/>
      <c r="AE35" s="37"/>
      <c r="AF35" s="37"/>
      <c r="AG35" s="37"/>
      <c r="AH35" s="37"/>
      <c r="AI35" s="37"/>
      <c r="AJ35" s="37"/>
      <c r="AK35" s="227">
        <f>SUM(AK26:AK33)</f>
        <v>0</v>
      </c>
      <c r="AL35" s="226"/>
      <c r="AM35" s="226"/>
      <c r="AN35" s="226"/>
      <c r="AO35" s="228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39"/>
      <c r="D49" s="40" t="s">
        <v>43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44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29"/>
      <c r="B60" s="30"/>
      <c r="C60" s="29"/>
      <c r="D60" s="42" t="s">
        <v>45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46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45</v>
      </c>
      <c r="AI60" s="32"/>
      <c r="AJ60" s="32"/>
      <c r="AK60" s="32"/>
      <c r="AL60" s="32"/>
      <c r="AM60" s="42" t="s">
        <v>46</v>
      </c>
      <c r="AN60" s="32"/>
      <c r="AO60" s="32"/>
      <c r="AP60" s="29"/>
      <c r="AQ60" s="29"/>
      <c r="AR60" s="30"/>
      <c r="BE60" s="29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29"/>
      <c r="B64" s="30"/>
      <c r="C64" s="29"/>
      <c r="D64" s="40" t="s">
        <v>47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48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29"/>
      <c r="B75" s="30"/>
      <c r="C75" s="29"/>
      <c r="D75" s="42" t="s">
        <v>45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46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45</v>
      </c>
      <c r="AI75" s="32"/>
      <c r="AJ75" s="32"/>
      <c r="AK75" s="32"/>
      <c r="AL75" s="32"/>
      <c r="AM75" s="42" t="s">
        <v>46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21" t="s">
        <v>49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6" t="s">
        <v>12</v>
      </c>
      <c r="L84" s="4" t="str">
        <f>K5</f>
        <v>SO</v>
      </c>
      <c r="AR84" s="48"/>
    </row>
    <row r="85" spans="1:91" s="5" customFormat="1" ht="36.950000000000003" customHeight="1">
      <c r="B85" s="49"/>
      <c r="C85" s="50" t="s">
        <v>14</v>
      </c>
      <c r="L85" s="213" t="str">
        <f>K6</f>
        <v>Nové Strašecí - kanalizační přípojka SOU</v>
      </c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6" t="s">
        <v>18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/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20</v>
      </c>
      <c r="AJ87" s="29"/>
      <c r="AK87" s="29"/>
      <c r="AL87" s="29"/>
      <c r="AM87" s="215" t="str">
        <f>IF(AN8= "","",AN8)</f>
        <v>8. 6. 2021</v>
      </c>
      <c r="AN87" s="215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6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/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26</v>
      </c>
      <c r="AJ89" s="29"/>
      <c r="AK89" s="29"/>
      <c r="AL89" s="29"/>
      <c r="AM89" s="216" t="str">
        <f>IF(E17="","",E17)</f>
        <v/>
      </c>
      <c r="AN89" s="217"/>
      <c r="AO89" s="217"/>
      <c r="AP89" s="217"/>
      <c r="AQ89" s="29"/>
      <c r="AR89" s="30"/>
      <c r="AS89" s="218" t="s">
        <v>50</v>
      </c>
      <c r="AT89" s="219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6" t="s">
        <v>25</v>
      </c>
      <c r="D90" s="29"/>
      <c r="E90" s="29"/>
      <c r="F90" s="29"/>
      <c r="G90" s="29"/>
      <c r="H90" s="29"/>
      <c r="I90" s="29"/>
      <c r="J90" s="29"/>
      <c r="K90" s="29"/>
      <c r="L90" s="4" t="str">
        <f>IF(E14="","",E14)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28</v>
      </c>
      <c r="AJ90" s="29"/>
      <c r="AK90" s="29"/>
      <c r="AL90" s="29"/>
      <c r="AM90" s="216" t="str">
        <f>IF(E20="","",E20)</f>
        <v/>
      </c>
      <c r="AN90" s="217"/>
      <c r="AO90" s="217"/>
      <c r="AP90" s="217"/>
      <c r="AQ90" s="29"/>
      <c r="AR90" s="30"/>
      <c r="AS90" s="220"/>
      <c r="AT90" s="221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20"/>
      <c r="AT91" s="221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208" t="s">
        <v>51</v>
      </c>
      <c r="D92" s="209"/>
      <c r="E92" s="209"/>
      <c r="F92" s="209"/>
      <c r="G92" s="209"/>
      <c r="H92" s="57"/>
      <c r="I92" s="210" t="s">
        <v>52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11" t="s">
        <v>53</v>
      </c>
      <c r="AH92" s="209"/>
      <c r="AI92" s="209"/>
      <c r="AJ92" s="209"/>
      <c r="AK92" s="209"/>
      <c r="AL92" s="209"/>
      <c r="AM92" s="209"/>
      <c r="AN92" s="210" t="s">
        <v>54</v>
      </c>
      <c r="AO92" s="209"/>
      <c r="AP92" s="212"/>
      <c r="AQ92" s="58" t="s">
        <v>55</v>
      </c>
      <c r="AR92" s="30"/>
      <c r="AS92" s="59" t="s">
        <v>56</v>
      </c>
      <c r="AT92" s="60" t="s">
        <v>57</v>
      </c>
      <c r="AU92" s="60" t="s">
        <v>58</v>
      </c>
      <c r="AV92" s="60" t="s">
        <v>59</v>
      </c>
      <c r="AW92" s="60" t="s">
        <v>60</v>
      </c>
      <c r="AX92" s="60" t="s">
        <v>61</v>
      </c>
      <c r="AY92" s="60" t="s">
        <v>62</v>
      </c>
      <c r="AZ92" s="60" t="s">
        <v>63</v>
      </c>
      <c r="BA92" s="60" t="s">
        <v>64</v>
      </c>
      <c r="BB92" s="60" t="s">
        <v>65</v>
      </c>
      <c r="BC92" s="60" t="s">
        <v>66</v>
      </c>
      <c r="BD92" s="61" t="s">
        <v>67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68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6">
        <f>ROUND(SUM(AG95:AG96),2)</f>
        <v>0</v>
      </c>
      <c r="AH94" s="206"/>
      <c r="AI94" s="206"/>
      <c r="AJ94" s="206"/>
      <c r="AK94" s="206"/>
      <c r="AL94" s="206"/>
      <c r="AM94" s="206"/>
      <c r="AN94" s="207">
        <f>SUM(AG94,AT94)</f>
        <v>0</v>
      </c>
      <c r="AO94" s="207"/>
      <c r="AP94" s="207"/>
      <c r="AQ94" s="69" t="s">
        <v>1</v>
      </c>
      <c r="AR94" s="65"/>
      <c r="AS94" s="70">
        <f>ROUND(SUM(AS95:AS96),2)</f>
        <v>0</v>
      </c>
      <c r="AT94" s="71">
        <f>ROUND(SUM(AV94:AW94),2)</f>
        <v>0</v>
      </c>
      <c r="AU94" s="72">
        <f>ROUND(SUM(AU95:AU96),5)</f>
        <v>1312.7294899999999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ROUND(SUM(AZ95:AZ96),2)</f>
        <v>0</v>
      </c>
      <c r="BA94" s="71">
        <f>ROUND(SUM(BA95:BA96),2)</f>
        <v>0</v>
      </c>
      <c r="BB94" s="71">
        <f>ROUND(SUM(BB95:BB96),2)</f>
        <v>0</v>
      </c>
      <c r="BC94" s="71">
        <f>ROUND(SUM(BC95:BC96),2)</f>
        <v>0</v>
      </c>
      <c r="BD94" s="73">
        <f>ROUND(SUM(BD95:BD96),2)</f>
        <v>0</v>
      </c>
      <c r="BS94" s="74" t="s">
        <v>69</v>
      </c>
      <c r="BT94" s="74" t="s">
        <v>70</v>
      </c>
      <c r="BU94" s="75" t="s">
        <v>71</v>
      </c>
      <c r="BV94" s="74" t="s">
        <v>72</v>
      </c>
      <c r="BW94" s="74" t="s">
        <v>4</v>
      </c>
      <c r="BX94" s="74" t="s">
        <v>73</v>
      </c>
      <c r="CL94" s="74" t="s">
        <v>1</v>
      </c>
    </row>
    <row r="95" spans="1:91" s="7" customFormat="1" ht="24.75" customHeight="1">
      <c r="A95" s="76" t="s">
        <v>74</v>
      </c>
      <c r="B95" s="77"/>
      <c r="C95" s="78"/>
      <c r="D95" s="205" t="s">
        <v>75</v>
      </c>
      <c r="E95" s="205"/>
      <c r="F95" s="205"/>
      <c r="G95" s="205"/>
      <c r="H95" s="205"/>
      <c r="I95" s="79"/>
      <c r="J95" s="205" t="s">
        <v>76</v>
      </c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3">
        <f>'SO 1 - Kanalizační přípoj...'!J30</f>
        <v>0</v>
      </c>
      <c r="AH95" s="204"/>
      <c r="AI95" s="204"/>
      <c r="AJ95" s="204"/>
      <c r="AK95" s="204"/>
      <c r="AL95" s="204"/>
      <c r="AM95" s="204"/>
      <c r="AN95" s="203">
        <f>SUM(AG95,AT95)</f>
        <v>0</v>
      </c>
      <c r="AO95" s="204"/>
      <c r="AP95" s="204"/>
      <c r="AQ95" s="80" t="s">
        <v>77</v>
      </c>
      <c r="AR95" s="77"/>
      <c r="AS95" s="81">
        <v>0</v>
      </c>
      <c r="AT95" s="82">
        <f>ROUND(SUM(AV95:AW95),2)</f>
        <v>0</v>
      </c>
      <c r="AU95" s="83">
        <f>'SO 1 - Kanalizační přípoj...'!P125</f>
        <v>800.2452310000001</v>
      </c>
      <c r="AV95" s="82">
        <f>'SO 1 - Kanalizační přípoj...'!J33</f>
        <v>0</v>
      </c>
      <c r="AW95" s="82">
        <f>'SO 1 - Kanalizační přípoj...'!J34</f>
        <v>0</v>
      </c>
      <c r="AX95" s="82">
        <f>'SO 1 - Kanalizační přípoj...'!J35</f>
        <v>0</v>
      </c>
      <c r="AY95" s="82">
        <f>'SO 1 - Kanalizační přípoj...'!J36</f>
        <v>0</v>
      </c>
      <c r="AZ95" s="82">
        <f>'SO 1 - Kanalizační přípoj...'!F33</f>
        <v>0</v>
      </c>
      <c r="BA95" s="82">
        <f>'SO 1 - Kanalizační přípoj...'!F34</f>
        <v>0</v>
      </c>
      <c r="BB95" s="82">
        <f>'SO 1 - Kanalizační přípoj...'!F35</f>
        <v>0</v>
      </c>
      <c r="BC95" s="82">
        <f>'SO 1 - Kanalizační přípoj...'!F36</f>
        <v>0</v>
      </c>
      <c r="BD95" s="84">
        <f>'SO 1 - Kanalizační přípoj...'!F37</f>
        <v>0</v>
      </c>
      <c r="BT95" s="85" t="s">
        <v>78</v>
      </c>
      <c r="BV95" s="85" t="s">
        <v>72</v>
      </c>
      <c r="BW95" s="85" t="s">
        <v>79</v>
      </c>
      <c r="BX95" s="85" t="s">
        <v>4</v>
      </c>
      <c r="CL95" s="85" t="s">
        <v>1</v>
      </c>
      <c r="CM95" s="85" t="s">
        <v>80</v>
      </c>
    </row>
    <row r="96" spans="1:91" s="7" customFormat="1" ht="16.5" customHeight="1">
      <c r="A96" s="76" t="s">
        <v>74</v>
      </c>
      <c r="B96" s="77"/>
      <c r="C96" s="78"/>
      <c r="D96" s="205" t="s">
        <v>81</v>
      </c>
      <c r="E96" s="205"/>
      <c r="F96" s="205"/>
      <c r="G96" s="205"/>
      <c r="H96" s="205"/>
      <c r="I96" s="79"/>
      <c r="J96" s="205" t="s">
        <v>82</v>
      </c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03">
        <f>'SO 2 - Čerpací stanice od...'!J30</f>
        <v>0</v>
      </c>
      <c r="AH96" s="204"/>
      <c r="AI96" s="204"/>
      <c r="AJ96" s="204"/>
      <c r="AK96" s="204"/>
      <c r="AL96" s="204"/>
      <c r="AM96" s="204"/>
      <c r="AN96" s="203">
        <f>SUM(AG96,AT96)</f>
        <v>0</v>
      </c>
      <c r="AO96" s="204"/>
      <c r="AP96" s="204"/>
      <c r="AQ96" s="80" t="s">
        <v>77</v>
      </c>
      <c r="AR96" s="77"/>
      <c r="AS96" s="86">
        <v>0</v>
      </c>
      <c r="AT96" s="87">
        <f>ROUND(SUM(AV96:AW96),2)</f>
        <v>0</v>
      </c>
      <c r="AU96" s="88">
        <f>'SO 2 - Čerpací stanice od...'!P121</f>
        <v>512.48426099999995</v>
      </c>
      <c r="AV96" s="87">
        <f>'SO 2 - Čerpací stanice od...'!J33</f>
        <v>0</v>
      </c>
      <c r="AW96" s="87">
        <f>'SO 2 - Čerpací stanice od...'!J34</f>
        <v>0</v>
      </c>
      <c r="AX96" s="87">
        <f>'SO 2 - Čerpací stanice od...'!J35</f>
        <v>0</v>
      </c>
      <c r="AY96" s="87">
        <f>'SO 2 - Čerpací stanice od...'!J36</f>
        <v>0</v>
      </c>
      <c r="AZ96" s="87">
        <f>'SO 2 - Čerpací stanice od...'!F33</f>
        <v>0</v>
      </c>
      <c r="BA96" s="87">
        <f>'SO 2 - Čerpací stanice od...'!F34</f>
        <v>0</v>
      </c>
      <c r="BB96" s="87">
        <f>'SO 2 - Čerpací stanice od...'!F35</f>
        <v>0</v>
      </c>
      <c r="BC96" s="87">
        <f>'SO 2 - Čerpací stanice od...'!F36</f>
        <v>0</v>
      </c>
      <c r="BD96" s="89">
        <f>'SO 2 - Čerpací stanice od...'!F37</f>
        <v>0</v>
      </c>
      <c r="BT96" s="85" t="s">
        <v>78</v>
      </c>
      <c r="BV96" s="85" t="s">
        <v>72</v>
      </c>
      <c r="BW96" s="85" t="s">
        <v>83</v>
      </c>
      <c r="BX96" s="85" t="s">
        <v>4</v>
      </c>
      <c r="CL96" s="85" t="s">
        <v>1</v>
      </c>
      <c r="CM96" s="85" t="s">
        <v>80</v>
      </c>
    </row>
    <row r="97" spans="1:57" s="2" customFormat="1" ht="30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  <row r="98" spans="1:57" s="2" customFormat="1" ht="6.95" customHeight="1">
      <c r="A98" s="29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</sheetData>
  <mergeCells count="44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SO 1 - Kanalizační přípoj...'!C2" display="/"/>
    <hyperlink ref="A96" location="'SO 2 - Čerpací stanice od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18"/>
  <sheetViews>
    <sheetView showGridLines="0" topLeftCell="A296" workbookViewId="0">
      <selection activeCell="I315" sqref="I3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56">
      <c r="A1" s="90"/>
    </row>
    <row r="2" spans="1:56" s="1" customFormat="1" ht="36.950000000000003" customHeight="1">
      <c r="L2" s="201" t="s">
        <v>5</v>
      </c>
      <c r="M2" s="202"/>
      <c r="N2" s="202"/>
      <c r="O2" s="202"/>
      <c r="P2" s="202"/>
      <c r="Q2" s="202"/>
      <c r="R2" s="202"/>
      <c r="S2" s="202"/>
      <c r="T2" s="202"/>
      <c r="U2" s="202"/>
      <c r="V2" s="202"/>
      <c r="AT2" s="17" t="s">
        <v>79</v>
      </c>
      <c r="AZ2" s="91" t="s">
        <v>41</v>
      </c>
      <c r="BA2" s="91" t="s">
        <v>84</v>
      </c>
      <c r="BB2" s="91" t="s">
        <v>1</v>
      </c>
      <c r="BC2" s="91" t="s">
        <v>85</v>
      </c>
      <c r="BD2" s="91" t="s">
        <v>80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  <c r="AZ3" s="91" t="s">
        <v>86</v>
      </c>
      <c r="BA3" s="91" t="s">
        <v>87</v>
      </c>
      <c r="BB3" s="91" t="s">
        <v>1</v>
      </c>
      <c r="BC3" s="91" t="s">
        <v>88</v>
      </c>
      <c r="BD3" s="91" t="s">
        <v>80</v>
      </c>
    </row>
    <row r="4" spans="1:56" s="1" customFormat="1" ht="24.95" customHeight="1">
      <c r="B4" s="20"/>
      <c r="D4" s="21" t="s">
        <v>89</v>
      </c>
      <c r="L4" s="20"/>
      <c r="M4" s="92" t="s">
        <v>10</v>
      </c>
      <c r="AT4" s="17" t="s">
        <v>3</v>
      </c>
      <c r="AZ4" s="91" t="s">
        <v>90</v>
      </c>
      <c r="BA4" s="91" t="s">
        <v>91</v>
      </c>
      <c r="BB4" s="91" t="s">
        <v>1</v>
      </c>
      <c r="BC4" s="91" t="s">
        <v>92</v>
      </c>
      <c r="BD4" s="91" t="s">
        <v>80</v>
      </c>
    </row>
    <row r="5" spans="1:56" s="1" customFormat="1" ht="6.95" customHeight="1">
      <c r="B5" s="20"/>
      <c r="L5" s="20"/>
      <c r="AZ5" s="91" t="s">
        <v>93</v>
      </c>
      <c r="BA5" s="91" t="s">
        <v>94</v>
      </c>
      <c r="BB5" s="91" t="s">
        <v>1</v>
      </c>
      <c r="BC5" s="91" t="s">
        <v>95</v>
      </c>
      <c r="BD5" s="91" t="s">
        <v>80</v>
      </c>
    </row>
    <row r="6" spans="1:56" s="1" customFormat="1" ht="12" customHeight="1">
      <c r="B6" s="20"/>
      <c r="D6" s="26" t="s">
        <v>14</v>
      </c>
      <c r="L6" s="20"/>
      <c r="AZ6" s="91" t="s">
        <v>96</v>
      </c>
      <c r="BA6" s="91" t="s">
        <v>97</v>
      </c>
      <c r="BB6" s="91" t="s">
        <v>1</v>
      </c>
      <c r="BC6" s="91" t="s">
        <v>98</v>
      </c>
      <c r="BD6" s="91" t="s">
        <v>80</v>
      </c>
    </row>
    <row r="7" spans="1:56" s="1" customFormat="1" ht="16.5" customHeight="1">
      <c r="B7" s="20"/>
      <c r="E7" s="236" t="str">
        <f>'Rekapitulace stavby'!K6</f>
        <v>Nové Strašecí - kanalizační přípojka SOU</v>
      </c>
      <c r="F7" s="237"/>
      <c r="G7" s="237"/>
      <c r="H7" s="237"/>
      <c r="L7" s="20"/>
      <c r="AZ7" s="91" t="s">
        <v>99</v>
      </c>
      <c r="BA7" s="91" t="s">
        <v>100</v>
      </c>
      <c r="BB7" s="91" t="s">
        <v>1</v>
      </c>
      <c r="BC7" s="91" t="s">
        <v>95</v>
      </c>
      <c r="BD7" s="91" t="s">
        <v>80</v>
      </c>
    </row>
    <row r="8" spans="1:56" s="2" customFormat="1" ht="12" customHeight="1">
      <c r="A8" s="29"/>
      <c r="B8" s="30"/>
      <c r="C8" s="29"/>
      <c r="D8" s="26" t="s">
        <v>101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56" s="2" customFormat="1" ht="16.5" customHeight="1">
      <c r="A9" s="29"/>
      <c r="B9" s="30"/>
      <c r="C9" s="29"/>
      <c r="D9" s="29"/>
      <c r="E9" s="213" t="s">
        <v>102</v>
      </c>
      <c r="F9" s="235"/>
      <c r="G9" s="235"/>
      <c r="H9" s="23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5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56" s="2" customFormat="1" ht="12" customHeight="1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56" s="2" customFormat="1" ht="12" customHeight="1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2" t="str">
        <f>'Rekapitulace stavby'!AN8</f>
        <v>8. 6. 2021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5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56" s="2" customFormat="1" ht="12" customHeight="1">
      <c r="A14" s="29"/>
      <c r="B14" s="30"/>
      <c r="C14" s="29"/>
      <c r="D14" s="26" t="s">
        <v>22</v>
      </c>
      <c r="E14" s="29"/>
      <c r="F14" s="29"/>
      <c r="G14" s="29"/>
      <c r="H14" s="29"/>
      <c r="I14" s="26" t="s">
        <v>23</v>
      </c>
      <c r="J14" s="24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56" s="2" customFormat="1" ht="18" customHeight="1">
      <c r="A15" s="29"/>
      <c r="B15" s="30"/>
      <c r="C15" s="29"/>
      <c r="D15" s="29"/>
      <c r="E15" s="24" t="str">
        <f>IF('Rekapitulace stavby'!E11="","",'Rekapitulace stavby'!E11)</f>
        <v xml:space="preserve"> </v>
      </c>
      <c r="F15" s="29"/>
      <c r="G15" s="29"/>
      <c r="H15" s="29"/>
      <c r="I15" s="26" t="s">
        <v>24</v>
      </c>
      <c r="J15" s="24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5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25</v>
      </c>
      <c r="E17" s="29"/>
      <c r="F17" s="29"/>
      <c r="G17" s="29"/>
      <c r="H17" s="29"/>
      <c r="I17" s="26" t="s">
        <v>23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9" t="str">
        <f>'Rekapitulace stavby'!E14</f>
        <v xml:space="preserve"> </v>
      </c>
      <c r="F18" s="229"/>
      <c r="G18" s="229"/>
      <c r="H18" s="229"/>
      <c r="I18" s="26" t="s">
        <v>24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26</v>
      </c>
      <c r="E20" s="29"/>
      <c r="F20" s="29"/>
      <c r="G20" s="29"/>
      <c r="H20" s="29"/>
      <c r="I20" s="26" t="s">
        <v>23</v>
      </c>
      <c r="J20" s="24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tr">
        <f>IF('Rekapitulace stavby'!E17="","",'Rekapitulace stavby'!E17)</f>
        <v xml:space="preserve"> </v>
      </c>
      <c r="F21" s="29"/>
      <c r="G21" s="29"/>
      <c r="H21" s="29"/>
      <c r="I21" s="26" t="s">
        <v>24</v>
      </c>
      <c r="J21" s="24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28</v>
      </c>
      <c r="E23" s="29"/>
      <c r="F23" s="29"/>
      <c r="G23" s="29"/>
      <c r="H23" s="29"/>
      <c r="I23" s="26" t="s">
        <v>23</v>
      </c>
      <c r="J23" s="24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tr">
        <f>IF('Rekapitulace stavby'!E20="","",'Rekapitulace stavby'!E20)</f>
        <v xml:space="preserve"> </v>
      </c>
      <c r="F24" s="29"/>
      <c r="G24" s="29"/>
      <c r="H24" s="29"/>
      <c r="I24" s="26" t="s">
        <v>24</v>
      </c>
      <c r="J24" s="24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29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3"/>
      <c r="B27" s="94"/>
      <c r="C27" s="93"/>
      <c r="D27" s="93"/>
      <c r="E27" s="231" t="s">
        <v>1</v>
      </c>
      <c r="F27" s="231"/>
      <c r="G27" s="231"/>
      <c r="H27" s="231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6" t="s">
        <v>30</v>
      </c>
      <c r="E30" s="29"/>
      <c r="F30" s="29"/>
      <c r="G30" s="29"/>
      <c r="H30" s="29"/>
      <c r="I30" s="29"/>
      <c r="J30" s="68">
        <f>ROUND(J125,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32</v>
      </c>
      <c r="G32" s="29"/>
      <c r="H32" s="29"/>
      <c r="I32" s="33" t="s">
        <v>31</v>
      </c>
      <c r="J32" s="33" t="s">
        <v>33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7" t="s">
        <v>34</v>
      </c>
      <c r="E33" s="26" t="s">
        <v>35</v>
      </c>
      <c r="F33" s="98">
        <f>ROUND((SUM(BE125:BE317)),  2)</f>
        <v>0</v>
      </c>
      <c r="G33" s="29"/>
      <c r="H33" s="29"/>
      <c r="I33" s="99">
        <v>0.21</v>
      </c>
      <c r="J33" s="98">
        <f>ROUND(((SUM(BE125:BE317))*I33),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6" t="s">
        <v>36</v>
      </c>
      <c r="F34" s="98">
        <f>ROUND((SUM(BF125:BF317)),  2)</f>
        <v>0</v>
      </c>
      <c r="G34" s="29"/>
      <c r="H34" s="29"/>
      <c r="I34" s="99">
        <v>0.15</v>
      </c>
      <c r="J34" s="98">
        <f>ROUND(((SUM(BF125:BF317))*I34),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6" t="s">
        <v>37</v>
      </c>
      <c r="F35" s="98">
        <f>ROUND((SUM(BG125:BG317)),  2)</f>
        <v>0</v>
      </c>
      <c r="G35" s="29"/>
      <c r="H35" s="29"/>
      <c r="I35" s="99">
        <v>0.21</v>
      </c>
      <c r="J35" s="98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6" t="s">
        <v>38</v>
      </c>
      <c r="F36" s="98">
        <f>ROUND((SUM(BH125:BH317)),  2)</f>
        <v>0</v>
      </c>
      <c r="G36" s="29"/>
      <c r="H36" s="29"/>
      <c r="I36" s="99">
        <v>0.15</v>
      </c>
      <c r="J36" s="98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39</v>
      </c>
      <c r="F37" s="98">
        <f>ROUND((SUM(BI125:BI317)),  2)</f>
        <v>0</v>
      </c>
      <c r="G37" s="29"/>
      <c r="H37" s="29"/>
      <c r="I37" s="99">
        <v>0</v>
      </c>
      <c r="J37" s="9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0"/>
      <c r="D39" s="101" t="s">
        <v>40</v>
      </c>
      <c r="E39" s="57"/>
      <c r="F39" s="57"/>
      <c r="G39" s="102" t="s">
        <v>41</v>
      </c>
      <c r="H39" s="103" t="s">
        <v>42</v>
      </c>
      <c r="I39" s="57"/>
      <c r="J39" s="104">
        <f>SUM(J30:J37)</f>
        <v>0</v>
      </c>
      <c r="K39" s="105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45</v>
      </c>
      <c r="E61" s="32"/>
      <c r="F61" s="106" t="s">
        <v>46</v>
      </c>
      <c r="G61" s="42" t="s">
        <v>45</v>
      </c>
      <c r="H61" s="32"/>
      <c r="I61" s="32"/>
      <c r="J61" s="107" t="s">
        <v>46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45</v>
      </c>
      <c r="E76" s="32"/>
      <c r="F76" s="106" t="s">
        <v>46</v>
      </c>
      <c r="G76" s="42" t="s">
        <v>45</v>
      </c>
      <c r="H76" s="32"/>
      <c r="I76" s="32"/>
      <c r="J76" s="107" t="s">
        <v>46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21" t="s">
        <v>103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6" t="str">
        <f>E7</f>
        <v>Nové Strašecí - kanalizační přípojka SOU</v>
      </c>
      <c r="F85" s="237"/>
      <c r="G85" s="237"/>
      <c r="H85" s="23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101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3" t="str">
        <f>E9</f>
        <v>SO 1 - Kanalizační přípojky - gravitační a tlakové</v>
      </c>
      <c r="F87" s="235"/>
      <c r="G87" s="235"/>
      <c r="H87" s="23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18</v>
      </c>
      <c r="D89" s="29"/>
      <c r="E89" s="29"/>
      <c r="F89" s="24" t="str">
        <f>F12</f>
        <v/>
      </c>
      <c r="G89" s="29"/>
      <c r="H89" s="29"/>
      <c r="I89" s="26" t="s">
        <v>20</v>
      </c>
      <c r="J89" s="52" t="str">
        <f>IF(J12="","",J12)</f>
        <v>8. 6. 2021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6" t="s">
        <v>22</v>
      </c>
      <c r="D91" s="29"/>
      <c r="E91" s="29"/>
      <c r="F91" s="24" t="str">
        <f>E15</f>
        <v xml:space="preserve"> </v>
      </c>
      <c r="G91" s="29"/>
      <c r="H91" s="29"/>
      <c r="I91" s="26" t="s">
        <v>26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6" t="s">
        <v>25</v>
      </c>
      <c r="D92" s="29"/>
      <c r="E92" s="29"/>
      <c r="F92" s="24" t="str">
        <f>IF(E18="","",E18)</f>
        <v xml:space="preserve"> </v>
      </c>
      <c r="G92" s="29"/>
      <c r="H92" s="29"/>
      <c r="I92" s="26" t="s">
        <v>28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8" t="s">
        <v>104</v>
      </c>
      <c r="D94" s="100"/>
      <c r="E94" s="100"/>
      <c r="F94" s="100"/>
      <c r="G94" s="100"/>
      <c r="H94" s="100"/>
      <c r="I94" s="100"/>
      <c r="J94" s="109" t="s">
        <v>105</v>
      </c>
      <c r="K94" s="100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0" t="s">
        <v>106</v>
      </c>
      <c r="D96" s="29"/>
      <c r="E96" s="29"/>
      <c r="F96" s="29"/>
      <c r="G96" s="29"/>
      <c r="H96" s="29"/>
      <c r="I96" s="29"/>
      <c r="J96" s="68">
        <f>J125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107</v>
      </c>
    </row>
    <row r="97" spans="1:31" s="9" customFormat="1" ht="24.95" customHeight="1">
      <c r="B97" s="111"/>
      <c r="D97" s="112" t="s">
        <v>108</v>
      </c>
      <c r="E97" s="113"/>
      <c r="F97" s="113"/>
      <c r="G97" s="113"/>
      <c r="H97" s="113"/>
      <c r="I97" s="113"/>
      <c r="J97" s="114">
        <f>J126</f>
        <v>0</v>
      </c>
      <c r="L97" s="111"/>
    </row>
    <row r="98" spans="1:31" s="10" customFormat="1" ht="19.899999999999999" customHeight="1">
      <c r="B98" s="115"/>
      <c r="D98" s="116" t="s">
        <v>109</v>
      </c>
      <c r="E98" s="117"/>
      <c r="F98" s="117"/>
      <c r="G98" s="117"/>
      <c r="H98" s="117"/>
      <c r="I98" s="117"/>
      <c r="J98" s="118">
        <f>J127</f>
        <v>0</v>
      </c>
      <c r="L98" s="115"/>
    </row>
    <row r="99" spans="1:31" s="10" customFormat="1" ht="19.899999999999999" customHeight="1">
      <c r="B99" s="115"/>
      <c r="D99" s="116" t="s">
        <v>110</v>
      </c>
      <c r="E99" s="117"/>
      <c r="F99" s="117"/>
      <c r="G99" s="117"/>
      <c r="H99" s="117"/>
      <c r="I99" s="117"/>
      <c r="J99" s="118">
        <f>J197</f>
        <v>0</v>
      </c>
      <c r="L99" s="115"/>
    </row>
    <row r="100" spans="1:31" s="10" customFormat="1" ht="19.899999999999999" customHeight="1">
      <c r="B100" s="115"/>
      <c r="D100" s="116" t="s">
        <v>111</v>
      </c>
      <c r="E100" s="117"/>
      <c r="F100" s="117"/>
      <c r="G100" s="117"/>
      <c r="H100" s="117"/>
      <c r="I100" s="117"/>
      <c r="J100" s="118">
        <f>J218</f>
        <v>0</v>
      </c>
      <c r="L100" s="115"/>
    </row>
    <row r="101" spans="1:31" s="10" customFormat="1" ht="19.899999999999999" customHeight="1">
      <c r="B101" s="115"/>
      <c r="D101" s="116" t="s">
        <v>112</v>
      </c>
      <c r="E101" s="117"/>
      <c r="F101" s="117"/>
      <c r="G101" s="117"/>
      <c r="H101" s="117"/>
      <c r="I101" s="117"/>
      <c r="J101" s="118">
        <f>J250</f>
        <v>0</v>
      </c>
      <c r="L101" s="115"/>
    </row>
    <row r="102" spans="1:31" s="10" customFormat="1" ht="14.85" customHeight="1">
      <c r="B102" s="115"/>
      <c r="D102" s="116" t="s">
        <v>113</v>
      </c>
      <c r="E102" s="117"/>
      <c r="F102" s="117"/>
      <c r="G102" s="117"/>
      <c r="H102" s="117"/>
      <c r="I102" s="117"/>
      <c r="J102" s="118">
        <f>J252</f>
        <v>0</v>
      </c>
      <c r="L102" s="115"/>
    </row>
    <row r="103" spans="1:31" s="10" customFormat="1" ht="19.899999999999999" customHeight="1">
      <c r="B103" s="115"/>
      <c r="D103" s="116" t="s">
        <v>114</v>
      </c>
      <c r="E103" s="117"/>
      <c r="F103" s="117"/>
      <c r="G103" s="117"/>
      <c r="H103" s="117"/>
      <c r="I103" s="117"/>
      <c r="J103" s="118">
        <f>J262</f>
        <v>0</v>
      </c>
      <c r="L103" s="115"/>
    </row>
    <row r="104" spans="1:31" s="10" customFormat="1" ht="14.85" customHeight="1">
      <c r="B104" s="115"/>
      <c r="D104" s="116" t="s">
        <v>115</v>
      </c>
      <c r="E104" s="117"/>
      <c r="F104" s="117"/>
      <c r="G104" s="117"/>
      <c r="H104" s="117"/>
      <c r="I104" s="117"/>
      <c r="J104" s="118">
        <f>J263</f>
        <v>0</v>
      </c>
      <c r="L104" s="115"/>
    </row>
    <row r="105" spans="1:31" s="10" customFormat="1" ht="14.85" customHeight="1">
      <c r="B105" s="115"/>
      <c r="D105" s="116" t="s">
        <v>116</v>
      </c>
      <c r="E105" s="117"/>
      <c r="F105" s="117"/>
      <c r="G105" s="117"/>
      <c r="H105" s="117"/>
      <c r="I105" s="117"/>
      <c r="J105" s="118">
        <f>J290</f>
        <v>0</v>
      </c>
      <c r="L105" s="115"/>
    </row>
    <row r="106" spans="1:31" s="2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5" customHeight="1">
      <c r="A107" s="29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11" spans="1:31" s="2" customFormat="1" ht="6.95" customHeight="1">
      <c r="A111" s="29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24.95" customHeight="1">
      <c r="A112" s="29"/>
      <c r="B112" s="30"/>
      <c r="C112" s="21" t="s">
        <v>117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6" t="s">
        <v>14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>
      <c r="A115" s="29"/>
      <c r="B115" s="30"/>
      <c r="C115" s="29"/>
      <c r="D115" s="29"/>
      <c r="E115" s="236" t="str">
        <f>E7</f>
        <v>Nové Strašecí - kanalizační přípojka SOU</v>
      </c>
      <c r="F115" s="237"/>
      <c r="G115" s="237"/>
      <c r="H115" s="237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6" t="s">
        <v>101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6.5" customHeight="1">
      <c r="A117" s="29"/>
      <c r="B117" s="30"/>
      <c r="C117" s="29"/>
      <c r="D117" s="29"/>
      <c r="E117" s="213" t="str">
        <f>E9</f>
        <v>SO 1 - Kanalizační přípojky - gravitační a tlakové</v>
      </c>
      <c r="F117" s="235"/>
      <c r="G117" s="235"/>
      <c r="H117" s="235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2" customHeight="1">
      <c r="A119" s="29"/>
      <c r="B119" s="30"/>
      <c r="C119" s="26" t="s">
        <v>18</v>
      </c>
      <c r="D119" s="29"/>
      <c r="E119" s="29"/>
      <c r="F119" s="24" t="str">
        <f>F12</f>
        <v/>
      </c>
      <c r="G119" s="29"/>
      <c r="H119" s="29"/>
      <c r="I119" s="26" t="s">
        <v>20</v>
      </c>
      <c r="J119" s="52" t="str">
        <f>IF(J12="","",J12)</f>
        <v>8. 6. 2021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6" t="s">
        <v>22</v>
      </c>
      <c r="D121" s="29"/>
      <c r="E121" s="29"/>
      <c r="F121" s="24" t="str">
        <f>E15</f>
        <v xml:space="preserve"> </v>
      </c>
      <c r="G121" s="29"/>
      <c r="H121" s="29"/>
      <c r="I121" s="26" t="s">
        <v>26</v>
      </c>
      <c r="J121" s="27" t="str">
        <f>E21</f>
        <v xml:space="preserve"> 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5.2" customHeight="1">
      <c r="A122" s="29"/>
      <c r="B122" s="30"/>
      <c r="C122" s="26" t="s">
        <v>25</v>
      </c>
      <c r="D122" s="29"/>
      <c r="E122" s="29"/>
      <c r="F122" s="24" t="str">
        <f>IF(E18="","",E18)</f>
        <v xml:space="preserve"> </v>
      </c>
      <c r="G122" s="29"/>
      <c r="H122" s="29"/>
      <c r="I122" s="26" t="s">
        <v>28</v>
      </c>
      <c r="J122" s="27" t="str">
        <f>E24</f>
        <v xml:space="preserve"> 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10.3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11" customFormat="1" ht="29.25" customHeight="1">
      <c r="A124" s="119"/>
      <c r="B124" s="120"/>
      <c r="C124" s="121" t="s">
        <v>118</v>
      </c>
      <c r="D124" s="122" t="s">
        <v>55</v>
      </c>
      <c r="E124" s="122" t="s">
        <v>51</v>
      </c>
      <c r="F124" s="122" t="s">
        <v>52</v>
      </c>
      <c r="G124" s="122" t="s">
        <v>119</v>
      </c>
      <c r="H124" s="122" t="s">
        <v>120</v>
      </c>
      <c r="I124" s="122" t="s">
        <v>121</v>
      </c>
      <c r="J124" s="122" t="s">
        <v>105</v>
      </c>
      <c r="K124" s="123" t="s">
        <v>122</v>
      </c>
      <c r="L124" s="124"/>
      <c r="M124" s="59" t="s">
        <v>1</v>
      </c>
      <c r="N124" s="60" t="s">
        <v>34</v>
      </c>
      <c r="O124" s="60" t="s">
        <v>123</v>
      </c>
      <c r="P124" s="60" t="s">
        <v>124</v>
      </c>
      <c r="Q124" s="60" t="s">
        <v>125</v>
      </c>
      <c r="R124" s="60" t="s">
        <v>126</v>
      </c>
      <c r="S124" s="60" t="s">
        <v>127</v>
      </c>
      <c r="T124" s="61" t="s">
        <v>128</v>
      </c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</row>
    <row r="125" spans="1:65" s="2" customFormat="1" ht="22.9" customHeight="1">
      <c r="A125" s="29"/>
      <c r="B125" s="30"/>
      <c r="C125" s="66" t="s">
        <v>129</v>
      </c>
      <c r="D125" s="29"/>
      <c r="E125" s="29"/>
      <c r="F125" s="29"/>
      <c r="G125" s="29"/>
      <c r="H125" s="29"/>
      <c r="I125" s="29"/>
      <c r="J125" s="125">
        <f>BK125</f>
        <v>0</v>
      </c>
      <c r="K125" s="29"/>
      <c r="L125" s="30"/>
      <c r="M125" s="62"/>
      <c r="N125" s="53"/>
      <c r="O125" s="63"/>
      <c r="P125" s="126">
        <f>P126</f>
        <v>800.2452310000001</v>
      </c>
      <c r="Q125" s="63"/>
      <c r="R125" s="126">
        <f>R126</f>
        <v>114.60028548000001</v>
      </c>
      <c r="S125" s="63"/>
      <c r="T125" s="127">
        <f>T126</f>
        <v>10.166400000000001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7" t="s">
        <v>69</v>
      </c>
      <c r="AU125" s="17" t="s">
        <v>107</v>
      </c>
      <c r="BK125" s="128">
        <f>BK126</f>
        <v>0</v>
      </c>
    </row>
    <row r="126" spans="1:65" s="12" customFormat="1" ht="25.9" customHeight="1">
      <c r="B126" s="129"/>
      <c r="D126" s="130" t="s">
        <v>69</v>
      </c>
      <c r="E126" s="131" t="s">
        <v>130</v>
      </c>
      <c r="F126" s="131" t="s">
        <v>131</v>
      </c>
      <c r="J126" s="132">
        <f>BK126</f>
        <v>0</v>
      </c>
      <c r="L126" s="129"/>
      <c r="M126" s="133"/>
      <c r="N126" s="134"/>
      <c r="O126" s="134"/>
      <c r="P126" s="135">
        <f>P127+P197+P218+P250+P262</f>
        <v>800.2452310000001</v>
      </c>
      <c r="Q126" s="134"/>
      <c r="R126" s="135">
        <f>R127+R197+R218+R250+R262</f>
        <v>114.60028548000001</v>
      </c>
      <c r="S126" s="134"/>
      <c r="T126" s="136">
        <f>T127+T197+T218+T250+T262</f>
        <v>10.166400000000001</v>
      </c>
      <c r="AR126" s="130" t="s">
        <v>78</v>
      </c>
      <c r="AT126" s="137" t="s">
        <v>69</v>
      </c>
      <c r="AU126" s="137" t="s">
        <v>70</v>
      </c>
      <c r="AY126" s="130" t="s">
        <v>132</v>
      </c>
      <c r="BK126" s="138">
        <f>BK127+BK197+BK218+BK250+BK262</f>
        <v>0</v>
      </c>
    </row>
    <row r="127" spans="1:65" s="12" customFormat="1" ht="22.9" customHeight="1">
      <c r="B127" s="129"/>
      <c r="D127" s="130" t="s">
        <v>69</v>
      </c>
      <c r="E127" s="139" t="s">
        <v>78</v>
      </c>
      <c r="F127" s="139" t="s">
        <v>133</v>
      </c>
      <c r="J127" s="140">
        <f>BK127</f>
        <v>0</v>
      </c>
      <c r="L127" s="129"/>
      <c r="M127" s="133"/>
      <c r="N127" s="134"/>
      <c r="O127" s="134"/>
      <c r="P127" s="135">
        <f>SUM(P128:P196)</f>
        <v>650.64835300000004</v>
      </c>
      <c r="Q127" s="134"/>
      <c r="R127" s="135">
        <f>SUM(R128:R196)</f>
        <v>92.08089600000001</v>
      </c>
      <c r="S127" s="134"/>
      <c r="T127" s="136">
        <f>SUM(T128:T196)</f>
        <v>0</v>
      </c>
      <c r="AR127" s="130" t="s">
        <v>78</v>
      </c>
      <c r="AT127" s="137" t="s">
        <v>69</v>
      </c>
      <c r="AU127" s="137" t="s">
        <v>78</v>
      </c>
      <c r="AY127" s="130" t="s">
        <v>132</v>
      </c>
      <c r="BK127" s="138">
        <f>SUM(BK128:BK196)</f>
        <v>0</v>
      </c>
    </row>
    <row r="128" spans="1:65" s="2" customFormat="1" ht="24">
      <c r="A128" s="29"/>
      <c r="B128" s="141"/>
      <c r="C128" s="142" t="s">
        <v>78</v>
      </c>
      <c r="D128" s="142" t="s">
        <v>134</v>
      </c>
      <c r="E128" s="143" t="s">
        <v>135</v>
      </c>
      <c r="F128" s="144" t="s">
        <v>136</v>
      </c>
      <c r="G128" s="145" t="s">
        <v>137</v>
      </c>
      <c r="H128" s="146">
        <v>72</v>
      </c>
      <c r="I128" s="147">
        <v>0</v>
      </c>
      <c r="J128" s="147">
        <f>ROUND(I128*H128,2)</f>
        <v>0</v>
      </c>
      <c r="K128" s="144" t="s">
        <v>138</v>
      </c>
      <c r="L128" s="30"/>
      <c r="M128" s="148" t="s">
        <v>1</v>
      </c>
      <c r="N128" s="149" t="s">
        <v>35</v>
      </c>
      <c r="O128" s="150">
        <v>0.184</v>
      </c>
      <c r="P128" s="150">
        <f>O128*H128</f>
        <v>13.247999999999999</v>
      </c>
      <c r="Q128" s="150">
        <v>3.0000000000000001E-5</v>
      </c>
      <c r="R128" s="150">
        <f>Q128*H128</f>
        <v>2.16E-3</v>
      </c>
      <c r="S128" s="150">
        <v>0</v>
      </c>
      <c r="T128" s="151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2" t="s">
        <v>139</v>
      </c>
      <c r="AT128" s="152" t="s">
        <v>134</v>
      </c>
      <c r="AU128" s="152" t="s">
        <v>80</v>
      </c>
      <c r="AY128" s="17" t="s">
        <v>132</v>
      </c>
      <c r="BE128" s="153">
        <f>IF(N128="základní",J128,0)</f>
        <v>0</v>
      </c>
      <c r="BF128" s="153">
        <f>IF(N128="snížená",J128,0)</f>
        <v>0</v>
      </c>
      <c r="BG128" s="153">
        <f>IF(N128="zákl. přenesená",J128,0)</f>
        <v>0</v>
      </c>
      <c r="BH128" s="153">
        <f>IF(N128="sníž. přenesená",J128,0)</f>
        <v>0</v>
      </c>
      <c r="BI128" s="153">
        <f>IF(N128="nulová",J128,0)</f>
        <v>0</v>
      </c>
      <c r="BJ128" s="17" t="s">
        <v>78</v>
      </c>
      <c r="BK128" s="153">
        <f>ROUND(I128*H128,2)</f>
        <v>0</v>
      </c>
      <c r="BL128" s="17" t="s">
        <v>139</v>
      </c>
      <c r="BM128" s="152" t="s">
        <v>140</v>
      </c>
    </row>
    <row r="129" spans="1:65" s="13" customFormat="1">
      <c r="B129" s="154"/>
      <c r="D129" s="155" t="s">
        <v>141</v>
      </c>
      <c r="E129" s="156" t="s">
        <v>1</v>
      </c>
      <c r="F129" s="157" t="s">
        <v>142</v>
      </c>
      <c r="H129" s="158">
        <v>72</v>
      </c>
      <c r="L129" s="154"/>
      <c r="M129" s="159"/>
      <c r="N129" s="160"/>
      <c r="O129" s="160"/>
      <c r="P129" s="160"/>
      <c r="Q129" s="160"/>
      <c r="R129" s="160"/>
      <c r="S129" s="160"/>
      <c r="T129" s="161"/>
      <c r="AT129" s="156" t="s">
        <v>141</v>
      </c>
      <c r="AU129" s="156" t="s">
        <v>80</v>
      </c>
      <c r="AV129" s="13" t="s">
        <v>80</v>
      </c>
      <c r="AW129" s="13" t="s">
        <v>27</v>
      </c>
      <c r="AX129" s="13" t="s">
        <v>78</v>
      </c>
      <c r="AY129" s="156" t="s">
        <v>132</v>
      </c>
    </row>
    <row r="130" spans="1:65" s="2" customFormat="1" ht="24">
      <c r="A130" s="29"/>
      <c r="B130" s="141"/>
      <c r="C130" s="142" t="s">
        <v>80</v>
      </c>
      <c r="D130" s="142" t="s">
        <v>134</v>
      </c>
      <c r="E130" s="143" t="s">
        <v>143</v>
      </c>
      <c r="F130" s="144" t="s">
        <v>144</v>
      </c>
      <c r="G130" s="145" t="s">
        <v>145</v>
      </c>
      <c r="H130" s="146">
        <v>3</v>
      </c>
      <c r="I130" s="147">
        <v>0</v>
      </c>
      <c r="J130" s="147">
        <f>ROUND(I130*H130,2)</f>
        <v>0</v>
      </c>
      <c r="K130" s="144" t="s">
        <v>138</v>
      </c>
      <c r="L130" s="30"/>
      <c r="M130" s="148" t="s">
        <v>1</v>
      </c>
      <c r="N130" s="149" t="s">
        <v>35</v>
      </c>
      <c r="O130" s="150">
        <v>0</v>
      </c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2" t="s">
        <v>139</v>
      </c>
      <c r="AT130" s="152" t="s">
        <v>134</v>
      </c>
      <c r="AU130" s="152" t="s">
        <v>80</v>
      </c>
      <c r="AY130" s="17" t="s">
        <v>132</v>
      </c>
      <c r="BE130" s="153">
        <f>IF(N130="základní",J130,0)</f>
        <v>0</v>
      </c>
      <c r="BF130" s="153">
        <f>IF(N130="snížená",J130,0)</f>
        <v>0</v>
      </c>
      <c r="BG130" s="153">
        <f>IF(N130="zákl. přenesená",J130,0)</f>
        <v>0</v>
      </c>
      <c r="BH130" s="153">
        <f>IF(N130="sníž. přenesená",J130,0)</f>
        <v>0</v>
      </c>
      <c r="BI130" s="153">
        <f>IF(N130="nulová",J130,0)</f>
        <v>0</v>
      </c>
      <c r="BJ130" s="17" t="s">
        <v>78</v>
      </c>
      <c r="BK130" s="153">
        <f>ROUND(I130*H130,2)</f>
        <v>0</v>
      </c>
      <c r="BL130" s="17" t="s">
        <v>139</v>
      </c>
      <c r="BM130" s="152" t="s">
        <v>146</v>
      </c>
    </row>
    <row r="131" spans="1:65" s="2" customFormat="1" ht="24">
      <c r="A131" s="29"/>
      <c r="B131" s="141"/>
      <c r="C131" s="142" t="s">
        <v>147</v>
      </c>
      <c r="D131" s="142" t="s">
        <v>134</v>
      </c>
      <c r="E131" s="143" t="s">
        <v>148</v>
      </c>
      <c r="F131" s="144" t="s">
        <v>149</v>
      </c>
      <c r="G131" s="145" t="s">
        <v>150</v>
      </c>
      <c r="H131" s="146">
        <v>120.8</v>
      </c>
      <c r="I131" s="147">
        <v>0</v>
      </c>
      <c r="J131" s="147">
        <f>ROUND(I131*H131,2)</f>
        <v>0</v>
      </c>
      <c r="K131" s="144" t="s">
        <v>138</v>
      </c>
      <c r="L131" s="30"/>
      <c r="M131" s="148" t="s">
        <v>1</v>
      </c>
      <c r="N131" s="149" t="s">
        <v>35</v>
      </c>
      <c r="O131" s="150">
        <v>7.5999999999999998E-2</v>
      </c>
      <c r="P131" s="150">
        <f>O131*H131</f>
        <v>9.1807999999999996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2" t="s">
        <v>139</v>
      </c>
      <c r="AT131" s="152" t="s">
        <v>134</v>
      </c>
      <c r="AU131" s="152" t="s">
        <v>80</v>
      </c>
      <c r="AY131" s="17" t="s">
        <v>132</v>
      </c>
      <c r="BE131" s="153">
        <f>IF(N131="základní",J131,0)</f>
        <v>0</v>
      </c>
      <c r="BF131" s="153">
        <f>IF(N131="snížená",J131,0)</f>
        <v>0</v>
      </c>
      <c r="BG131" s="153">
        <f>IF(N131="zákl. přenesená",J131,0)</f>
        <v>0</v>
      </c>
      <c r="BH131" s="153">
        <f>IF(N131="sníž. přenesená",J131,0)</f>
        <v>0</v>
      </c>
      <c r="BI131" s="153">
        <f>IF(N131="nulová",J131,0)</f>
        <v>0</v>
      </c>
      <c r="BJ131" s="17" t="s">
        <v>78</v>
      </c>
      <c r="BK131" s="153">
        <f>ROUND(I131*H131,2)</f>
        <v>0</v>
      </c>
      <c r="BL131" s="17" t="s">
        <v>139</v>
      </c>
      <c r="BM131" s="152" t="s">
        <v>151</v>
      </c>
    </row>
    <row r="132" spans="1:65" s="14" customFormat="1">
      <c r="B132" s="162"/>
      <c r="D132" s="155" t="s">
        <v>141</v>
      </c>
      <c r="E132" s="163" t="s">
        <v>1</v>
      </c>
      <c r="F132" s="164" t="s">
        <v>152</v>
      </c>
      <c r="H132" s="163" t="s">
        <v>1</v>
      </c>
      <c r="L132" s="162"/>
      <c r="M132" s="165"/>
      <c r="N132" s="166"/>
      <c r="O132" s="166"/>
      <c r="P132" s="166"/>
      <c r="Q132" s="166"/>
      <c r="R132" s="166"/>
      <c r="S132" s="166"/>
      <c r="T132" s="167"/>
      <c r="AT132" s="163" t="s">
        <v>141</v>
      </c>
      <c r="AU132" s="163" t="s">
        <v>80</v>
      </c>
      <c r="AV132" s="14" t="s">
        <v>78</v>
      </c>
      <c r="AW132" s="14" t="s">
        <v>27</v>
      </c>
      <c r="AX132" s="14" t="s">
        <v>70</v>
      </c>
      <c r="AY132" s="163" t="s">
        <v>132</v>
      </c>
    </row>
    <row r="133" spans="1:65" s="13" customFormat="1">
      <c r="B133" s="154"/>
      <c r="D133" s="155" t="s">
        <v>141</v>
      </c>
      <c r="E133" s="156" t="s">
        <v>1</v>
      </c>
      <c r="F133" s="157" t="s">
        <v>153</v>
      </c>
      <c r="H133" s="158">
        <v>100</v>
      </c>
      <c r="L133" s="154"/>
      <c r="M133" s="159"/>
      <c r="N133" s="160"/>
      <c r="O133" s="160"/>
      <c r="P133" s="160"/>
      <c r="Q133" s="160"/>
      <c r="R133" s="160"/>
      <c r="S133" s="160"/>
      <c r="T133" s="161"/>
      <c r="AT133" s="156" t="s">
        <v>141</v>
      </c>
      <c r="AU133" s="156" t="s">
        <v>80</v>
      </c>
      <c r="AV133" s="13" t="s">
        <v>80</v>
      </c>
      <c r="AW133" s="13" t="s">
        <v>27</v>
      </c>
      <c r="AX133" s="13" t="s">
        <v>70</v>
      </c>
      <c r="AY133" s="156" t="s">
        <v>132</v>
      </c>
    </row>
    <row r="134" spans="1:65" s="14" customFormat="1">
      <c r="B134" s="162"/>
      <c r="D134" s="155" t="s">
        <v>141</v>
      </c>
      <c r="E134" s="163" t="s">
        <v>1</v>
      </c>
      <c r="F134" s="164" t="s">
        <v>154</v>
      </c>
      <c r="H134" s="163" t="s">
        <v>1</v>
      </c>
      <c r="L134" s="162"/>
      <c r="M134" s="165"/>
      <c r="N134" s="166"/>
      <c r="O134" s="166"/>
      <c r="P134" s="166"/>
      <c r="Q134" s="166"/>
      <c r="R134" s="166"/>
      <c r="S134" s="166"/>
      <c r="T134" s="167"/>
      <c r="AT134" s="163" t="s">
        <v>141</v>
      </c>
      <c r="AU134" s="163" t="s">
        <v>80</v>
      </c>
      <c r="AV134" s="14" t="s">
        <v>78</v>
      </c>
      <c r="AW134" s="14" t="s">
        <v>27</v>
      </c>
      <c r="AX134" s="14" t="s">
        <v>70</v>
      </c>
      <c r="AY134" s="163" t="s">
        <v>132</v>
      </c>
    </row>
    <row r="135" spans="1:65" s="13" customFormat="1">
      <c r="B135" s="154"/>
      <c r="D135" s="155" t="s">
        <v>141</v>
      </c>
      <c r="E135" s="156" t="s">
        <v>1</v>
      </c>
      <c r="F135" s="157" t="s">
        <v>155</v>
      </c>
      <c r="H135" s="158">
        <v>20.8</v>
      </c>
      <c r="L135" s="154"/>
      <c r="M135" s="159"/>
      <c r="N135" s="160"/>
      <c r="O135" s="160"/>
      <c r="P135" s="160"/>
      <c r="Q135" s="160"/>
      <c r="R135" s="160"/>
      <c r="S135" s="160"/>
      <c r="T135" s="161"/>
      <c r="AT135" s="156" t="s">
        <v>141</v>
      </c>
      <c r="AU135" s="156" t="s">
        <v>80</v>
      </c>
      <c r="AV135" s="13" t="s">
        <v>80</v>
      </c>
      <c r="AW135" s="13" t="s">
        <v>27</v>
      </c>
      <c r="AX135" s="13" t="s">
        <v>70</v>
      </c>
      <c r="AY135" s="156" t="s">
        <v>132</v>
      </c>
    </row>
    <row r="136" spans="1:65" s="15" customFormat="1">
      <c r="B136" s="168"/>
      <c r="D136" s="155" t="s">
        <v>141</v>
      </c>
      <c r="E136" s="169" t="s">
        <v>1</v>
      </c>
      <c r="F136" s="170" t="s">
        <v>156</v>
      </c>
      <c r="H136" s="171">
        <v>120.8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141</v>
      </c>
      <c r="AU136" s="169" t="s">
        <v>80</v>
      </c>
      <c r="AV136" s="15" t="s">
        <v>139</v>
      </c>
      <c r="AW136" s="15" t="s">
        <v>27</v>
      </c>
      <c r="AX136" s="15" t="s">
        <v>78</v>
      </c>
      <c r="AY136" s="169" t="s">
        <v>132</v>
      </c>
    </row>
    <row r="137" spans="1:65" s="2" customFormat="1" ht="33" customHeight="1">
      <c r="A137" s="29"/>
      <c r="B137" s="141"/>
      <c r="C137" s="142" t="s">
        <v>139</v>
      </c>
      <c r="D137" s="142" t="s">
        <v>134</v>
      </c>
      <c r="E137" s="143" t="s">
        <v>157</v>
      </c>
      <c r="F137" s="144" t="s">
        <v>158</v>
      </c>
      <c r="G137" s="145" t="s">
        <v>159</v>
      </c>
      <c r="H137" s="146">
        <v>122.52</v>
      </c>
      <c r="I137" s="147">
        <v>0</v>
      </c>
      <c r="J137" s="147">
        <f>ROUND(I137*H137,2)</f>
        <v>0</v>
      </c>
      <c r="K137" s="144" t="s">
        <v>138</v>
      </c>
      <c r="L137" s="30"/>
      <c r="M137" s="148" t="s">
        <v>1</v>
      </c>
      <c r="N137" s="149" t="s">
        <v>35</v>
      </c>
      <c r="O137" s="150">
        <v>0.72</v>
      </c>
      <c r="P137" s="150">
        <f>O137*H137</f>
        <v>88.214399999999998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2" t="s">
        <v>139</v>
      </c>
      <c r="AT137" s="152" t="s">
        <v>134</v>
      </c>
      <c r="AU137" s="152" t="s">
        <v>80</v>
      </c>
      <c r="AY137" s="17" t="s">
        <v>132</v>
      </c>
      <c r="BE137" s="153">
        <f>IF(N137="základní",J137,0)</f>
        <v>0</v>
      </c>
      <c r="BF137" s="153">
        <f>IF(N137="snížená",J137,0)</f>
        <v>0</v>
      </c>
      <c r="BG137" s="153">
        <f>IF(N137="zákl. přenesená",J137,0)</f>
        <v>0</v>
      </c>
      <c r="BH137" s="153">
        <f>IF(N137="sníž. přenesená",J137,0)</f>
        <v>0</v>
      </c>
      <c r="BI137" s="153">
        <f>IF(N137="nulová",J137,0)</f>
        <v>0</v>
      </c>
      <c r="BJ137" s="17" t="s">
        <v>78</v>
      </c>
      <c r="BK137" s="153">
        <f>ROUND(I137*H137,2)</f>
        <v>0</v>
      </c>
      <c r="BL137" s="17" t="s">
        <v>139</v>
      </c>
      <c r="BM137" s="152" t="s">
        <v>160</v>
      </c>
    </row>
    <row r="138" spans="1:65" s="14" customFormat="1">
      <c r="B138" s="162"/>
      <c r="D138" s="155" t="s">
        <v>141</v>
      </c>
      <c r="E138" s="163" t="s">
        <v>1</v>
      </c>
      <c r="F138" s="164" t="s">
        <v>161</v>
      </c>
      <c r="H138" s="163" t="s">
        <v>1</v>
      </c>
      <c r="L138" s="162"/>
      <c r="M138" s="165"/>
      <c r="N138" s="166"/>
      <c r="O138" s="166"/>
      <c r="P138" s="166"/>
      <c r="Q138" s="166"/>
      <c r="R138" s="166"/>
      <c r="S138" s="166"/>
      <c r="T138" s="167"/>
      <c r="AT138" s="163" t="s">
        <v>141</v>
      </c>
      <c r="AU138" s="163" t="s">
        <v>80</v>
      </c>
      <c r="AV138" s="14" t="s">
        <v>78</v>
      </c>
      <c r="AW138" s="14" t="s">
        <v>27</v>
      </c>
      <c r="AX138" s="14" t="s">
        <v>70</v>
      </c>
      <c r="AY138" s="163" t="s">
        <v>132</v>
      </c>
    </row>
    <row r="139" spans="1:65" s="14" customFormat="1">
      <c r="B139" s="162"/>
      <c r="D139" s="155" t="s">
        <v>141</v>
      </c>
      <c r="E139" s="163" t="s">
        <v>1</v>
      </c>
      <c r="F139" s="164" t="s">
        <v>162</v>
      </c>
      <c r="H139" s="163" t="s">
        <v>1</v>
      </c>
      <c r="L139" s="162"/>
      <c r="M139" s="165"/>
      <c r="N139" s="166"/>
      <c r="O139" s="166"/>
      <c r="P139" s="166"/>
      <c r="Q139" s="166"/>
      <c r="R139" s="166"/>
      <c r="S139" s="166"/>
      <c r="T139" s="167"/>
      <c r="AT139" s="163" t="s">
        <v>141</v>
      </c>
      <c r="AU139" s="163" t="s">
        <v>80</v>
      </c>
      <c r="AV139" s="14" t="s">
        <v>78</v>
      </c>
      <c r="AW139" s="14" t="s">
        <v>27</v>
      </c>
      <c r="AX139" s="14" t="s">
        <v>70</v>
      </c>
      <c r="AY139" s="163" t="s">
        <v>132</v>
      </c>
    </row>
    <row r="140" spans="1:65" s="13" customFormat="1">
      <c r="B140" s="154"/>
      <c r="D140" s="155" t="s">
        <v>141</v>
      </c>
      <c r="E140" s="156" t="s">
        <v>1</v>
      </c>
      <c r="F140" s="157" t="s">
        <v>163</v>
      </c>
      <c r="H140" s="158">
        <v>200</v>
      </c>
      <c r="L140" s="154"/>
      <c r="M140" s="159"/>
      <c r="N140" s="160"/>
      <c r="O140" s="160"/>
      <c r="P140" s="160"/>
      <c r="Q140" s="160"/>
      <c r="R140" s="160"/>
      <c r="S140" s="160"/>
      <c r="T140" s="161"/>
      <c r="AT140" s="156" t="s">
        <v>141</v>
      </c>
      <c r="AU140" s="156" t="s">
        <v>80</v>
      </c>
      <c r="AV140" s="13" t="s">
        <v>80</v>
      </c>
      <c r="AW140" s="13" t="s">
        <v>27</v>
      </c>
      <c r="AX140" s="13" t="s">
        <v>70</v>
      </c>
      <c r="AY140" s="156" t="s">
        <v>132</v>
      </c>
    </row>
    <row r="141" spans="1:65" s="13" customFormat="1">
      <c r="B141" s="154"/>
      <c r="D141" s="155" t="s">
        <v>141</v>
      </c>
      <c r="E141" s="156" t="s">
        <v>1</v>
      </c>
      <c r="F141" s="157" t="s">
        <v>164</v>
      </c>
      <c r="H141" s="158">
        <v>41.6</v>
      </c>
      <c r="L141" s="154"/>
      <c r="M141" s="159"/>
      <c r="N141" s="160"/>
      <c r="O141" s="160"/>
      <c r="P141" s="160"/>
      <c r="Q141" s="160"/>
      <c r="R141" s="160"/>
      <c r="S141" s="160"/>
      <c r="T141" s="161"/>
      <c r="AT141" s="156" t="s">
        <v>141</v>
      </c>
      <c r="AU141" s="156" t="s">
        <v>80</v>
      </c>
      <c r="AV141" s="13" t="s">
        <v>80</v>
      </c>
      <c r="AW141" s="13" t="s">
        <v>27</v>
      </c>
      <c r="AX141" s="13" t="s">
        <v>70</v>
      </c>
      <c r="AY141" s="156" t="s">
        <v>132</v>
      </c>
    </row>
    <row r="142" spans="1:65" s="14" customFormat="1">
      <c r="B142" s="162"/>
      <c r="D142" s="155" t="s">
        <v>141</v>
      </c>
      <c r="E142" s="163" t="s">
        <v>1</v>
      </c>
      <c r="F142" s="164" t="s">
        <v>165</v>
      </c>
      <c r="H142" s="163" t="s">
        <v>1</v>
      </c>
      <c r="L142" s="162"/>
      <c r="M142" s="165"/>
      <c r="N142" s="166"/>
      <c r="O142" s="166"/>
      <c r="P142" s="166"/>
      <c r="Q142" s="166"/>
      <c r="R142" s="166"/>
      <c r="S142" s="166"/>
      <c r="T142" s="167"/>
      <c r="AT142" s="163" t="s">
        <v>141</v>
      </c>
      <c r="AU142" s="163" t="s">
        <v>80</v>
      </c>
      <c r="AV142" s="14" t="s">
        <v>78</v>
      </c>
      <c r="AW142" s="14" t="s">
        <v>27</v>
      </c>
      <c r="AX142" s="14" t="s">
        <v>70</v>
      </c>
      <c r="AY142" s="163" t="s">
        <v>132</v>
      </c>
    </row>
    <row r="143" spans="1:65" s="13" customFormat="1">
      <c r="B143" s="154"/>
      <c r="D143" s="155" t="s">
        <v>141</v>
      </c>
      <c r="E143" s="156" t="s">
        <v>1</v>
      </c>
      <c r="F143" s="157" t="s">
        <v>166</v>
      </c>
      <c r="H143" s="158">
        <v>-15</v>
      </c>
      <c r="L143" s="154"/>
      <c r="M143" s="159"/>
      <c r="N143" s="160"/>
      <c r="O143" s="160"/>
      <c r="P143" s="160"/>
      <c r="Q143" s="160"/>
      <c r="R143" s="160"/>
      <c r="S143" s="160"/>
      <c r="T143" s="161"/>
      <c r="AT143" s="156" t="s">
        <v>141</v>
      </c>
      <c r="AU143" s="156" t="s">
        <v>80</v>
      </c>
      <c r="AV143" s="13" t="s">
        <v>80</v>
      </c>
      <c r="AW143" s="13" t="s">
        <v>27</v>
      </c>
      <c r="AX143" s="13" t="s">
        <v>70</v>
      </c>
      <c r="AY143" s="156" t="s">
        <v>132</v>
      </c>
    </row>
    <row r="144" spans="1:65" s="13" customFormat="1">
      <c r="B144" s="154"/>
      <c r="D144" s="155" t="s">
        <v>141</v>
      </c>
      <c r="E144" s="156" t="s">
        <v>1</v>
      </c>
      <c r="F144" s="157" t="s">
        <v>167</v>
      </c>
      <c r="H144" s="158">
        <v>-1.56</v>
      </c>
      <c r="L144" s="154"/>
      <c r="M144" s="159"/>
      <c r="N144" s="160"/>
      <c r="O144" s="160"/>
      <c r="P144" s="160"/>
      <c r="Q144" s="160"/>
      <c r="R144" s="160"/>
      <c r="S144" s="160"/>
      <c r="T144" s="161"/>
      <c r="AT144" s="156" t="s">
        <v>141</v>
      </c>
      <c r="AU144" s="156" t="s">
        <v>80</v>
      </c>
      <c r="AV144" s="13" t="s">
        <v>80</v>
      </c>
      <c r="AW144" s="13" t="s">
        <v>27</v>
      </c>
      <c r="AX144" s="13" t="s">
        <v>70</v>
      </c>
      <c r="AY144" s="156" t="s">
        <v>132</v>
      </c>
    </row>
    <row r="145" spans="1:65" s="14" customFormat="1">
      <c r="B145" s="162"/>
      <c r="D145" s="155" t="s">
        <v>141</v>
      </c>
      <c r="E145" s="163" t="s">
        <v>1</v>
      </c>
      <c r="F145" s="164" t="s">
        <v>168</v>
      </c>
      <c r="H145" s="163" t="s">
        <v>1</v>
      </c>
      <c r="L145" s="162"/>
      <c r="M145" s="165"/>
      <c r="N145" s="166"/>
      <c r="O145" s="166"/>
      <c r="P145" s="166"/>
      <c r="Q145" s="166"/>
      <c r="R145" s="166"/>
      <c r="S145" s="166"/>
      <c r="T145" s="167"/>
      <c r="AT145" s="163" t="s">
        <v>141</v>
      </c>
      <c r="AU145" s="163" t="s">
        <v>80</v>
      </c>
      <c r="AV145" s="14" t="s">
        <v>78</v>
      </c>
      <c r="AW145" s="14" t="s">
        <v>27</v>
      </c>
      <c r="AX145" s="14" t="s">
        <v>70</v>
      </c>
      <c r="AY145" s="163" t="s">
        <v>132</v>
      </c>
    </row>
    <row r="146" spans="1:65" s="13" customFormat="1">
      <c r="B146" s="154"/>
      <c r="D146" s="155" t="s">
        <v>141</v>
      </c>
      <c r="E146" s="156" t="s">
        <v>1</v>
      </c>
      <c r="F146" s="157" t="s">
        <v>169</v>
      </c>
      <c r="H146" s="158">
        <v>-4.16</v>
      </c>
      <c r="L146" s="154"/>
      <c r="M146" s="159"/>
      <c r="N146" s="160"/>
      <c r="O146" s="160"/>
      <c r="P146" s="160"/>
      <c r="Q146" s="160"/>
      <c r="R146" s="160"/>
      <c r="S146" s="160"/>
      <c r="T146" s="161"/>
      <c r="AT146" s="156" t="s">
        <v>141</v>
      </c>
      <c r="AU146" s="156" t="s">
        <v>80</v>
      </c>
      <c r="AV146" s="13" t="s">
        <v>80</v>
      </c>
      <c r="AW146" s="13" t="s">
        <v>27</v>
      </c>
      <c r="AX146" s="13" t="s">
        <v>70</v>
      </c>
      <c r="AY146" s="156" t="s">
        <v>132</v>
      </c>
    </row>
    <row r="147" spans="1:65" s="14" customFormat="1">
      <c r="B147" s="162"/>
      <c r="D147" s="155" t="s">
        <v>141</v>
      </c>
      <c r="E147" s="163" t="s">
        <v>1</v>
      </c>
      <c r="F147" s="164" t="s">
        <v>170</v>
      </c>
      <c r="H147" s="163" t="s">
        <v>1</v>
      </c>
      <c r="L147" s="162"/>
      <c r="M147" s="165"/>
      <c r="N147" s="166"/>
      <c r="O147" s="166"/>
      <c r="P147" s="166"/>
      <c r="Q147" s="166"/>
      <c r="R147" s="166"/>
      <c r="S147" s="166"/>
      <c r="T147" s="167"/>
      <c r="AT147" s="163" t="s">
        <v>141</v>
      </c>
      <c r="AU147" s="163" t="s">
        <v>80</v>
      </c>
      <c r="AV147" s="14" t="s">
        <v>78</v>
      </c>
      <c r="AW147" s="14" t="s">
        <v>27</v>
      </c>
      <c r="AX147" s="14" t="s">
        <v>70</v>
      </c>
      <c r="AY147" s="163" t="s">
        <v>132</v>
      </c>
    </row>
    <row r="148" spans="1:65" s="13" customFormat="1">
      <c r="B148" s="154"/>
      <c r="D148" s="155" t="s">
        <v>141</v>
      </c>
      <c r="E148" s="156" t="s">
        <v>1</v>
      </c>
      <c r="F148" s="157" t="s">
        <v>171</v>
      </c>
      <c r="H148" s="158">
        <v>20</v>
      </c>
      <c r="L148" s="154"/>
      <c r="M148" s="159"/>
      <c r="N148" s="160"/>
      <c r="O148" s="160"/>
      <c r="P148" s="160"/>
      <c r="Q148" s="160"/>
      <c r="R148" s="160"/>
      <c r="S148" s="160"/>
      <c r="T148" s="161"/>
      <c r="AT148" s="156" t="s">
        <v>141</v>
      </c>
      <c r="AU148" s="156" t="s">
        <v>80</v>
      </c>
      <c r="AV148" s="13" t="s">
        <v>80</v>
      </c>
      <c r="AW148" s="13" t="s">
        <v>27</v>
      </c>
      <c r="AX148" s="13" t="s">
        <v>70</v>
      </c>
      <c r="AY148" s="156" t="s">
        <v>132</v>
      </c>
    </row>
    <row r="149" spans="1:65" s="13" customFormat="1">
      <c r="B149" s="154"/>
      <c r="D149" s="155" t="s">
        <v>141</v>
      </c>
      <c r="E149" s="156" t="s">
        <v>1</v>
      </c>
      <c r="F149" s="157" t="s">
        <v>172</v>
      </c>
      <c r="H149" s="158">
        <v>4.16</v>
      </c>
      <c r="L149" s="154"/>
      <c r="M149" s="159"/>
      <c r="N149" s="160"/>
      <c r="O149" s="160"/>
      <c r="P149" s="160"/>
      <c r="Q149" s="160"/>
      <c r="R149" s="160"/>
      <c r="S149" s="160"/>
      <c r="T149" s="161"/>
      <c r="AT149" s="156" t="s">
        <v>141</v>
      </c>
      <c r="AU149" s="156" t="s">
        <v>80</v>
      </c>
      <c r="AV149" s="13" t="s">
        <v>80</v>
      </c>
      <c r="AW149" s="13" t="s">
        <v>27</v>
      </c>
      <c r="AX149" s="13" t="s">
        <v>70</v>
      </c>
      <c r="AY149" s="156" t="s">
        <v>132</v>
      </c>
    </row>
    <row r="150" spans="1:65" s="15" customFormat="1">
      <c r="B150" s="168"/>
      <c r="D150" s="155" t="s">
        <v>141</v>
      </c>
      <c r="E150" s="169" t="s">
        <v>41</v>
      </c>
      <c r="F150" s="170" t="s">
        <v>156</v>
      </c>
      <c r="H150" s="171">
        <v>245.04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141</v>
      </c>
      <c r="AU150" s="169" t="s">
        <v>80</v>
      </c>
      <c r="AV150" s="15" t="s">
        <v>139</v>
      </c>
      <c r="AW150" s="15" t="s">
        <v>27</v>
      </c>
      <c r="AX150" s="15" t="s">
        <v>70</v>
      </c>
      <c r="AY150" s="169" t="s">
        <v>132</v>
      </c>
    </row>
    <row r="151" spans="1:65" s="13" customFormat="1">
      <c r="B151" s="154"/>
      <c r="D151" s="155" t="s">
        <v>141</v>
      </c>
      <c r="E151" s="156" t="s">
        <v>1</v>
      </c>
      <c r="F151" s="157" t="s">
        <v>173</v>
      </c>
      <c r="H151" s="158">
        <v>122.52</v>
      </c>
      <c r="L151" s="154"/>
      <c r="M151" s="159"/>
      <c r="N151" s="160"/>
      <c r="O151" s="160"/>
      <c r="P151" s="160"/>
      <c r="Q151" s="160"/>
      <c r="R151" s="160"/>
      <c r="S151" s="160"/>
      <c r="T151" s="161"/>
      <c r="AT151" s="156" t="s">
        <v>141</v>
      </c>
      <c r="AU151" s="156" t="s">
        <v>80</v>
      </c>
      <c r="AV151" s="13" t="s">
        <v>80</v>
      </c>
      <c r="AW151" s="13" t="s">
        <v>27</v>
      </c>
      <c r="AX151" s="13" t="s">
        <v>78</v>
      </c>
      <c r="AY151" s="156" t="s">
        <v>132</v>
      </c>
    </row>
    <row r="152" spans="1:65" s="2" customFormat="1" ht="33" customHeight="1">
      <c r="A152" s="29"/>
      <c r="B152" s="141"/>
      <c r="C152" s="142" t="s">
        <v>174</v>
      </c>
      <c r="D152" s="142" t="s">
        <v>134</v>
      </c>
      <c r="E152" s="143" t="s">
        <v>175</v>
      </c>
      <c r="F152" s="144" t="s">
        <v>176</v>
      </c>
      <c r="G152" s="145" t="s">
        <v>159</v>
      </c>
      <c r="H152" s="146">
        <v>98.016000000000005</v>
      </c>
      <c r="I152" s="147">
        <v>0</v>
      </c>
      <c r="J152" s="147">
        <f>ROUND(I152*H152,2)</f>
        <v>0</v>
      </c>
      <c r="K152" s="144" t="s">
        <v>138</v>
      </c>
      <c r="L152" s="30"/>
      <c r="M152" s="148" t="s">
        <v>1</v>
      </c>
      <c r="N152" s="149" t="s">
        <v>35</v>
      </c>
      <c r="O152" s="150">
        <v>0.97399999999999998</v>
      </c>
      <c r="P152" s="150">
        <f>O152*H152</f>
        <v>95.467584000000002</v>
      </c>
      <c r="Q152" s="150">
        <v>0</v>
      </c>
      <c r="R152" s="150">
        <f>Q152*H152</f>
        <v>0</v>
      </c>
      <c r="S152" s="150">
        <v>0</v>
      </c>
      <c r="T152" s="151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2" t="s">
        <v>139</v>
      </c>
      <c r="AT152" s="152" t="s">
        <v>134</v>
      </c>
      <c r="AU152" s="152" t="s">
        <v>80</v>
      </c>
      <c r="AY152" s="17" t="s">
        <v>132</v>
      </c>
      <c r="BE152" s="153">
        <f>IF(N152="základní",J152,0)</f>
        <v>0</v>
      </c>
      <c r="BF152" s="153">
        <f>IF(N152="snížená",J152,0)</f>
        <v>0</v>
      </c>
      <c r="BG152" s="153">
        <f>IF(N152="zákl. přenesená",J152,0)</f>
        <v>0</v>
      </c>
      <c r="BH152" s="153">
        <f>IF(N152="sníž. přenesená",J152,0)</f>
        <v>0</v>
      </c>
      <c r="BI152" s="153">
        <f>IF(N152="nulová",J152,0)</f>
        <v>0</v>
      </c>
      <c r="BJ152" s="17" t="s">
        <v>78</v>
      </c>
      <c r="BK152" s="153">
        <f>ROUND(I152*H152,2)</f>
        <v>0</v>
      </c>
      <c r="BL152" s="17" t="s">
        <v>139</v>
      </c>
      <c r="BM152" s="152" t="s">
        <v>177</v>
      </c>
    </row>
    <row r="153" spans="1:65" s="14" customFormat="1">
      <c r="B153" s="162"/>
      <c r="D153" s="155" t="s">
        <v>141</v>
      </c>
      <c r="E153" s="163" t="s">
        <v>1</v>
      </c>
      <c r="F153" s="164" t="s">
        <v>152</v>
      </c>
      <c r="H153" s="163" t="s">
        <v>1</v>
      </c>
      <c r="L153" s="162"/>
      <c r="M153" s="165"/>
      <c r="N153" s="166"/>
      <c r="O153" s="166"/>
      <c r="P153" s="166"/>
      <c r="Q153" s="166"/>
      <c r="R153" s="166"/>
      <c r="S153" s="166"/>
      <c r="T153" s="167"/>
      <c r="AT153" s="163" t="s">
        <v>141</v>
      </c>
      <c r="AU153" s="163" t="s">
        <v>80</v>
      </c>
      <c r="AV153" s="14" t="s">
        <v>78</v>
      </c>
      <c r="AW153" s="14" t="s">
        <v>27</v>
      </c>
      <c r="AX153" s="14" t="s">
        <v>70</v>
      </c>
      <c r="AY153" s="163" t="s">
        <v>132</v>
      </c>
    </row>
    <row r="154" spans="1:65" s="14" customFormat="1">
      <c r="B154" s="162"/>
      <c r="D154" s="155" t="s">
        <v>141</v>
      </c>
      <c r="E154" s="163" t="s">
        <v>1</v>
      </c>
      <c r="F154" s="164" t="s">
        <v>178</v>
      </c>
      <c r="H154" s="163" t="s">
        <v>1</v>
      </c>
      <c r="L154" s="162"/>
      <c r="M154" s="165"/>
      <c r="N154" s="166"/>
      <c r="O154" s="166"/>
      <c r="P154" s="166"/>
      <c r="Q154" s="166"/>
      <c r="R154" s="166"/>
      <c r="S154" s="166"/>
      <c r="T154" s="167"/>
      <c r="AT154" s="163" t="s">
        <v>141</v>
      </c>
      <c r="AU154" s="163" t="s">
        <v>80</v>
      </c>
      <c r="AV154" s="14" t="s">
        <v>78</v>
      </c>
      <c r="AW154" s="14" t="s">
        <v>27</v>
      </c>
      <c r="AX154" s="14" t="s">
        <v>70</v>
      </c>
      <c r="AY154" s="163" t="s">
        <v>132</v>
      </c>
    </row>
    <row r="155" spans="1:65" s="13" customFormat="1">
      <c r="B155" s="154"/>
      <c r="D155" s="155" t="s">
        <v>141</v>
      </c>
      <c r="E155" s="156" t="s">
        <v>1</v>
      </c>
      <c r="F155" s="157" t="s">
        <v>179</v>
      </c>
      <c r="H155" s="158">
        <v>98.016000000000005</v>
      </c>
      <c r="L155" s="154"/>
      <c r="M155" s="159"/>
      <c r="N155" s="160"/>
      <c r="O155" s="160"/>
      <c r="P155" s="160"/>
      <c r="Q155" s="160"/>
      <c r="R155" s="160"/>
      <c r="S155" s="160"/>
      <c r="T155" s="161"/>
      <c r="AT155" s="156" t="s">
        <v>141</v>
      </c>
      <c r="AU155" s="156" t="s">
        <v>80</v>
      </c>
      <c r="AV155" s="13" t="s">
        <v>80</v>
      </c>
      <c r="AW155" s="13" t="s">
        <v>27</v>
      </c>
      <c r="AX155" s="13" t="s">
        <v>78</v>
      </c>
      <c r="AY155" s="156" t="s">
        <v>132</v>
      </c>
    </row>
    <row r="156" spans="1:65" s="2" customFormat="1" ht="33" customHeight="1">
      <c r="A156" s="29"/>
      <c r="B156" s="141"/>
      <c r="C156" s="142" t="s">
        <v>180</v>
      </c>
      <c r="D156" s="142" t="s">
        <v>134</v>
      </c>
      <c r="E156" s="143" t="s">
        <v>181</v>
      </c>
      <c r="F156" s="144" t="s">
        <v>182</v>
      </c>
      <c r="G156" s="145" t="s">
        <v>159</v>
      </c>
      <c r="H156" s="146">
        <v>24.504000000000001</v>
      </c>
      <c r="I156" s="147">
        <v>0</v>
      </c>
      <c r="J156" s="147">
        <f>ROUND(I156*H156,2)</f>
        <v>0</v>
      </c>
      <c r="K156" s="144" t="s">
        <v>138</v>
      </c>
      <c r="L156" s="30"/>
      <c r="M156" s="148" t="s">
        <v>1</v>
      </c>
      <c r="N156" s="149" t="s">
        <v>35</v>
      </c>
      <c r="O156" s="150">
        <v>1.206</v>
      </c>
      <c r="P156" s="150">
        <f>O156*H156</f>
        <v>29.551824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2" t="s">
        <v>139</v>
      </c>
      <c r="AT156" s="152" t="s">
        <v>134</v>
      </c>
      <c r="AU156" s="152" t="s">
        <v>80</v>
      </c>
      <c r="AY156" s="17" t="s">
        <v>132</v>
      </c>
      <c r="BE156" s="153">
        <f>IF(N156="základní",J156,0)</f>
        <v>0</v>
      </c>
      <c r="BF156" s="153">
        <f>IF(N156="snížená",J156,0)</f>
        <v>0</v>
      </c>
      <c r="BG156" s="153">
        <f>IF(N156="zákl. přenesená",J156,0)</f>
        <v>0</v>
      </c>
      <c r="BH156" s="153">
        <f>IF(N156="sníž. přenesená",J156,0)</f>
        <v>0</v>
      </c>
      <c r="BI156" s="153">
        <f>IF(N156="nulová",J156,0)</f>
        <v>0</v>
      </c>
      <c r="BJ156" s="17" t="s">
        <v>78</v>
      </c>
      <c r="BK156" s="153">
        <f>ROUND(I156*H156,2)</f>
        <v>0</v>
      </c>
      <c r="BL156" s="17" t="s">
        <v>139</v>
      </c>
      <c r="BM156" s="152" t="s">
        <v>183</v>
      </c>
    </row>
    <row r="157" spans="1:65" s="14" customFormat="1">
      <c r="B157" s="162"/>
      <c r="D157" s="155" t="s">
        <v>141</v>
      </c>
      <c r="E157" s="163" t="s">
        <v>1</v>
      </c>
      <c r="F157" s="164" t="s">
        <v>152</v>
      </c>
      <c r="H157" s="163" t="s">
        <v>1</v>
      </c>
      <c r="L157" s="162"/>
      <c r="M157" s="165"/>
      <c r="N157" s="166"/>
      <c r="O157" s="166"/>
      <c r="P157" s="166"/>
      <c r="Q157" s="166"/>
      <c r="R157" s="166"/>
      <c r="S157" s="166"/>
      <c r="T157" s="167"/>
      <c r="AT157" s="163" t="s">
        <v>141</v>
      </c>
      <c r="AU157" s="163" t="s">
        <v>80</v>
      </c>
      <c r="AV157" s="14" t="s">
        <v>78</v>
      </c>
      <c r="AW157" s="14" t="s">
        <v>27</v>
      </c>
      <c r="AX157" s="14" t="s">
        <v>70</v>
      </c>
      <c r="AY157" s="163" t="s">
        <v>132</v>
      </c>
    </row>
    <row r="158" spans="1:65" s="14" customFormat="1">
      <c r="B158" s="162"/>
      <c r="D158" s="155" t="s">
        <v>141</v>
      </c>
      <c r="E158" s="163" t="s">
        <v>1</v>
      </c>
      <c r="F158" s="164" t="s">
        <v>184</v>
      </c>
      <c r="H158" s="163" t="s">
        <v>1</v>
      </c>
      <c r="L158" s="162"/>
      <c r="M158" s="165"/>
      <c r="N158" s="166"/>
      <c r="O158" s="166"/>
      <c r="P158" s="166"/>
      <c r="Q158" s="166"/>
      <c r="R158" s="166"/>
      <c r="S158" s="166"/>
      <c r="T158" s="167"/>
      <c r="AT158" s="163" t="s">
        <v>141</v>
      </c>
      <c r="AU158" s="163" t="s">
        <v>80</v>
      </c>
      <c r="AV158" s="14" t="s">
        <v>78</v>
      </c>
      <c r="AW158" s="14" t="s">
        <v>27</v>
      </c>
      <c r="AX158" s="14" t="s">
        <v>70</v>
      </c>
      <c r="AY158" s="163" t="s">
        <v>132</v>
      </c>
    </row>
    <row r="159" spans="1:65" s="13" customFormat="1">
      <c r="B159" s="154"/>
      <c r="D159" s="155" t="s">
        <v>141</v>
      </c>
      <c r="E159" s="156" t="s">
        <v>1</v>
      </c>
      <c r="F159" s="157" t="s">
        <v>185</v>
      </c>
      <c r="H159" s="158">
        <v>24.504000000000001</v>
      </c>
      <c r="L159" s="154"/>
      <c r="M159" s="159"/>
      <c r="N159" s="160"/>
      <c r="O159" s="160"/>
      <c r="P159" s="160"/>
      <c r="Q159" s="160"/>
      <c r="R159" s="160"/>
      <c r="S159" s="160"/>
      <c r="T159" s="161"/>
      <c r="AT159" s="156" t="s">
        <v>141</v>
      </c>
      <c r="AU159" s="156" t="s">
        <v>80</v>
      </c>
      <c r="AV159" s="13" t="s">
        <v>80</v>
      </c>
      <c r="AW159" s="13" t="s">
        <v>27</v>
      </c>
      <c r="AX159" s="13" t="s">
        <v>78</v>
      </c>
      <c r="AY159" s="156" t="s">
        <v>132</v>
      </c>
    </row>
    <row r="160" spans="1:65" s="2" customFormat="1" ht="21.75" customHeight="1">
      <c r="A160" s="29"/>
      <c r="B160" s="141"/>
      <c r="C160" s="142" t="s">
        <v>186</v>
      </c>
      <c r="D160" s="142" t="s">
        <v>134</v>
      </c>
      <c r="E160" s="143" t="s">
        <v>187</v>
      </c>
      <c r="F160" s="144" t="s">
        <v>188</v>
      </c>
      <c r="G160" s="145" t="s">
        <v>150</v>
      </c>
      <c r="H160" s="146">
        <v>510.4</v>
      </c>
      <c r="I160" s="147">
        <v>0</v>
      </c>
      <c r="J160" s="147">
        <f>ROUND(I160*H160,2)</f>
        <v>0</v>
      </c>
      <c r="K160" s="144" t="s">
        <v>138</v>
      </c>
      <c r="L160" s="30"/>
      <c r="M160" s="148" t="s">
        <v>1</v>
      </c>
      <c r="N160" s="149" t="s">
        <v>35</v>
      </c>
      <c r="O160" s="150">
        <v>0.23599999999999999</v>
      </c>
      <c r="P160" s="150">
        <f>O160*H160</f>
        <v>120.45439999999999</v>
      </c>
      <c r="Q160" s="150">
        <v>8.4000000000000003E-4</v>
      </c>
      <c r="R160" s="150">
        <f>Q160*H160</f>
        <v>0.42873600000000001</v>
      </c>
      <c r="S160" s="150">
        <v>0</v>
      </c>
      <c r="T160" s="151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2" t="s">
        <v>139</v>
      </c>
      <c r="AT160" s="152" t="s">
        <v>134</v>
      </c>
      <c r="AU160" s="152" t="s">
        <v>80</v>
      </c>
      <c r="AY160" s="17" t="s">
        <v>132</v>
      </c>
      <c r="BE160" s="153">
        <f>IF(N160="základní",J160,0)</f>
        <v>0</v>
      </c>
      <c r="BF160" s="153">
        <f>IF(N160="snížená",J160,0)</f>
        <v>0</v>
      </c>
      <c r="BG160" s="153">
        <f>IF(N160="zákl. přenesená",J160,0)</f>
        <v>0</v>
      </c>
      <c r="BH160" s="153">
        <f>IF(N160="sníž. přenesená",J160,0)</f>
        <v>0</v>
      </c>
      <c r="BI160" s="153">
        <f>IF(N160="nulová",J160,0)</f>
        <v>0</v>
      </c>
      <c r="BJ160" s="17" t="s">
        <v>78</v>
      </c>
      <c r="BK160" s="153">
        <f>ROUND(I160*H160,2)</f>
        <v>0</v>
      </c>
      <c r="BL160" s="17" t="s">
        <v>139</v>
      </c>
      <c r="BM160" s="152" t="s">
        <v>189</v>
      </c>
    </row>
    <row r="161" spans="1:65" s="14" customFormat="1">
      <c r="B161" s="162"/>
      <c r="D161" s="155" t="s">
        <v>141</v>
      </c>
      <c r="E161" s="163" t="s">
        <v>1</v>
      </c>
      <c r="F161" s="164" t="s">
        <v>190</v>
      </c>
      <c r="H161" s="163" t="s">
        <v>1</v>
      </c>
      <c r="L161" s="162"/>
      <c r="M161" s="165"/>
      <c r="N161" s="166"/>
      <c r="O161" s="166"/>
      <c r="P161" s="166"/>
      <c r="Q161" s="166"/>
      <c r="R161" s="166"/>
      <c r="S161" s="166"/>
      <c r="T161" s="167"/>
      <c r="AT161" s="163" t="s">
        <v>141</v>
      </c>
      <c r="AU161" s="163" t="s">
        <v>80</v>
      </c>
      <c r="AV161" s="14" t="s">
        <v>78</v>
      </c>
      <c r="AW161" s="14" t="s">
        <v>27</v>
      </c>
      <c r="AX161" s="14" t="s">
        <v>70</v>
      </c>
      <c r="AY161" s="163" t="s">
        <v>132</v>
      </c>
    </row>
    <row r="162" spans="1:65" s="13" customFormat="1">
      <c r="B162" s="154"/>
      <c r="D162" s="155" t="s">
        <v>141</v>
      </c>
      <c r="E162" s="156" t="s">
        <v>1</v>
      </c>
      <c r="F162" s="157" t="s">
        <v>191</v>
      </c>
      <c r="H162" s="158">
        <v>400</v>
      </c>
      <c r="L162" s="154"/>
      <c r="M162" s="159"/>
      <c r="N162" s="160"/>
      <c r="O162" s="160"/>
      <c r="P162" s="160"/>
      <c r="Q162" s="160"/>
      <c r="R162" s="160"/>
      <c r="S162" s="160"/>
      <c r="T162" s="161"/>
      <c r="AT162" s="156" t="s">
        <v>141</v>
      </c>
      <c r="AU162" s="156" t="s">
        <v>80</v>
      </c>
      <c r="AV162" s="13" t="s">
        <v>80</v>
      </c>
      <c r="AW162" s="13" t="s">
        <v>27</v>
      </c>
      <c r="AX162" s="13" t="s">
        <v>70</v>
      </c>
      <c r="AY162" s="156" t="s">
        <v>132</v>
      </c>
    </row>
    <row r="163" spans="1:65" s="13" customFormat="1">
      <c r="B163" s="154"/>
      <c r="D163" s="155" t="s">
        <v>141</v>
      </c>
      <c r="E163" s="156" t="s">
        <v>1</v>
      </c>
      <c r="F163" s="157" t="s">
        <v>192</v>
      </c>
      <c r="H163" s="158">
        <v>64</v>
      </c>
      <c r="L163" s="154"/>
      <c r="M163" s="159"/>
      <c r="N163" s="160"/>
      <c r="O163" s="160"/>
      <c r="P163" s="160"/>
      <c r="Q163" s="160"/>
      <c r="R163" s="160"/>
      <c r="S163" s="160"/>
      <c r="T163" s="161"/>
      <c r="AT163" s="156" t="s">
        <v>141</v>
      </c>
      <c r="AU163" s="156" t="s">
        <v>80</v>
      </c>
      <c r="AV163" s="13" t="s">
        <v>80</v>
      </c>
      <c r="AW163" s="13" t="s">
        <v>27</v>
      </c>
      <c r="AX163" s="13" t="s">
        <v>70</v>
      </c>
      <c r="AY163" s="156" t="s">
        <v>132</v>
      </c>
    </row>
    <row r="164" spans="1:65" s="13" customFormat="1">
      <c r="B164" s="154"/>
      <c r="D164" s="155" t="s">
        <v>141</v>
      </c>
      <c r="E164" s="156" t="s">
        <v>1</v>
      </c>
      <c r="F164" s="157" t="s">
        <v>193</v>
      </c>
      <c r="H164" s="158">
        <v>46.4</v>
      </c>
      <c r="L164" s="154"/>
      <c r="M164" s="159"/>
      <c r="N164" s="160"/>
      <c r="O164" s="160"/>
      <c r="P164" s="160"/>
      <c r="Q164" s="160"/>
      <c r="R164" s="160"/>
      <c r="S164" s="160"/>
      <c r="T164" s="161"/>
      <c r="AT164" s="156" t="s">
        <v>141</v>
      </c>
      <c r="AU164" s="156" t="s">
        <v>80</v>
      </c>
      <c r="AV164" s="13" t="s">
        <v>80</v>
      </c>
      <c r="AW164" s="13" t="s">
        <v>27</v>
      </c>
      <c r="AX164" s="13" t="s">
        <v>70</v>
      </c>
      <c r="AY164" s="156" t="s">
        <v>132</v>
      </c>
    </row>
    <row r="165" spans="1:65" s="15" customFormat="1">
      <c r="B165" s="168"/>
      <c r="D165" s="155" t="s">
        <v>141</v>
      </c>
      <c r="E165" s="169" t="s">
        <v>1</v>
      </c>
      <c r="F165" s="170" t="s">
        <v>156</v>
      </c>
      <c r="H165" s="171">
        <v>510.4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141</v>
      </c>
      <c r="AU165" s="169" t="s">
        <v>80</v>
      </c>
      <c r="AV165" s="15" t="s">
        <v>139</v>
      </c>
      <c r="AW165" s="15" t="s">
        <v>27</v>
      </c>
      <c r="AX165" s="15" t="s">
        <v>78</v>
      </c>
      <c r="AY165" s="169" t="s">
        <v>132</v>
      </c>
    </row>
    <row r="166" spans="1:65" s="2" customFormat="1" ht="24">
      <c r="A166" s="29"/>
      <c r="B166" s="141"/>
      <c r="C166" s="142" t="s">
        <v>194</v>
      </c>
      <c r="D166" s="142" t="s">
        <v>134</v>
      </c>
      <c r="E166" s="143" t="s">
        <v>195</v>
      </c>
      <c r="F166" s="144" t="s">
        <v>196</v>
      </c>
      <c r="G166" s="145" t="s">
        <v>150</v>
      </c>
      <c r="H166" s="146">
        <v>510.4</v>
      </c>
      <c r="I166" s="147">
        <v>0</v>
      </c>
      <c r="J166" s="147">
        <f>ROUND(I166*H166,2)</f>
        <v>0</v>
      </c>
      <c r="K166" s="144" t="s">
        <v>138</v>
      </c>
      <c r="L166" s="30"/>
      <c r="M166" s="148" t="s">
        <v>1</v>
      </c>
      <c r="N166" s="149" t="s">
        <v>35</v>
      </c>
      <c r="O166" s="150">
        <v>0.216</v>
      </c>
      <c r="P166" s="150">
        <f>O166*H166</f>
        <v>110.24639999999999</v>
      </c>
      <c r="Q166" s="150">
        <v>0</v>
      </c>
      <c r="R166" s="150">
        <f>Q166*H166</f>
        <v>0</v>
      </c>
      <c r="S166" s="150">
        <v>0</v>
      </c>
      <c r="T166" s="151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2" t="s">
        <v>139</v>
      </c>
      <c r="AT166" s="152" t="s">
        <v>134</v>
      </c>
      <c r="AU166" s="152" t="s">
        <v>80</v>
      </c>
      <c r="AY166" s="17" t="s">
        <v>132</v>
      </c>
      <c r="BE166" s="153">
        <f>IF(N166="základní",J166,0)</f>
        <v>0</v>
      </c>
      <c r="BF166" s="153">
        <f>IF(N166="snížená",J166,0)</f>
        <v>0</v>
      </c>
      <c r="BG166" s="153">
        <f>IF(N166="zákl. přenesená",J166,0)</f>
        <v>0</v>
      </c>
      <c r="BH166" s="153">
        <f>IF(N166="sníž. přenesená",J166,0)</f>
        <v>0</v>
      </c>
      <c r="BI166" s="153">
        <f>IF(N166="nulová",J166,0)</f>
        <v>0</v>
      </c>
      <c r="BJ166" s="17" t="s">
        <v>78</v>
      </c>
      <c r="BK166" s="153">
        <f>ROUND(I166*H166,2)</f>
        <v>0</v>
      </c>
      <c r="BL166" s="17" t="s">
        <v>139</v>
      </c>
      <c r="BM166" s="152" t="s">
        <v>197</v>
      </c>
    </row>
    <row r="167" spans="1:65" s="2" customFormat="1" ht="33" customHeight="1">
      <c r="A167" s="29"/>
      <c r="B167" s="141"/>
      <c r="C167" s="142" t="s">
        <v>198</v>
      </c>
      <c r="D167" s="142" t="s">
        <v>134</v>
      </c>
      <c r="E167" s="143" t="s">
        <v>199</v>
      </c>
      <c r="F167" s="144" t="s">
        <v>200</v>
      </c>
      <c r="G167" s="145" t="s">
        <v>159</v>
      </c>
      <c r="H167" s="146">
        <v>360.22</v>
      </c>
      <c r="I167" s="147">
        <v>0</v>
      </c>
      <c r="J167" s="147">
        <f>ROUND(I167*H167,2)</f>
        <v>0</v>
      </c>
      <c r="K167" s="144" t="s">
        <v>138</v>
      </c>
      <c r="L167" s="30"/>
      <c r="M167" s="148" t="s">
        <v>1</v>
      </c>
      <c r="N167" s="149" t="s">
        <v>35</v>
      </c>
      <c r="O167" s="150">
        <v>4.5999999999999999E-2</v>
      </c>
      <c r="P167" s="150">
        <f>O167*H167</f>
        <v>16.570119999999999</v>
      </c>
      <c r="Q167" s="150">
        <v>0</v>
      </c>
      <c r="R167" s="150">
        <f>Q167*H167</f>
        <v>0</v>
      </c>
      <c r="S167" s="150">
        <v>0</v>
      </c>
      <c r="T167" s="151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2" t="s">
        <v>139</v>
      </c>
      <c r="AT167" s="152" t="s">
        <v>134</v>
      </c>
      <c r="AU167" s="152" t="s">
        <v>80</v>
      </c>
      <c r="AY167" s="17" t="s">
        <v>132</v>
      </c>
      <c r="BE167" s="153">
        <f>IF(N167="základní",J167,0)</f>
        <v>0</v>
      </c>
      <c r="BF167" s="153">
        <f>IF(N167="snížená",J167,0)</f>
        <v>0</v>
      </c>
      <c r="BG167" s="153">
        <f>IF(N167="zákl. přenesená",J167,0)</f>
        <v>0</v>
      </c>
      <c r="BH167" s="153">
        <f>IF(N167="sníž. přenesená",J167,0)</f>
        <v>0</v>
      </c>
      <c r="BI167" s="153">
        <f>IF(N167="nulová",J167,0)</f>
        <v>0</v>
      </c>
      <c r="BJ167" s="17" t="s">
        <v>78</v>
      </c>
      <c r="BK167" s="153">
        <f>ROUND(I167*H167,2)</f>
        <v>0</v>
      </c>
      <c r="BL167" s="17" t="s">
        <v>139</v>
      </c>
      <c r="BM167" s="152" t="s">
        <v>201</v>
      </c>
    </row>
    <row r="168" spans="1:65" s="13" customFormat="1">
      <c r="B168" s="154"/>
      <c r="D168" s="155" t="s">
        <v>141</v>
      </c>
      <c r="E168" s="156" t="s">
        <v>1</v>
      </c>
      <c r="F168" s="157" t="s">
        <v>202</v>
      </c>
      <c r="H168" s="158">
        <v>360.22</v>
      </c>
      <c r="L168" s="154"/>
      <c r="M168" s="159"/>
      <c r="N168" s="160"/>
      <c r="O168" s="160"/>
      <c r="P168" s="160"/>
      <c r="Q168" s="160"/>
      <c r="R168" s="160"/>
      <c r="S168" s="160"/>
      <c r="T168" s="161"/>
      <c r="AT168" s="156" t="s">
        <v>141</v>
      </c>
      <c r="AU168" s="156" t="s">
        <v>80</v>
      </c>
      <c r="AV168" s="13" t="s">
        <v>80</v>
      </c>
      <c r="AW168" s="13" t="s">
        <v>27</v>
      </c>
      <c r="AX168" s="13" t="s">
        <v>70</v>
      </c>
      <c r="AY168" s="156" t="s">
        <v>132</v>
      </c>
    </row>
    <row r="169" spans="1:65" s="15" customFormat="1">
      <c r="B169" s="168"/>
      <c r="D169" s="155" t="s">
        <v>141</v>
      </c>
      <c r="E169" s="169" t="s">
        <v>1</v>
      </c>
      <c r="F169" s="170" t="s">
        <v>156</v>
      </c>
      <c r="H169" s="171">
        <v>360.22</v>
      </c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141</v>
      </c>
      <c r="AU169" s="169" t="s">
        <v>80</v>
      </c>
      <c r="AV169" s="15" t="s">
        <v>139</v>
      </c>
      <c r="AW169" s="15" t="s">
        <v>27</v>
      </c>
      <c r="AX169" s="15" t="s">
        <v>78</v>
      </c>
      <c r="AY169" s="169" t="s">
        <v>132</v>
      </c>
    </row>
    <row r="170" spans="1:65" s="2" customFormat="1" ht="33" customHeight="1">
      <c r="A170" s="29"/>
      <c r="B170" s="141"/>
      <c r="C170" s="142" t="s">
        <v>203</v>
      </c>
      <c r="D170" s="142" t="s">
        <v>134</v>
      </c>
      <c r="E170" s="143" t="s">
        <v>204</v>
      </c>
      <c r="F170" s="144" t="s">
        <v>205</v>
      </c>
      <c r="G170" s="145" t="s">
        <v>159</v>
      </c>
      <c r="H170" s="146">
        <v>115.18</v>
      </c>
      <c r="I170" s="147">
        <v>0</v>
      </c>
      <c r="J170" s="147">
        <f>ROUND(I170*H170,2)</f>
        <v>0</v>
      </c>
      <c r="K170" s="144" t="s">
        <v>138</v>
      </c>
      <c r="L170" s="30"/>
      <c r="M170" s="148" t="s">
        <v>1</v>
      </c>
      <c r="N170" s="149" t="s">
        <v>35</v>
      </c>
      <c r="O170" s="150">
        <v>5.0999999999999997E-2</v>
      </c>
      <c r="P170" s="150">
        <f>O170*H170</f>
        <v>5.87418</v>
      </c>
      <c r="Q170" s="150">
        <v>0</v>
      </c>
      <c r="R170" s="150">
        <f>Q170*H170</f>
        <v>0</v>
      </c>
      <c r="S170" s="150">
        <v>0</v>
      </c>
      <c r="T170" s="151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2" t="s">
        <v>139</v>
      </c>
      <c r="AT170" s="152" t="s">
        <v>134</v>
      </c>
      <c r="AU170" s="152" t="s">
        <v>80</v>
      </c>
      <c r="AY170" s="17" t="s">
        <v>132</v>
      </c>
      <c r="BE170" s="153">
        <f>IF(N170="základní",J170,0)</f>
        <v>0</v>
      </c>
      <c r="BF170" s="153">
        <f>IF(N170="snížená",J170,0)</f>
        <v>0</v>
      </c>
      <c r="BG170" s="153">
        <f>IF(N170="zákl. přenesená",J170,0)</f>
        <v>0</v>
      </c>
      <c r="BH170" s="153">
        <f>IF(N170="sníž. přenesená",J170,0)</f>
        <v>0</v>
      </c>
      <c r="BI170" s="153">
        <f>IF(N170="nulová",J170,0)</f>
        <v>0</v>
      </c>
      <c r="BJ170" s="17" t="s">
        <v>78</v>
      </c>
      <c r="BK170" s="153">
        <f>ROUND(I170*H170,2)</f>
        <v>0</v>
      </c>
      <c r="BL170" s="17" t="s">
        <v>139</v>
      </c>
      <c r="BM170" s="152" t="s">
        <v>206</v>
      </c>
    </row>
    <row r="171" spans="1:65" s="13" customFormat="1">
      <c r="B171" s="154"/>
      <c r="D171" s="155" t="s">
        <v>141</v>
      </c>
      <c r="E171" s="156" t="s">
        <v>1</v>
      </c>
      <c r="F171" s="157" t="s">
        <v>207</v>
      </c>
      <c r="H171" s="158">
        <v>115.18</v>
      </c>
      <c r="L171" s="154"/>
      <c r="M171" s="159"/>
      <c r="N171" s="160"/>
      <c r="O171" s="160"/>
      <c r="P171" s="160"/>
      <c r="Q171" s="160"/>
      <c r="R171" s="160"/>
      <c r="S171" s="160"/>
      <c r="T171" s="161"/>
      <c r="AT171" s="156" t="s">
        <v>141</v>
      </c>
      <c r="AU171" s="156" t="s">
        <v>80</v>
      </c>
      <c r="AV171" s="13" t="s">
        <v>80</v>
      </c>
      <c r="AW171" s="13" t="s">
        <v>27</v>
      </c>
      <c r="AX171" s="13" t="s">
        <v>70</v>
      </c>
      <c r="AY171" s="156" t="s">
        <v>132</v>
      </c>
    </row>
    <row r="172" spans="1:65" s="15" customFormat="1">
      <c r="B172" s="168"/>
      <c r="D172" s="155" t="s">
        <v>141</v>
      </c>
      <c r="E172" s="169" t="s">
        <v>1</v>
      </c>
      <c r="F172" s="170" t="s">
        <v>156</v>
      </c>
      <c r="H172" s="171">
        <v>115.18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141</v>
      </c>
      <c r="AU172" s="169" t="s">
        <v>80</v>
      </c>
      <c r="AV172" s="15" t="s">
        <v>139</v>
      </c>
      <c r="AW172" s="15" t="s">
        <v>27</v>
      </c>
      <c r="AX172" s="15" t="s">
        <v>78</v>
      </c>
      <c r="AY172" s="169" t="s">
        <v>132</v>
      </c>
    </row>
    <row r="173" spans="1:65" s="2" customFormat="1" ht="33" customHeight="1">
      <c r="A173" s="29"/>
      <c r="B173" s="141"/>
      <c r="C173" s="142" t="s">
        <v>208</v>
      </c>
      <c r="D173" s="142" t="s">
        <v>134</v>
      </c>
      <c r="E173" s="143" t="s">
        <v>209</v>
      </c>
      <c r="F173" s="144" t="s">
        <v>210</v>
      </c>
      <c r="G173" s="145" t="s">
        <v>159</v>
      </c>
      <c r="H173" s="146">
        <v>64.930000000000007</v>
      </c>
      <c r="I173" s="147">
        <v>0</v>
      </c>
      <c r="J173" s="147">
        <f>ROUND(I173*H173,2)</f>
        <v>0</v>
      </c>
      <c r="K173" s="144" t="s">
        <v>138</v>
      </c>
      <c r="L173" s="30"/>
      <c r="M173" s="148" t="s">
        <v>1</v>
      </c>
      <c r="N173" s="149" t="s">
        <v>35</v>
      </c>
      <c r="O173" s="150">
        <v>9.9000000000000005E-2</v>
      </c>
      <c r="P173" s="150">
        <f>O173*H173</f>
        <v>6.4280700000000008</v>
      </c>
      <c r="Q173" s="150">
        <v>0</v>
      </c>
      <c r="R173" s="150">
        <f>Q173*H173</f>
        <v>0</v>
      </c>
      <c r="S173" s="150">
        <v>0</v>
      </c>
      <c r="T173" s="151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2" t="s">
        <v>139</v>
      </c>
      <c r="AT173" s="152" t="s">
        <v>134</v>
      </c>
      <c r="AU173" s="152" t="s">
        <v>80</v>
      </c>
      <c r="AY173" s="17" t="s">
        <v>132</v>
      </c>
      <c r="BE173" s="153">
        <f>IF(N173="základní",J173,0)</f>
        <v>0</v>
      </c>
      <c r="BF173" s="153">
        <f>IF(N173="snížená",J173,0)</f>
        <v>0</v>
      </c>
      <c r="BG173" s="153">
        <f>IF(N173="zákl. přenesená",J173,0)</f>
        <v>0</v>
      </c>
      <c r="BH173" s="153">
        <f>IF(N173="sníž. přenesená",J173,0)</f>
        <v>0</v>
      </c>
      <c r="BI173" s="153">
        <f>IF(N173="nulová",J173,0)</f>
        <v>0</v>
      </c>
      <c r="BJ173" s="17" t="s">
        <v>78</v>
      </c>
      <c r="BK173" s="153">
        <f>ROUND(I173*H173,2)</f>
        <v>0</v>
      </c>
      <c r="BL173" s="17" t="s">
        <v>139</v>
      </c>
      <c r="BM173" s="152" t="s">
        <v>211</v>
      </c>
    </row>
    <row r="174" spans="1:65" s="13" customFormat="1">
      <c r="B174" s="154"/>
      <c r="D174" s="155" t="s">
        <v>141</v>
      </c>
      <c r="E174" s="156" t="s">
        <v>1</v>
      </c>
      <c r="F174" s="157" t="s">
        <v>41</v>
      </c>
      <c r="H174" s="158">
        <v>245.04</v>
      </c>
      <c r="L174" s="154"/>
      <c r="M174" s="159"/>
      <c r="N174" s="160"/>
      <c r="O174" s="160"/>
      <c r="P174" s="160"/>
      <c r="Q174" s="160"/>
      <c r="R174" s="160"/>
      <c r="S174" s="160"/>
      <c r="T174" s="161"/>
      <c r="AT174" s="156" t="s">
        <v>141</v>
      </c>
      <c r="AU174" s="156" t="s">
        <v>80</v>
      </c>
      <c r="AV174" s="13" t="s">
        <v>80</v>
      </c>
      <c r="AW174" s="13" t="s">
        <v>27</v>
      </c>
      <c r="AX174" s="13" t="s">
        <v>70</v>
      </c>
      <c r="AY174" s="156" t="s">
        <v>132</v>
      </c>
    </row>
    <row r="175" spans="1:65" s="13" customFormat="1">
      <c r="B175" s="154"/>
      <c r="D175" s="155" t="s">
        <v>141</v>
      </c>
      <c r="E175" s="156" t="s">
        <v>1</v>
      </c>
      <c r="F175" s="157" t="s">
        <v>212</v>
      </c>
      <c r="H175" s="158">
        <v>-180.11</v>
      </c>
      <c r="L175" s="154"/>
      <c r="M175" s="159"/>
      <c r="N175" s="160"/>
      <c r="O175" s="160"/>
      <c r="P175" s="160"/>
      <c r="Q175" s="160"/>
      <c r="R175" s="160"/>
      <c r="S175" s="160"/>
      <c r="T175" s="161"/>
      <c r="AT175" s="156" t="s">
        <v>141</v>
      </c>
      <c r="AU175" s="156" t="s">
        <v>80</v>
      </c>
      <c r="AV175" s="13" t="s">
        <v>80</v>
      </c>
      <c r="AW175" s="13" t="s">
        <v>27</v>
      </c>
      <c r="AX175" s="13" t="s">
        <v>70</v>
      </c>
      <c r="AY175" s="156" t="s">
        <v>132</v>
      </c>
    </row>
    <row r="176" spans="1:65" s="15" customFormat="1">
      <c r="B176" s="168"/>
      <c r="D176" s="155" t="s">
        <v>141</v>
      </c>
      <c r="E176" s="169" t="s">
        <v>1</v>
      </c>
      <c r="F176" s="170" t="s">
        <v>156</v>
      </c>
      <c r="H176" s="171">
        <v>64.930000000000007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141</v>
      </c>
      <c r="AU176" s="169" t="s">
        <v>80</v>
      </c>
      <c r="AV176" s="15" t="s">
        <v>139</v>
      </c>
      <c r="AW176" s="15" t="s">
        <v>27</v>
      </c>
      <c r="AX176" s="15" t="s">
        <v>78</v>
      </c>
      <c r="AY176" s="169" t="s">
        <v>132</v>
      </c>
    </row>
    <row r="177" spans="1:65" s="2" customFormat="1" ht="24">
      <c r="A177" s="29"/>
      <c r="B177" s="141"/>
      <c r="C177" s="142" t="s">
        <v>213</v>
      </c>
      <c r="D177" s="142" t="s">
        <v>134</v>
      </c>
      <c r="E177" s="143" t="s">
        <v>214</v>
      </c>
      <c r="F177" s="144" t="s">
        <v>215</v>
      </c>
      <c r="G177" s="145" t="s">
        <v>216</v>
      </c>
      <c r="H177" s="146">
        <v>129.86000000000001</v>
      </c>
      <c r="I177" s="147">
        <v>0</v>
      </c>
      <c r="J177" s="147">
        <f>ROUND(I177*H177,2)</f>
        <v>0</v>
      </c>
      <c r="K177" s="144" t="s">
        <v>138</v>
      </c>
      <c r="L177" s="30"/>
      <c r="M177" s="148" t="s">
        <v>1</v>
      </c>
      <c r="N177" s="149" t="s">
        <v>35</v>
      </c>
      <c r="O177" s="150">
        <v>0</v>
      </c>
      <c r="P177" s="150">
        <f>O177*H177</f>
        <v>0</v>
      </c>
      <c r="Q177" s="150">
        <v>0</v>
      </c>
      <c r="R177" s="150">
        <f>Q177*H177</f>
        <v>0</v>
      </c>
      <c r="S177" s="150">
        <v>0</v>
      </c>
      <c r="T177" s="151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2" t="s">
        <v>139</v>
      </c>
      <c r="AT177" s="152" t="s">
        <v>134</v>
      </c>
      <c r="AU177" s="152" t="s">
        <v>80</v>
      </c>
      <c r="AY177" s="17" t="s">
        <v>132</v>
      </c>
      <c r="BE177" s="153">
        <f>IF(N177="základní",J177,0)</f>
        <v>0</v>
      </c>
      <c r="BF177" s="153">
        <f>IF(N177="snížená",J177,0)</f>
        <v>0</v>
      </c>
      <c r="BG177" s="153">
        <f>IF(N177="zákl. přenesená",J177,0)</f>
        <v>0</v>
      </c>
      <c r="BH177" s="153">
        <f>IF(N177="sníž. přenesená",J177,0)</f>
        <v>0</v>
      </c>
      <c r="BI177" s="153">
        <f>IF(N177="nulová",J177,0)</f>
        <v>0</v>
      </c>
      <c r="BJ177" s="17" t="s">
        <v>78</v>
      </c>
      <c r="BK177" s="153">
        <f>ROUND(I177*H177,2)</f>
        <v>0</v>
      </c>
      <c r="BL177" s="17" t="s">
        <v>139</v>
      </c>
      <c r="BM177" s="152" t="s">
        <v>217</v>
      </c>
    </row>
    <row r="178" spans="1:65" s="13" customFormat="1">
      <c r="B178" s="154"/>
      <c r="D178" s="155" t="s">
        <v>141</v>
      </c>
      <c r="E178" s="156" t="s">
        <v>1</v>
      </c>
      <c r="F178" s="157" t="s">
        <v>218</v>
      </c>
      <c r="H178" s="158">
        <v>129.86000000000001</v>
      </c>
      <c r="L178" s="154"/>
      <c r="M178" s="159"/>
      <c r="N178" s="160"/>
      <c r="O178" s="160"/>
      <c r="P178" s="160"/>
      <c r="Q178" s="160"/>
      <c r="R178" s="160"/>
      <c r="S178" s="160"/>
      <c r="T178" s="161"/>
      <c r="AT178" s="156" t="s">
        <v>141</v>
      </c>
      <c r="AU178" s="156" t="s">
        <v>80</v>
      </c>
      <c r="AV178" s="13" t="s">
        <v>80</v>
      </c>
      <c r="AW178" s="13" t="s">
        <v>27</v>
      </c>
      <c r="AX178" s="13" t="s">
        <v>70</v>
      </c>
      <c r="AY178" s="156" t="s">
        <v>132</v>
      </c>
    </row>
    <row r="179" spans="1:65" s="15" customFormat="1">
      <c r="B179" s="168"/>
      <c r="D179" s="155" t="s">
        <v>141</v>
      </c>
      <c r="E179" s="169" t="s">
        <v>1</v>
      </c>
      <c r="F179" s="170" t="s">
        <v>156</v>
      </c>
      <c r="H179" s="171">
        <v>129.86000000000001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141</v>
      </c>
      <c r="AU179" s="169" t="s">
        <v>80</v>
      </c>
      <c r="AV179" s="15" t="s">
        <v>139</v>
      </c>
      <c r="AW179" s="15" t="s">
        <v>27</v>
      </c>
      <c r="AX179" s="15" t="s">
        <v>78</v>
      </c>
      <c r="AY179" s="169" t="s">
        <v>132</v>
      </c>
    </row>
    <row r="180" spans="1:65" s="2" customFormat="1" ht="16.5" customHeight="1">
      <c r="A180" s="29"/>
      <c r="B180" s="141"/>
      <c r="C180" s="142" t="s">
        <v>219</v>
      </c>
      <c r="D180" s="142" t="s">
        <v>134</v>
      </c>
      <c r="E180" s="143" t="s">
        <v>220</v>
      </c>
      <c r="F180" s="144" t="s">
        <v>221</v>
      </c>
      <c r="G180" s="145" t="s">
        <v>159</v>
      </c>
      <c r="H180" s="146">
        <v>64.930000000000007</v>
      </c>
      <c r="I180" s="147">
        <v>0</v>
      </c>
      <c r="J180" s="147">
        <f>ROUND(I180*H180,2)</f>
        <v>0</v>
      </c>
      <c r="K180" s="144" t="s">
        <v>138</v>
      </c>
      <c r="L180" s="30"/>
      <c r="M180" s="148" t="s">
        <v>1</v>
      </c>
      <c r="N180" s="149" t="s">
        <v>35</v>
      </c>
      <c r="O180" s="150">
        <v>8.9999999999999993E-3</v>
      </c>
      <c r="P180" s="150">
        <f>O180*H180</f>
        <v>0.58437000000000006</v>
      </c>
      <c r="Q180" s="150">
        <v>0</v>
      </c>
      <c r="R180" s="150">
        <f>Q180*H180</f>
        <v>0</v>
      </c>
      <c r="S180" s="150">
        <v>0</v>
      </c>
      <c r="T180" s="151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2" t="s">
        <v>139</v>
      </c>
      <c r="AT180" s="152" t="s">
        <v>134</v>
      </c>
      <c r="AU180" s="152" t="s">
        <v>80</v>
      </c>
      <c r="AY180" s="17" t="s">
        <v>132</v>
      </c>
      <c r="BE180" s="153">
        <f>IF(N180="základní",J180,0)</f>
        <v>0</v>
      </c>
      <c r="BF180" s="153">
        <f>IF(N180="snížená",J180,0)</f>
        <v>0</v>
      </c>
      <c r="BG180" s="153">
        <f>IF(N180="zákl. přenesená",J180,0)</f>
        <v>0</v>
      </c>
      <c r="BH180" s="153">
        <f>IF(N180="sníž. přenesená",J180,0)</f>
        <v>0</v>
      </c>
      <c r="BI180" s="153">
        <f>IF(N180="nulová",J180,0)</f>
        <v>0</v>
      </c>
      <c r="BJ180" s="17" t="s">
        <v>78</v>
      </c>
      <c r="BK180" s="153">
        <f>ROUND(I180*H180,2)</f>
        <v>0</v>
      </c>
      <c r="BL180" s="17" t="s">
        <v>139</v>
      </c>
      <c r="BM180" s="152" t="s">
        <v>222</v>
      </c>
    </row>
    <row r="181" spans="1:65" s="13" customFormat="1">
      <c r="B181" s="154"/>
      <c r="D181" s="155" t="s">
        <v>141</v>
      </c>
      <c r="E181" s="156" t="s">
        <v>1</v>
      </c>
      <c r="F181" s="157" t="s">
        <v>98</v>
      </c>
      <c r="H181" s="158">
        <v>64.930000000000007</v>
      </c>
      <c r="L181" s="154"/>
      <c r="M181" s="159"/>
      <c r="N181" s="160"/>
      <c r="O181" s="160"/>
      <c r="P181" s="160"/>
      <c r="Q181" s="160"/>
      <c r="R181" s="160"/>
      <c r="S181" s="160"/>
      <c r="T181" s="161"/>
      <c r="AT181" s="156" t="s">
        <v>141</v>
      </c>
      <c r="AU181" s="156" t="s">
        <v>80</v>
      </c>
      <c r="AV181" s="13" t="s">
        <v>80</v>
      </c>
      <c r="AW181" s="13" t="s">
        <v>27</v>
      </c>
      <c r="AX181" s="13" t="s">
        <v>70</v>
      </c>
      <c r="AY181" s="156" t="s">
        <v>132</v>
      </c>
    </row>
    <row r="182" spans="1:65" s="15" customFormat="1">
      <c r="B182" s="168"/>
      <c r="D182" s="155" t="s">
        <v>141</v>
      </c>
      <c r="E182" s="169" t="s">
        <v>96</v>
      </c>
      <c r="F182" s="170" t="s">
        <v>156</v>
      </c>
      <c r="H182" s="171">
        <v>64.930000000000007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141</v>
      </c>
      <c r="AU182" s="169" t="s">
        <v>80</v>
      </c>
      <c r="AV182" s="15" t="s">
        <v>139</v>
      </c>
      <c r="AW182" s="15" t="s">
        <v>27</v>
      </c>
      <c r="AX182" s="15" t="s">
        <v>78</v>
      </c>
      <c r="AY182" s="169" t="s">
        <v>132</v>
      </c>
    </row>
    <row r="183" spans="1:65" s="2" customFormat="1" ht="24">
      <c r="A183" s="29"/>
      <c r="B183" s="141"/>
      <c r="C183" s="142" t="s">
        <v>223</v>
      </c>
      <c r="D183" s="142" t="s">
        <v>134</v>
      </c>
      <c r="E183" s="143" t="s">
        <v>224</v>
      </c>
      <c r="F183" s="144" t="s">
        <v>225</v>
      </c>
      <c r="G183" s="145" t="s">
        <v>159</v>
      </c>
      <c r="H183" s="146">
        <v>45.825000000000003</v>
      </c>
      <c r="I183" s="147">
        <v>0</v>
      </c>
      <c r="J183" s="147">
        <f>ROUND(I183*H183,2)</f>
        <v>0</v>
      </c>
      <c r="K183" s="144" t="s">
        <v>138</v>
      </c>
      <c r="L183" s="30"/>
      <c r="M183" s="148" t="s">
        <v>1</v>
      </c>
      <c r="N183" s="149" t="s">
        <v>35</v>
      </c>
      <c r="O183" s="150">
        <v>1.7889999999999999</v>
      </c>
      <c r="P183" s="150">
        <f>O183*H183</f>
        <v>81.980924999999999</v>
      </c>
      <c r="Q183" s="150">
        <v>0</v>
      </c>
      <c r="R183" s="150">
        <f>Q183*H183</f>
        <v>0</v>
      </c>
      <c r="S183" s="150">
        <v>0</v>
      </c>
      <c r="T183" s="151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2" t="s">
        <v>139</v>
      </c>
      <c r="AT183" s="152" t="s">
        <v>134</v>
      </c>
      <c r="AU183" s="152" t="s">
        <v>80</v>
      </c>
      <c r="AY183" s="17" t="s">
        <v>132</v>
      </c>
      <c r="BE183" s="153">
        <f>IF(N183="základní",J183,0)</f>
        <v>0</v>
      </c>
      <c r="BF183" s="153">
        <f>IF(N183="snížená",J183,0)</f>
        <v>0</v>
      </c>
      <c r="BG183" s="153">
        <f>IF(N183="zákl. přenesená",J183,0)</f>
        <v>0</v>
      </c>
      <c r="BH183" s="153">
        <f>IF(N183="sníž. přenesená",J183,0)</f>
        <v>0</v>
      </c>
      <c r="BI183" s="153">
        <f>IF(N183="nulová",J183,0)</f>
        <v>0</v>
      </c>
      <c r="BJ183" s="17" t="s">
        <v>78</v>
      </c>
      <c r="BK183" s="153">
        <f>ROUND(I183*H183,2)</f>
        <v>0</v>
      </c>
      <c r="BL183" s="17" t="s">
        <v>139</v>
      </c>
      <c r="BM183" s="152" t="s">
        <v>226</v>
      </c>
    </row>
    <row r="184" spans="1:65" s="13" customFormat="1">
      <c r="B184" s="154"/>
      <c r="D184" s="155" t="s">
        <v>141</v>
      </c>
      <c r="E184" s="156" t="s">
        <v>1</v>
      </c>
      <c r="F184" s="157" t="s">
        <v>227</v>
      </c>
      <c r="H184" s="158">
        <v>6.5</v>
      </c>
      <c r="L184" s="154"/>
      <c r="M184" s="159"/>
      <c r="N184" s="160"/>
      <c r="O184" s="160"/>
      <c r="P184" s="160"/>
      <c r="Q184" s="160"/>
      <c r="R184" s="160"/>
      <c r="S184" s="160"/>
      <c r="T184" s="161"/>
      <c r="AT184" s="156" t="s">
        <v>141</v>
      </c>
      <c r="AU184" s="156" t="s">
        <v>80</v>
      </c>
      <c r="AV184" s="13" t="s">
        <v>80</v>
      </c>
      <c r="AW184" s="13" t="s">
        <v>3</v>
      </c>
      <c r="AX184" s="13" t="s">
        <v>70</v>
      </c>
      <c r="AY184" s="156" t="s">
        <v>132</v>
      </c>
    </row>
    <row r="185" spans="1:65" s="13" customFormat="1">
      <c r="B185" s="154"/>
      <c r="D185" s="155" t="s">
        <v>141</v>
      </c>
      <c r="E185" s="156" t="s">
        <v>1</v>
      </c>
      <c r="F185" s="157" t="s">
        <v>228</v>
      </c>
      <c r="H185" s="158">
        <v>4.29</v>
      </c>
      <c r="L185" s="154"/>
      <c r="M185" s="159"/>
      <c r="N185" s="160"/>
      <c r="O185" s="160"/>
      <c r="P185" s="160"/>
      <c r="Q185" s="160"/>
      <c r="R185" s="160"/>
      <c r="S185" s="160"/>
      <c r="T185" s="161"/>
      <c r="AT185" s="156" t="s">
        <v>141</v>
      </c>
      <c r="AU185" s="156" t="s">
        <v>80</v>
      </c>
      <c r="AV185" s="13" t="s">
        <v>80</v>
      </c>
      <c r="AW185" s="13" t="s">
        <v>3</v>
      </c>
      <c r="AX185" s="13" t="s">
        <v>70</v>
      </c>
      <c r="AY185" s="156" t="s">
        <v>132</v>
      </c>
    </row>
    <row r="186" spans="1:65" s="13" customFormat="1">
      <c r="B186" s="154"/>
      <c r="D186" s="155" t="s">
        <v>141</v>
      </c>
      <c r="E186" s="156" t="s">
        <v>1</v>
      </c>
      <c r="F186" s="157" t="s">
        <v>229</v>
      </c>
      <c r="H186" s="158">
        <v>35.034999999999997</v>
      </c>
      <c r="L186" s="154"/>
      <c r="M186" s="159"/>
      <c r="N186" s="160"/>
      <c r="O186" s="160"/>
      <c r="P186" s="160"/>
      <c r="Q186" s="160"/>
      <c r="R186" s="160"/>
      <c r="S186" s="160"/>
      <c r="T186" s="161"/>
      <c r="AT186" s="156" t="s">
        <v>141</v>
      </c>
      <c r="AU186" s="156" t="s">
        <v>80</v>
      </c>
      <c r="AV186" s="13" t="s">
        <v>80</v>
      </c>
      <c r="AW186" s="13" t="s">
        <v>3</v>
      </c>
      <c r="AX186" s="13" t="s">
        <v>70</v>
      </c>
      <c r="AY186" s="156" t="s">
        <v>132</v>
      </c>
    </row>
    <row r="187" spans="1:65" s="15" customFormat="1">
      <c r="B187" s="168"/>
      <c r="D187" s="155" t="s">
        <v>141</v>
      </c>
      <c r="E187" s="169" t="s">
        <v>230</v>
      </c>
      <c r="F187" s="170" t="s">
        <v>156</v>
      </c>
      <c r="H187" s="171">
        <v>45.825000000000003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141</v>
      </c>
      <c r="AU187" s="169" t="s">
        <v>80</v>
      </c>
      <c r="AV187" s="15" t="s">
        <v>139</v>
      </c>
      <c r="AW187" s="15" t="s">
        <v>27</v>
      </c>
      <c r="AX187" s="15" t="s">
        <v>78</v>
      </c>
      <c r="AY187" s="169" t="s">
        <v>132</v>
      </c>
    </row>
    <row r="188" spans="1:65" s="2" customFormat="1" ht="16.5" customHeight="1">
      <c r="A188" s="29"/>
      <c r="B188" s="141"/>
      <c r="C188" s="175" t="s">
        <v>8</v>
      </c>
      <c r="D188" s="175" t="s">
        <v>231</v>
      </c>
      <c r="E188" s="176" t="s">
        <v>232</v>
      </c>
      <c r="F188" s="177" t="s">
        <v>233</v>
      </c>
      <c r="G188" s="178" t="s">
        <v>216</v>
      </c>
      <c r="H188" s="179">
        <v>91.65</v>
      </c>
      <c r="I188" s="180">
        <v>0</v>
      </c>
      <c r="J188" s="180">
        <f>ROUND(I188*H188,2)</f>
        <v>0</v>
      </c>
      <c r="K188" s="177" t="s">
        <v>138</v>
      </c>
      <c r="L188" s="181"/>
      <c r="M188" s="182" t="s">
        <v>1</v>
      </c>
      <c r="N188" s="183" t="s">
        <v>35</v>
      </c>
      <c r="O188" s="150">
        <v>0</v>
      </c>
      <c r="P188" s="150">
        <f>O188*H188</f>
        <v>0</v>
      </c>
      <c r="Q188" s="150">
        <v>1</v>
      </c>
      <c r="R188" s="150">
        <f>Q188*H188</f>
        <v>91.65</v>
      </c>
      <c r="S188" s="150">
        <v>0</v>
      </c>
      <c r="T188" s="151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2" t="s">
        <v>194</v>
      </c>
      <c r="AT188" s="152" t="s">
        <v>231</v>
      </c>
      <c r="AU188" s="152" t="s">
        <v>80</v>
      </c>
      <c r="AY188" s="17" t="s">
        <v>132</v>
      </c>
      <c r="BE188" s="153">
        <f>IF(N188="základní",J188,0)</f>
        <v>0</v>
      </c>
      <c r="BF188" s="153">
        <f>IF(N188="snížená",J188,0)</f>
        <v>0</v>
      </c>
      <c r="BG188" s="153">
        <f>IF(N188="zákl. přenesená",J188,0)</f>
        <v>0</v>
      </c>
      <c r="BH188" s="153">
        <f>IF(N188="sníž. přenesená",J188,0)</f>
        <v>0</v>
      </c>
      <c r="BI188" s="153">
        <f>IF(N188="nulová",J188,0)</f>
        <v>0</v>
      </c>
      <c r="BJ188" s="17" t="s">
        <v>78</v>
      </c>
      <c r="BK188" s="153">
        <f>ROUND(I188*H188,2)</f>
        <v>0</v>
      </c>
      <c r="BL188" s="17" t="s">
        <v>139</v>
      </c>
      <c r="BM188" s="152" t="s">
        <v>234</v>
      </c>
    </row>
    <row r="189" spans="1:65" s="13" customFormat="1">
      <c r="B189" s="154"/>
      <c r="D189" s="155" t="s">
        <v>141</v>
      </c>
      <c r="F189" s="157" t="s">
        <v>235</v>
      </c>
      <c r="H189" s="158">
        <v>91.65</v>
      </c>
      <c r="L189" s="154"/>
      <c r="M189" s="159"/>
      <c r="N189" s="160"/>
      <c r="O189" s="160"/>
      <c r="P189" s="160"/>
      <c r="Q189" s="160"/>
      <c r="R189" s="160"/>
      <c r="S189" s="160"/>
      <c r="T189" s="161"/>
      <c r="AT189" s="156" t="s">
        <v>141</v>
      </c>
      <c r="AU189" s="156" t="s">
        <v>80</v>
      </c>
      <c r="AV189" s="13" t="s">
        <v>80</v>
      </c>
      <c r="AW189" s="13" t="s">
        <v>3</v>
      </c>
      <c r="AX189" s="13" t="s">
        <v>78</v>
      </c>
      <c r="AY189" s="156" t="s">
        <v>132</v>
      </c>
    </row>
    <row r="190" spans="1:65" s="2" customFormat="1" ht="24">
      <c r="A190" s="29"/>
      <c r="B190" s="141"/>
      <c r="C190" s="142" t="s">
        <v>236</v>
      </c>
      <c r="D190" s="142" t="s">
        <v>134</v>
      </c>
      <c r="E190" s="143" t="s">
        <v>237</v>
      </c>
      <c r="F190" s="144" t="s">
        <v>238</v>
      </c>
      <c r="G190" s="145" t="s">
        <v>150</v>
      </c>
      <c r="H190" s="146">
        <v>120.8</v>
      </c>
      <c r="I190" s="147">
        <v>0</v>
      </c>
      <c r="J190" s="147">
        <f>ROUND(I190*H190,2)</f>
        <v>0</v>
      </c>
      <c r="K190" s="144" t="s">
        <v>138</v>
      </c>
      <c r="L190" s="30"/>
      <c r="M190" s="148" t="s">
        <v>1</v>
      </c>
      <c r="N190" s="149" t="s">
        <v>35</v>
      </c>
      <c r="O190" s="150">
        <v>0.114</v>
      </c>
      <c r="P190" s="150">
        <f>O190*H190</f>
        <v>13.7712</v>
      </c>
      <c r="Q190" s="150">
        <v>0</v>
      </c>
      <c r="R190" s="150">
        <f>Q190*H190</f>
        <v>0</v>
      </c>
      <c r="S190" s="150">
        <v>0</v>
      </c>
      <c r="T190" s="151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2" t="s">
        <v>139</v>
      </c>
      <c r="AT190" s="152" t="s">
        <v>134</v>
      </c>
      <c r="AU190" s="152" t="s">
        <v>80</v>
      </c>
      <c r="AY190" s="17" t="s">
        <v>132</v>
      </c>
      <c r="BE190" s="153">
        <f>IF(N190="základní",J190,0)</f>
        <v>0</v>
      </c>
      <c r="BF190" s="153">
        <f>IF(N190="snížená",J190,0)</f>
        <v>0</v>
      </c>
      <c r="BG190" s="153">
        <f>IF(N190="zákl. přenesená",J190,0)</f>
        <v>0</v>
      </c>
      <c r="BH190" s="153">
        <f>IF(N190="sníž. přenesená",J190,0)</f>
        <v>0</v>
      </c>
      <c r="BI190" s="153">
        <f>IF(N190="nulová",J190,0)</f>
        <v>0</v>
      </c>
      <c r="BJ190" s="17" t="s">
        <v>78</v>
      </c>
      <c r="BK190" s="153">
        <f>ROUND(I190*H190,2)</f>
        <v>0</v>
      </c>
      <c r="BL190" s="17" t="s">
        <v>139</v>
      </c>
      <c r="BM190" s="152" t="s">
        <v>239</v>
      </c>
    </row>
    <row r="191" spans="1:65" s="2" customFormat="1" ht="24">
      <c r="A191" s="29"/>
      <c r="B191" s="141"/>
      <c r="C191" s="142" t="s">
        <v>240</v>
      </c>
      <c r="D191" s="142" t="s">
        <v>134</v>
      </c>
      <c r="E191" s="143" t="s">
        <v>241</v>
      </c>
      <c r="F191" s="144" t="s">
        <v>242</v>
      </c>
      <c r="G191" s="145" t="s">
        <v>159</v>
      </c>
      <c r="H191" s="146">
        <v>180.11</v>
      </c>
      <c r="I191" s="147">
        <v>0</v>
      </c>
      <c r="J191" s="147">
        <f>ROUND(I191*H191,2)</f>
        <v>0</v>
      </c>
      <c r="K191" s="144" t="s">
        <v>138</v>
      </c>
      <c r="L191" s="30"/>
      <c r="M191" s="148" t="s">
        <v>1</v>
      </c>
      <c r="N191" s="149" t="s">
        <v>35</v>
      </c>
      <c r="O191" s="150">
        <v>0.32800000000000001</v>
      </c>
      <c r="P191" s="150">
        <f>O191*H191</f>
        <v>59.076080000000005</v>
      </c>
      <c r="Q191" s="150">
        <v>0</v>
      </c>
      <c r="R191" s="150">
        <f>Q191*H191</f>
        <v>0</v>
      </c>
      <c r="S191" s="150">
        <v>0</v>
      </c>
      <c r="T191" s="151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2" t="s">
        <v>139</v>
      </c>
      <c r="AT191" s="152" t="s">
        <v>134</v>
      </c>
      <c r="AU191" s="152" t="s">
        <v>80</v>
      </c>
      <c r="AY191" s="17" t="s">
        <v>132</v>
      </c>
      <c r="BE191" s="153">
        <f>IF(N191="základní",J191,0)</f>
        <v>0</v>
      </c>
      <c r="BF191" s="153">
        <f>IF(N191="snížená",J191,0)</f>
        <v>0</v>
      </c>
      <c r="BG191" s="153">
        <f>IF(N191="zákl. přenesená",J191,0)</f>
        <v>0</v>
      </c>
      <c r="BH191" s="153">
        <f>IF(N191="sníž. přenesená",J191,0)</f>
        <v>0</v>
      </c>
      <c r="BI191" s="153">
        <f>IF(N191="nulová",J191,0)</f>
        <v>0</v>
      </c>
      <c r="BJ191" s="17" t="s">
        <v>78</v>
      </c>
      <c r="BK191" s="153">
        <f>ROUND(I191*H191,2)</f>
        <v>0</v>
      </c>
      <c r="BL191" s="17" t="s">
        <v>139</v>
      </c>
      <c r="BM191" s="152" t="s">
        <v>243</v>
      </c>
    </row>
    <row r="192" spans="1:65" s="13" customFormat="1">
      <c r="B192" s="154"/>
      <c r="D192" s="155" t="s">
        <v>141</v>
      </c>
      <c r="E192" s="156" t="s">
        <v>1</v>
      </c>
      <c r="F192" s="157" t="s">
        <v>244</v>
      </c>
      <c r="H192" s="158">
        <v>165</v>
      </c>
      <c r="L192" s="154"/>
      <c r="M192" s="159"/>
      <c r="N192" s="160"/>
      <c r="O192" s="160"/>
      <c r="P192" s="160"/>
      <c r="Q192" s="160"/>
      <c r="R192" s="160"/>
      <c r="S192" s="160"/>
      <c r="T192" s="161"/>
      <c r="AT192" s="156" t="s">
        <v>141</v>
      </c>
      <c r="AU192" s="156" t="s">
        <v>80</v>
      </c>
      <c r="AV192" s="13" t="s">
        <v>80</v>
      </c>
      <c r="AW192" s="13" t="s">
        <v>27</v>
      </c>
      <c r="AX192" s="13" t="s">
        <v>70</v>
      </c>
      <c r="AY192" s="156" t="s">
        <v>132</v>
      </c>
    </row>
    <row r="193" spans="1:65" s="13" customFormat="1">
      <c r="B193" s="154"/>
      <c r="D193" s="155" t="s">
        <v>141</v>
      </c>
      <c r="E193" s="156" t="s">
        <v>1</v>
      </c>
      <c r="F193" s="157" t="s">
        <v>245</v>
      </c>
      <c r="H193" s="158">
        <v>3.9</v>
      </c>
      <c r="L193" s="154"/>
      <c r="M193" s="159"/>
      <c r="N193" s="160"/>
      <c r="O193" s="160"/>
      <c r="P193" s="160"/>
      <c r="Q193" s="160"/>
      <c r="R193" s="160"/>
      <c r="S193" s="160"/>
      <c r="T193" s="161"/>
      <c r="AT193" s="156" t="s">
        <v>141</v>
      </c>
      <c r="AU193" s="156" t="s">
        <v>80</v>
      </c>
      <c r="AV193" s="13" t="s">
        <v>80</v>
      </c>
      <c r="AW193" s="13" t="s">
        <v>27</v>
      </c>
      <c r="AX193" s="13" t="s">
        <v>70</v>
      </c>
      <c r="AY193" s="156" t="s">
        <v>132</v>
      </c>
    </row>
    <row r="194" spans="1:65" s="13" customFormat="1">
      <c r="B194" s="154"/>
      <c r="D194" s="155" t="s">
        <v>141</v>
      </c>
      <c r="E194" s="156" t="s">
        <v>1</v>
      </c>
      <c r="F194" s="157" t="s">
        <v>246</v>
      </c>
      <c r="H194" s="158">
        <v>11.31</v>
      </c>
      <c r="L194" s="154"/>
      <c r="M194" s="159"/>
      <c r="N194" s="160"/>
      <c r="O194" s="160"/>
      <c r="P194" s="160"/>
      <c r="Q194" s="160"/>
      <c r="R194" s="160"/>
      <c r="S194" s="160"/>
      <c r="T194" s="161"/>
      <c r="AT194" s="156" t="s">
        <v>141</v>
      </c>
      <c r="AU194" s="156" t="s">
        <v>80</v>
      </c>
      <c r="AV194" s="13" t="s">
        <v>80</v>
      </c>
      <c r="AW194" s="13" t="s">
        <v>27</v>
      </c>
      <c r="AX194" s="13" t="s">
        <v>70</v>
      </c>
      <c r="AY194" s="156" t="s">
        <v>132</v>
      </c>
    </row>
    <row r="195" spans="1:65" s="13" customFormat="1">
      <c r="B195" s="154"/>
      <c r="D195" s="155" t="s">
        <v>141</v>
      </c>
      <c r="E195" s="156" t="s">
        <v>1</v>
      </c>
      <c r="F195" s="157" t="s">
        <v>247</v>
      </c>
      <c r="H195" s="158">
        <v>-0.1</v>
      </c>
      <c r="L195" s="154"/>
      <c r="M195" s="159"/>
      <c r="N195" s="160"/>
      <c r="O195" s="160"/>
      <c r="P195" s="160"/>
      <c r="Q195" s="160"/>
      <c r="R195" s="160"/>
      <c r="S195" s="160"/>
      <c r="T195" s="161"/>
      <c r="AT195" s="156" t="s">
        <v>141</v>
      </c>
      <c r="AU195" s="156" t="s">
        <v>80</v>
      </c>
      <c r="AV195" s="13" t="s">
        <v>80</v>
      </c>
      <c r="AW195" s="13" t="s">
        <v>27</v>
      </c>
      <c r="AX195" s="13" t="s">
        <v>70</v>
      </c>
      <c r="AY195" s="156" t="s">
        <v>132</v>
      </c>
    </row>
    <row r="196" spans="1:65" s="15" customFormat="1">
      <c r="B196" s="168"/>
      <c r="D196" s="155" t="s">
        <v>141</v>
      </c>
      <c r="E196" s="169" t="s">
        <v>86</v>
      </c>
      <c r="F196" s="170" t="s">
        <v>156</v>
      </c>
      <c r="H196" s="171">
        <v>180.11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141</v>
      </c>
      <c r="AU196" s="169" t="s">
        <v>80</v>
      </c>
      <c r="AV196" s="15" t="s">
        <v>139</v>
      </c>
      <c r="AW196" s="15" t="s">
        <v>27</v>
      </c>
      <c r="AX196" s="15" t="s">
        <v>78</v>
      </c>
      <c r="AY196" s="169" t="s">
        <v>132</v>
      </c>
    </row>
    <row r="197" spans="1:65" s="12" customFormat="1" ht="22.9" customHeight="1">
      <c r="B197" s="129"/>
      <c r="D197" s="130" t="s">
        <v>69</v>
      </c>
      <c r="E197" s="139" t="s">
        <v>139</v>
      </c>
      <c r="F197" s="139" t="s">
        <v>248</v>
      </c>
      <c r="J197" s="140">
        <f>BK197</f>
        <v>0</v>
      </c>
      <c r="L197" s="129"/>
      <c r="M197" s="133"/>
      <c r="N197" s="134"/>
      <c r="O197" s="134"/>
      <c r="P197" s="135">
        <f>SUM(P198:P217)</f>
        <v>62.167999999999999</v>
      </c>
      <c r="Q197" s="134"/>
      <c r="R197" s="135">
        <f>SUM(R198:R217)</f>
        <v>4.8052800000000003E-3</v>
      </c>
      <c r="S197" s="134"/>
      <c r="T197" s="136">
        <f>SUM(T198:T217)</f>
        <v>0</v>
      </c>
      <c r="AR197" s="130" t="s">
        <v>78</v>
      </c>
      <c r="AT197" s="137" t="s">
        <v>69</v>
      </c>
      <c r="AU197" s="137" t="s">
        <v>78</v>
      </c>
      <c r="AY197" s="130" t="s">
        <v>132</v>
      </c>
      <c r="BK197" s="138">
        <f>SUM(BK198:BK217)</f>
        <v>0</v>
      </c>
    </row>
    <row r="198" spans="1:65" s="2" customFormat="1" ht="21.75" customHeight="1">
      <c r="A198" s="29"/>
      <c r="B198" s="141"/>
      <c r="C198" s="142" t="s">
        <v>249</v>
      </c>
      <c r="D198" s="142" t="s">
        <v>134</v>
      </c>
      <c r="E198" s="143" t="s">
        <v>250</v>
      </c>
      <c r="F198" s="144" t="s">
        <v>251</v>
      </c>
      <c r="G198" s="145" t="s">
        <v>159</v>
      </c>
      <c r="H198" s="146">
        <v>12.08</v>
      </c>
      <c r="I198" s="147">
        <v>0</v>
      </c>
      <c r="J198" s="147">
        <f>ROUND(I198*H198,2)</f>
        <v>0</v>
      </c>
      <c r="K198" s="144" t="s">
        <v>138</v>
      </c>
      <c r="L198" s="30"/>
      <c r="M198" s="148" t="s">
        <v>1</v>
      </c>
      <c r="N198" s="149" t="s">
        <v>35</v>
      </c>
      <c r="O198" s="150">
        <v>1.6950000000000001</v>
      </c>
      <c r="P198" s="150">
        <f>O198*H198</f>
        <v>20.4756</v>
      </c>
      <c r="Q198" s="150">
        <v>0</v>
      </c>
      <c r="R198" s="150">
        <f>Q198*H198</f>
        <v>0</v>
      </c>
      <c r="S198" s="150">
        <v>0</v>
      </c>
      <c r="T198" s="151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2" t="s">
        <v>139</v>
      </c>
      <c r="AT198" s="152" t="s">
        <v>134</v>
      </c>
      <c r="AU198" s="152" t="s">
        <v>80</v>
      </c>
      <c r="AY198" s="17" t="s">
        <v>132</v>
      </c>
      <c r="BE198" s="153">
        <f>IF(N198="základní",J198,0)</f>
        <v>0</v>
      </c>
      <c r="BF198" s="153">
        <f>IF(N198="snížená",J198,0)</f>
        <v>0</v>
      </c>
      <c r="BG198" s="153">
        <f>IF(N198="zákl. přenesená",J198,0)</f>
        <v>0</v>
      </c>
      <c r="BH198" s="153">
        <f>IF(N198="sníž. přenesená",J198,0)</f>
        <v>0</v>
      </c>
      <c r="BI198" s="153">
        <f>IF(N198="nulová",J198,0)</f>
        <v>0</v>
      </c>
      <c r="BJ198" s="17" t="s">
        <v>78</v>
      </c>
      <c r="BK198" s="153">
        <f>ROUND(I198*H198,2)</f>
        <v>0</v>
      </c>
      <c r="BL198" s="17" t="s">
        <v>139</v>
      </c>
      <c r="BM198" s="152" t="s">
        <v>252</v>
      </c>
    </row>
    <row r="199" spans="1:65" s="14" customFormat="1">
      <c r="B199" s="162"/>
      <c r="D199" s="155" t="s">
        <v>141</v>
      </c>
      <c r="E199" s="163" t="s">
        <v>1</v>
      </c>
      <c r="F199" s="164" t="s">
        <v>253</v>
      </c>
      <c r="H199" s="163" t="s">
        <v>1</v>
      </c>
      <c r="L199" s="162"/>
      <c r="M199" s="165"/>
      <c r="N199" s="166"/>
      <c r="O199" s="166"/>
      <c r="P199" s="166"/>
      <c r="Q199" s="166"/>
      <c r="R199" s="166"/>
      <c r="S199" s="166"/>
      <c r="T199" s="167"/>
      <c r="AT199" s="163" t="s">
        <v>141</v>
      </c>
      <c r="AU199" s="163" t="s">
        <v>80</v>
      </c>
      <c r="AV199" s="14" t="s">
        <v>78</v>
      </c>
      <c r="AW199" s="14" t="s">
        <v>27</v>
      </c>
      <c r="AX199" s="14" t="s">
        <v>70</v>
      </c>
      <c r="AY199" s="163" t="s">
        <v>132</v>
      </c>
    </row>
    <row r="200" spans="1:65" s="14" customFormat="1">
      <c r="B200" s="162"/>
      <c r="D200" s="155" t="s">
        <v>141</v>
      </c>
      <c r="E200" s="163" t="s">
        <v>1</v>
      </c>
      <c r="F200" s="164" t="s">
        <v>254</v>
      </c>
      <c r="H200" s="163" t="s">
        <v>1</v>
      </c>
      <c r="L200" s="162"/>
      <c r="M200" s="165"/>
      <c r="N200" s="166"/>
      <c r="O200" s="166"/>
      <c r="P200" s="166"/>
      <c r="Q200" s="166"/>
      <c r="R200" s="166"/>
      <c r="S200" s="166"/>
      <c r="T200" s="167"/>
      <c r="AT200" s="163" t="s">
        <v>141</v>
      </c>
      <c r="AU200" s="163" t="s">
        <v>80</v>
      </c>
      <c r="AV200" s="14" t="s">
        <v>78</v>
      </c>
      <c r="AW200" s="14" t="s">
        <v>27</v>
      </c>
      <c r="AX200" s="14" t="s">
        <v>70</v>
      </c>
      <c r="AY200" s="163" t="s">
        <v>132</v>
      </c>
    </row>
    <row r="201" spans="1:65" s="13" customFormat="1">
      <c r="B201" s="154"/>
      <c r="D201" s="155" t="s">
        <v>141</v>
      </c>
      <c r="E201" s="156" t="s">
        <v>1</v>
      </c>
      <c r="F201" s="157" t="s">
        <v>255</v>
      </c>
      <c r="H201" s="158">
        <v>10</v>
      </c>
      <c r="L201" s="154"/>
      <c r="M201" s="159"/>
      <c r="N201" s="160"/>
      <c r="O201" s="160"/>
      <c r="P201" s="160"/>
      <c r="Q201" s="160"/>
      <c r="R201" s="160"/>
      <c r="S201" s="160"/>
      <c r="T201" s="161"/>
      <c r="AT201" s="156" t="s">
        <v>141</v>
      </c>
      <c r="AU201" s="156" t="s">
        <v>80</v>
      </c>
      <c r="AV201" s="13" t="s">
        <v>80</v>
      </c>
      <c r="AW201" s="13" t="s">
        <v>27</v>
      </c>
      <c r="AX201" s="13" t="s">
        <v>70</v>
      </c>
      <c r="AY201" s="156" t="s">
        <v>132</v>
      </c>
    </row>
    <row r="202" spans="1:65" s="13" customFormat="1">
      <c r="B202" s="154"/>
      <c r="D202" s="155" t="s">
        <v>141</v>
      </c>
      <c r="E202" s="156" t="s">
        <v>1</v>
      </c>
      <c r="F202" s="157" t="s">
        <v>256</v>
      </c>
      <c r="H202" s="158">
        <v>2.08</v>
      </c>
      <c r="L202" s="154"/>
      <c r="M202" s="159"/>
      <c r="N202" s="160"/>
      <c r="O202" s="160"/>
      <c r="P202" s="160"/>
      <c r="Q202" s="160"/>
      <c r="R202" s="160"/>
      <c r="S202" s="160"/>
      <c r="T202" s="161"/>
      <c r="AT202" s="156" t="s">
        <v>141</v>
      </c>
      <c r="AU202" s="156" t="s">
        <v>80</v>
      </c>
      <c r="AV202" s="13" t="s">
        <v>80</v>
      </c>
      <c r="AW202" s="13" t="s">
        <v>27</v>
      </c>
      <c r="AX202" s="13" t="s">
        <v>70</v>
      </c>
      <c r="AY202" s="156" t="s">
        <v>132</v>
      </c>
    </row>
    <row r="203" spans="1:65" s="15" customFormat="1">
      <c r="B203" s="168"/>
      <c r="D203" s="155" t="s">
        <v>141</v>
      </c>
      <c r="E203" s="169" t="s">
        <v>257</v>
      </c>
      <c r="F203" s="170" t="s">
        <v>156</v>
      </c>
      <c r="H203" s="171">
        <v>12.08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141</v>
      </c>
      <c r="AU203" s="169" t="s">
        <v>80</v>
      </c>
      <c r="AV203" s="15" t="s">
        <v>139</v>
      </c>
      <c r="AW203" s="15" t="s">
        <v>27</v>
      </c>
      <c r="AX203" s="15" t="s">
        <v>78</v>
      </c>
      <c r="AY203" s="169" t="s">
        <v>132</v>
      </c>
    </row>
    <row r="204" spans="1:65" s="2" customFormat="1" ht="24">
      <c r="A204" s="29"/>
      <c r="B204" s="141"/>
      <c r="C204" s="142" t="s">
        <v>258</v>
      </c>
      <c r="D204" s="142" t="s">
        <v>134</v>
      </c>
      <c r="E204" s="143" t="s">
        <v>259</v>
      </c>
      <c r="F204" s="144" t="s">
        <v>260</v>
      </c>
      <c r="G204" s="145" t="s">
        <v>150</v>
      </c>
      <c r="H204" s="146">
        <v>120.8</v>
      </c>
      <c r="I204" s="147">
        <v>0</v>
      </c>
      <c r="J204" s="147">
        <f>ROUND(I204*H204,2)</f>
        <v>0</v>
      </c>
      <c r="K204" s="144" t="s">
        <v>1</v>
      </c>
      <c r="L204" s="30"/>
      <c r="M204" s="148" t="s">
        <v>1</v>
      </c>
      <c r="N204" s="149" t="s">
        <v>35</v>
      </c>
      <c r="O204" s="150">
        <v>0</v>
      </c>
      <c r="P204" s="150">
        <f>O204*H204</f>
        <v>0</v>
      </c>
      <c r="Q204" s="150">
        <v>0</v>
      </c>
      <c r="R204" s="150">
        <f>Q204*H204</f>
        <v>0</v>
      </c>
      <c r="S204" s="150">
        <v>0</v>
      </c>
      <c r="T204" s="151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2" t="s">
        <v>139</v>
      </c>
      <c r="AT204" s="152" t="s">
        <v>134</v>
      </c>
      <c r="AU204" s="152" t="s">
        <v>80</v>
      </c>
      <c r="AY204" s="17" t="s">
        <v>132</v>
      </c>
      <c r="BE204" s="153">
        <f>IF(N204="základní",J204,0)</f>
        <v>0</v>
      </c>
      <c r="BF204" s="153">
        <f>IF(N204="snížená",J204,0)</f>
        <v>0</v>
      </c>
      <c r="BG204" s="153">
        <f>IF(N204="zákl. přenesená",J204,0)</f>
        <v>0</v>
      </c>
      <c r="BH204" s="153">
        <f>IF(N204="sníž. přenesená",J204,0)</f>
        <v>0</v>
      </c>
      <c r="BI204" s="153">
        <f>IF(N204="nulová",J204,0)</f>
        <v>0</v>
      </c>
      <c r="BJ204" s="17" t="s">
        <v>78</v>
      </c>
      <c r="BK204" s="153">
        <f>ROUND(I204*H204,2)</f>
        <v>0</v>
      </c>
      <c r="BL204" s="17" t="s">
        <v>139</v>
      </c>
      <c r="BM204" s="152" t="s">
        <v>261</v>
      </c>
    </row>
    <row r="205" spans="1:65" s="14" customFormat="1">
      <c r="B205" s="162"/>
      <c r="D205" s="155" t="s">
        <v>141</v>
      </c>
      <c r="E205" s="163" t="s">
        <v>1</v>
      </c>
      <c r="F205" s="164" t="s">
        <v>254</v>
      </c>
      <c r="H205" s="163" t="s">
        <v>1</v>
      </c>
      <c r="L205" s="162"/>
      <c r="M205" s="165"/>
      <c r="N205" s="166"/>
      <c r="O205" s="166"/>
      <c r="P205" s="166"/>
      <c r="Q205" s="166"/>
      <c r="R205" s="166"/>
      <c r="S205" s="166"/>
      <c r="T205" s="167"/>
      <c r="AT205" s="163" t="s">
        <v>141</v>
      </c>
      <c r="AU205" s="163" t="s">
        <v>80</v>
      </c>
      <c r="AV205" s="14" t="s">
        <v>78</v>
      </c>
      <c r="AW205" s="14" t="s">
        <v>27</v>
      </c>
      <c r="AX205" s="14" t="s">
        <v>70</v>
      </c>
      <c r="AY205" s="163" t="s">
        <v>132</v>
      </c>
    </row>
    <row r="206" spans="1:65" s="13" customFormat="1">
      <c r="B206" s="154"/>
      <c r="D206" s="155" t="s">
        <v>141</v>
      </c>
      <c r="E206" s="156" t="s">
        <v>1</v>
      </c>
      <c r="F206" s="157" t="s">
        <v>262</v>
      </c>
      <c r="H206" s="158">
        <v>100</v>
      </c>
      <c r="L206" s="154"/>
      <c r="M206" s="159"/>
      <c r="N206" s="160"/>
      <c r="O206" s="160"/>
      <c r="P206" s="160"/>
      <c r="Q206" s="160"/>
      <c r="R206" s="160"/>
      <c r="S206" s="160"/>
      <c r="T206" s="161"/>
      <c r="AT206" s="156" t="s">
        <v>141</v>
      </c>
      <c r="AU206" s="156" t="s">
        <v>80</v>
      </c>
      <c r="AV206" s="13" t="s">
        <v>80</v>
      </c>
      <c r="AW206" s="13" t="s">
        <v>27</v>
      </c>
      <c r="AX206" s="13" t="s">
        <v>70</v>
      </c>
      <c r="AY206" s="156" t="s">
        <v>132</v>
      </c>
    </row>
    <row r="207" spans="1:65" s="13" customFormat="1">
      <c r="B207" s="154"/>
      <c r="D207" s="155" t="s">
        <v>141</v>
      </c>
      <c r="E207" s="156" t="s">
        <v>1</v>
      </c>
      <c r="F207" s="157" t="s">
        <v>263</v>
      </c>
      <c r="H207" s="158">
        <v>20.8</v>
      </c>
      <c r="L207" s="154"/>
      <c r="M207" s="159"/>
      <c r="N207" s="160"/>
      <c r="O207" s="160"/>
      <c r="P207" s="160"/>
      <c r="Q207" s="160"/>
      <c r="R207" s="160"/>
      <c r="S207" s="160"/>
      <c r="T207" s="161"/>
      <c r="AT207" s="156" t="s">
        <v>141</v>
      </c>
      <c r="AU207" s="156" t="s">
        <v>80</v>
      </c>
      <c r="AV207" s="13" t="s">
        <v>80</v>
      </c>
      <c r="AW207" s="13" t="s">
        <v>27</v>
      </c>
      <c r="AX207" s="13" t="s">
        <v>70</v>
      </c>
      <c r="AY207" s="156" t="s">
        <v>132</v>
      </c>
    </row>
    <row r="208" spans="1:65" s="15" customFormat="1">
      <c r="B208" s="168"/>
      <c r="D208" s="155" t="s">
        <v>141</v>
      </c>
      <c r="E208" s="169" t="s">
        <v>1</v>
      </c>
      <c r="F208" s="170" t="s">
        <v>156</v>
      </c>
      <c r="H208" s="171">
        <v>120.8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141</v>
      </c>
      <c r="AU208" s="169" t="s">
        <v>80</v>
      </c>
      <c r="AV208" s="15" t="s">
        <v>139</v>
      </c>
      <c r="AW208" s="15" t="s">
        <v>27</v>
      </c>
      <c r="AX208" s="15" t="s">
        <v>78</v>
      </c>
      <c r="AY208" s="169" t="s">
        <v>132</v>
      </c>
    </row>
    <row r="209" spans="1:65" s="2" customFormat="1" ht="24">
      <c r="A209" s="29"/>
      <c r="B209" s="141"/>
      <c r="C209" s="142" t="s">
        <v>264</v>
      </c>
      <c r="D209" s="142" t="s">
        <v>134</v>
      </c>
      <c r="E209" s="143" t="s">
        <v>265</v>
      </c>
      <c r="F209" s="144" t="s">
        <v>266</v>
      </c>
      <c r="G209" s="145" t="s">
        <v>159</v>
      </c>
      <c r="H209" s="146">
        <v>24.16</v>
      </c>
      <c r="I209" s="147">
        <v>0</v>
      </c>
      <c r="J209" s="147">
        <f>ROUND(I209*H209,2)</f>
        <v>0</v>
      </c>
      <c r="K209" s="144" t="s">
        <v>1</v>
      </c>
      <c r="L209" s="30"/>
      <c r="M209" s="148" t="s">
        <v>1</v>
      </c>
      <c r="N209" s="149" t="s">
        <v>35</v>
      </c>
      <c r="O209" s="150">
        <v>1.6950000000000001</v>
      </c>
      <c r="P209" s="150">
        <f>O209*H209</f>
        <v>40.9512</v>
      </c>
      <c r="Q209" s="150">
        <v>0</v>
      </c>
      <c r="R209" s="150">
        <f>Q209*H209</f>
        <v>0</v>
      </c>
      <c r="S209" s="150">
        <v>0</v>
      </c>
      <c r="T209" s="151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2" t="s">
        <v>139</v>
      </c>
      <c r="AT209" s="152" t="s">
        <v>134</v>
      </c>
      <c r="AU209" s="152" t="s">
        <v>80</v>
      </c>
      <c r="AY209" s="17" t="s">
        <v>132</v>
      </c>
      <c r="BE209" s="153">
        <f>IF(N209="základní",J209,0)</f>
        <v>0</v>
      </c>
      <c r="BF209" s="153">
        <f>IF(N209="snížená",J209,0)</f>
        <v>0</v>
      </c>
      <c r="BG209" s="153">
        <f>IF(N209="zákl. přenesená",J209,0)</f>
        <v>0</v>
      </c>
      <c r="BH209" s="153">
        <f>IF(N209="sníž. přenesená",J209,0)</f>
        <v>0</v>
      </c>
      <c r="BI209" s="153">
        <f>IF(N209="nulová",J209,0)</f>
        <v>0</v>
      </c>
      <c r="BJ209" s="17" t="s">
        <v>78</v>
      </c>
      <c r="BK209" s="153">
        <f>ROUND(I209*H209,2)</f>
        <v>0</v>
      </c>
      <c r="BL209" s="17" t="s">
        <v>139</v>
      </c>
      <c r="BM209" s="152" t="s">
        <v>267</v>
      </c>
    </row>
    <row r="210" spans="1:65" s="14" customFormat="1">
      <c r="B210" s="162"/>
      <c r="D210" s="155" t="s">
        <v>141</v>
      </c>
      <c r="E210" s="163" t="s">
        <v>1</v>
      </c>
      <c r="F210" s="164" t="s">
        <v>268</v>
      </c>
      <c r="H210" s="163" t="s">
        <v>1</v>
      </c>
      <c r="L210" s="162"/>
      <c r="M210" s="165"/>
      <c r="N210" s="166"/>
      <c r="O210" s="166"/>
      <c r="P210" s="166"/>
      <c r="Q210" s="166"/>
      <c r="R210" s="166"/>
      <c r="S210" s="166"/>
      <c r="T210" s="167"/>
      <c r="AT210" s="163" t="s">
        <v>141</v>
      </c>
      <c r="AU210" s="163" t="s">
        <v>80</v>
      </c>
      <c r="AV210" s="14" t="s">
        <v>78</v>
      </c>
      <c r="AW210" s="14" t="s">
        <v>27</v>
      </c>
      <c r="AX210" s="14" t="s">
        <v>70</v>
      </c>
      <c r="AY210" s="163" t="s">
        <v>132</v>
      </c>
    </row>
    <row r="211" spans="1:65" s="13" customFormat="1">
      <c r="B211" s="154"/>
      <c r="D211" s="155" t="s">
        <v>141</v>
      </c>
      <c r="E211" s="156" t="s">
        <v>1</v>
      </c>
      <c r="F211" s="157" t="s">
        <v>269</v>
      </c>
      <c r="H211" s="158">
        <v>20</v>
      </c>
      <c r="L211" s="154"/>
      <c r="M211" s="159"/>
      <c r="N211" s="160"/>
      <c r="O211" s="160"/>
      <c r="P211" s="160"/>
      <c r="Q211" s="160"/>
      <c r="R211" s="160"/>
      <c r="S211" s="160"/>
      <c r="T211" s="161"/>
      <c r="AT211" s="156" t="s">
        <v>141</v>
      </c>
      <c r="AU211" s="156" t="s">
        <v>80</v>
      </c>
      <c r="AV211" s="13" t="s">
        <v>80</v>
      </c>
      <c r="AW211" s="13" t="s">
        <v>27</v>
      </c>
      <c r="AX211" s="13" t="s">
        <v>70</v>
      </c>
      <c r="AY211" s="156" t="s">
        <v>132</v>
      </c>
    </row>
    <row r="212" spans="1:65" s="13" customFormat="1">
      <c r="B212" s="154"/>
      <c r="D212" s="155" t="s">
        <v>141</v>
      </c>
      <c r="E212" s="156" t="s">
        <v>1</v>
      </c>
      <c r="F212" s="157" t="s">
        <v>270</v>
      </c>
      <c r="H212" s="158">
        <v>4.16</v>
      </c>
      <c r="L212" s="154"/>
      <c r="M212" s="159"/>
      <c r="N212" s="160"/>
      <c r="O212" s="160"/>
      <c r="P212" s="160"/>
      <c r="Q212" s="160"/>
      <c r="R212" s="160"/>
      <c r="S212" s="160"/>
      <c r="T212" s="161"/>
      <c r="AT212" s="156" t="s">
        <v>141</v>
      </c>
      <c r="AU212" s="156" t="s">
        <v>80</v>
      </c>
      <c r="AV212" s="13" t="s">
        <v>80</v>
      </c>
      <c r="AW212" s="13" t="s">
        <v>27</v>
      </c>
      <c r="AX212" s="13" t="s">
        <v>70</v>
      </c>
      <c r="AY212" s="156" t="s">
        <v>132</v>
      </c>
    </row>
    <row r="213" spans="1:65" s="15" customFormat="1">
      <c r="B213" s="168"/>
      <c r="D213" s="155" t="s">
        <v>141</v>
      </c>
      <c r="E213" s="169" t="s">
        <v>271</v>
      </c>
      <c r="F213" s="170" t="s">
        <v>156</v>
      </c>
      <c r="H213" s="171">
        <v>24.16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141</v>
      </c>
      <c r="AU213" s="169" t="s">
        <v>80</v>
      </c>
      <c r="AV213" s="15" t="s">
        <v>139</v>
      </c>
      <c r="AW213" s="15" t="s">
        <v>27</v>
      </c>
      <c r="AX213" s="15" t="s">
        <v>78</v>
      </c>
      <c r="AY213" s="169" t="s">
        <v>132</v>
      </c>
    </row>
    <row r="214" spans="1:65" s="2" customFormat="1" ht="24">
      <c r="A214" s="29"/>
      <c r="B214" s="141"/>
      <c r="C214" s="142" t="s">
        <v>7</v>
      </c>
      <c r="D214" s="142" t="s">
        <v>134</v>
      </c>
      <c r="E214" s="143" t="s">
        <v>272</v>
      </c>
      <c r="F214" s="144" t="s">
        <v>273</v>
      </c>
      <c r="G214" s="145" t="s">
        <v>159</v>
      </c>
      <c r="H214" s="146">
        <v>0.1</v>
      </c>
      <c r="I214" s="147">
        <v>0</v>
      </c>
      <c r="J214" s="147">
        <f>ROUND(I214*H214,2)</f>
        <v>0</v>
      </c>
      <c r="K214" s="144" t="s">
        <v>138</v>
      </c>
      <c r="L214" s="30"/>
      <c r="M214" s="148" t="s">
        <v>1</v>
      </c>
      <c r="N214" s="149" t="s">
        <v>35</v>
      </c>
      <c r="O214" s="150">
        <v>1.208</v>
      </c>
      <c r="P214" s="150">
        <f>O214*H214</f>
        <v>0.1208</v>
      </c>
      <c r="Q214" s="150">
        <v>0</v>
      </c>
      <c r="R214" s="150">
        <f>Q214*H214</f>
        <v>0</v>
      </c>
      <c r="S214" s="150">
        <v>0</v>
      </c>
      <c r="T214" s="151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2" t="s">
        <v>139</v>
      </c>
      <c r="AT214" s="152" t="s">
        <v>134</v>
      </c>
      <c r="AU214" s="152" t="s">
        <v>80</v>
      </c>
      <c r="AY214" s="17" t="s">
        <v>132</v>
      </c>
      <c r="BE214" s="153">
        <f>IF(N214="základní",J214,0)</f>
        <v>0</v>
      </c>
      <c r="BF214" s="153">
        <f>IF(N214="snížená",J214,0)</f>
        <v>0</v>
      </c>
      <c r="BG214" s="153">
        <f>IF(N214="zákl. přenesená",J214,0)</f>
        <v>0</v>
      </c>
      <c r="BH214" s="153">
        <f>IF(N214="sníž. přenesená",J214,0)</f>
        <v>0</v>
      </c>
      <c r="BI214" s="153">
        <f>IF(N214="nulová",J214,0)</f>
        <v>0</v>
      </c>
      <c r="BJ214" s="17" t="s">
        <v>78</v>
      </c>
      <c r="BK214" s="153">
        <f>ROUND(I214*H214,2)</f>
        <v>0</v>
      </c>
      <c r="BL214" s="17" t="s">
        <v>139</v>
      </c>
      <c r="BM214" s="152" t="s">
        <v>274</v>
      </c>
    </row>
    <row r="215" spans="1:65" s="13" customFormat="1">
      <c r="B215" s="154"/>
      <c r="D215" s="155" t="s">
        <v>141</v>
      </c>
      <c r="E215" s="156" t="s">
        <v>90</v>
      </c>
      <c r="F215" s="157" t="s">
        <v>275</v>
      </c>
      <c r="H215" s="158">
        <v>0.1</v>
      </c>
      <c r="L215" s="154"/>
      <c r="M215" s="159"/>
      <c r="N215" s="160"/>
      <c r="O215" s="160"/>
      <c r="P215" s="160"/>
      <c r="Q215" s="160"/>
      <c r="R215" s="160"/>
      <c r="S215" s="160"/>
      <c r="T215" s="161"/>
      <c r="AT215" s="156" t="s">
        <v>141</v>
      </c>
      <c r="AU215" s="156" t="s">
        <v>80</v>
      </c>
      <c r="AV215" s="13" t="s">
        <v>80</v>
      </c>
      <c r="AW215" s="13" t="s">
        <v>27</v>
      </c>
      <c r="AX215" s="13" t="s">
        <v>78</v>
      </c>
      <c r="AY215" s="156" t="s">
        <v>132</v>
      </c>
    </row>
    <row r="216" spans="1:65" s="2" customFormat="1" ht="16.5" customHeight="1">
      <c r="A216" s="29"/>
      <c r="B216" s="141"/>
      <c r="C216" s="142" t="s">
        <v>276</v>
      </c>
      <c r="D216" s="142" t="s">
        <v>134</v>
      </c>
      <c r="E216" s="143" t="s">
        <v>277</v>
      </c>
      <c r="F216" s="144" t="s">
        <v>278</v>
      </c>
      <c r="G216" s="145" t="s">
        <v>150</v>
      </c>
      <c r="H216" s="146">
        <v>0.752</v>
      </c>
      <c r="I216" s="147">
        <v>0</v>
      </c>
      <c r="J216" s="147">
        <f>ROUND(I216*H216,2)</f>
        <v>0</v>
      </c>
      <c r="K216" s="144" t="s">
        <v>138</v>
      </c>
      <c r="L216" s="30"/>
      <c r="M216" s="148" t="s">
        <v>1</v>
      </c>
      <c r="N216" s="149" t="s">
        <v>35</v>
      </c>
      <c r="O216" s="150">
        <v>0.82499999999999996</v>
      </c>
      <c r="P216" s="150">
        <f>O216*H216</f>
        <v>0.62039999999999995</v>
      </c>
      <c r="Q216" s="150">
        <v>6.3899999999999998E-3</v>
      </c>
      <c r="R216" s="150">
        <f>Q216*H216</f>
        <v>4.8052800000000003E-3</v>
      </c>
      <c r="S216" s="150">
        <v>0</v>
      </c>
      <c r="T216" s="151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2" t="s">
        <v>139</v>
      </c>
      <c r="AT216" s="152" t="s">
        <v>134</v>
      </c>
      <c r="AU216" s="152" t="s">
        <v>80</v>
      </c>
      <c r="AY216" s="17" t="s">
        <v>132</v>
      </c>
      <c r="BE216" s="153">
        <f>IF(N216="základní",J216,0)</f>
        <v>0</v>
      </c>
      <c r="BF216" s="153">
        <f>IF(N216="snížená",J216,0)</f>
        <v>0</v>
      </c>
      <c r="BG216" s="153">
        <f>IF(N216="zákl. přenesená",J216,0)</f>
        <v>0</v>
      </c>
      <c r="BH216" s="153">
        <f>IF(N216="sníž. přenesená",J216,0)</f>
        <v>0</v>
      </c>
      <c r="BI216" s="153">
        <f>IF(N216="nulová",J216,0)</f>
        <v>0</v>
      </c>
      <c r="BJ216" s="17" t="s">
        <v>78</v>
      </c>
      <c r="BK216" s="153">
        <f>ROUND(I216*H216,2)</f>
        <v>0</v>
      </c>
      <c r="BL216" s="17" t="s">
        <v>139</v>
      </c>
      <c r="BM216" s="152" t="s">
        <v>279</v>
      </c>
    </row>
    <row r="217" spans="1:65" s="13" customFormat="1">
      <c r="B217" s="154"/>
      <c r="D217" s="155" t="s">
        <v>141</v>
      </c>
      <c r="E217" s="156" t="s">
        <v>1</v>
      </c>
      <c r="F217" s="157" t="s">
        <v>280</v>
      </c>
      <c r="H217" s="158">
        <v>0.752</v>
      </c>
      <c r="L217" s="154"/>
      <c r="M217" s="159"/>
      <c r="N217" s="160"/>
      <c r="O217" s="160"/>
      <c r="P217" s="160"/>
      <c r="Q217" s="160"/>
      <c r="R217" s="160"/>
      <c r="S217" s="160"/>
      <c r="T217" s="161"/>
      <c r="AT217" s="156" t="s">
        <v>141</v>
      </c>
      <c r="AU217" s="156" t="s">
        <v>80</v>
      </c>
      <c r="AV217" s="13" t="s">
        <v>80</v>
      </c>
      <c r="AW217" s="13" t="s">
        <v>27</v>
      </c>
      <c r="AX217" s="13" t="s">
        <v>78</v>
      </c>
      <c r="AY217" s="156" t="s">
        <v>132</v>
      </c>
    </row>
    <row r="218" spans="1:65" s="12" customFormat="1" ht="22.9" customHeight="1">
      <c r="B218" s="129"/>
      <c r="D218" s="130" t="s">
        <v>69</v>
      </c>
      <c r="E218" s="139" t="s">
        <v>194</v>
      </c>
      <c r="F218" s="139" t="s">
        <v>281</v>
      </c>
      <c r="J218" s="140">
        <f>BK218</f>
        <v>0</v>
      </c>
      <c r="L218" s="129"/>
      <c r="M218" s="133"/>
      <c r="N218" s="134"/>
      <c r="O218" s="134"/>
      <c r="P218" s="135">
        <f>SUM(P219:P249)</f>
        <v>68.801000000000016</v>
      </c>
      <c r="Q218" s="134"/>
      <c r="R218" s="135">
        <f>SUM(R219:R249)</f>
        <v>1.1510722000000002</v>
      </c>
      <c r="S218" s="134"/>
      <c r="T218" s="136">
        <f>SUM(T219:T249)</f>
        <v>0</v>
      </c>
      <c r="AR218" s="130" t="s">
        <v>78</v>
      </c>
      <c r="AT218" s="137" t="s">
        <v>69</v>
      </c>
      <c r="AU218" s="137" t="s">
        <v>78</v>
      </c>
      <c r="AY218" s="130" t="s">
        <v>132</v>
      </c>
      <c r="BK218" s="138">
        <f>SUM(BK219:BK249)</f>
        <v>0</v>
      </c>
    </row>
    <row r="219" spans="1:65" s="2" customFormat="1" ht="33" customHeight="1">
      <c r="A219" s="29"/>
      <c r="B219" s="141"/>
      <c r="C219" s="142" t="s">
        <v>282</v>
      </c>
      <c r="D219" s="142" t="s">
        <v>134</v>
      </c>
      <c r="E219" s="143" t="s">
        <v>283</v>
      </c>
      <c r="F219" s="144" t="s">
        <v>284</v>
      </c>
      <c r="G219" s="145" t="s">
        <v>285</v>
      </c>
      <c r="H219" s="146">
        <v>100</v>
      </c>
      <c r="I219" s="147">
        <v>0</v>
      </c>
      <c r="J219" s="147">
        <f>ROUND(I219*H219,2)</f>
        <v>0</v>
      </c>
      <c r="K219" s="144" t="s">
        <v>138</v>
      </c>
      <c r="L219" s="30"/>
      <c r="M219" s="148" t="s">
        <v>1</v>
      </c>
      <c r="N219" s="149" t="s">
        <v>35</v>
      </c>
      <c r="O219" s="150">
        <v>0.19400000000000001</v>
      </c>
      <c r="P219" s="150">
        <f>O219*H219</f>
        <v>19.400000000000002</v>
      </c>
      <c r="Q219" s="150">
        <v>0</v>
      </c>
      <c r="R219" s="150">
        <f>Q219*H219</f>
        <v>0</v>
      </c>
      <c r="S219" s="150">
        <v>0</v>
      </c>
      <c r="T219" s="151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2" t="s">
        <v>139</v>
      </c>
      <c r="AT219" s="152" t="s">
        <v>134</v>
      </c>
      <c r="AU219" s="152" t="s">
        <v>80</v>
      </c>
      <c r="AY219" s="17" t="s">
        <v>132</v>
      </c>
      <c r="BE219" s="153">
        <f>IF(N219="základní",J219,0)</f>
        <v>0</v>
      </c>
      <c r="BF219" s="153">
        <f>IF(N219="snížená",J219,0)</f>
        <v>0</v>
      </c>
      <c r="BG219" s="153">
        <f>IF(N219="zákl. přenesená",J219,0)</f>
        <v>0</v>
      </c>
      <c r="BH219" s="153">
        <f>IF(N219="sníž. přenesená",J219,0)</f>
        <v>0</v>
      </c>
      <c r="BI219" s="153">
        <f>IF(N219="nulová",J219,0)</f>
        <v>0</v>
      </c>
      <c r="BJ219" s="17" t="s">
        <v>78</v>
      </c>
      <c r="BK219" s="153">
        <f>ROUND(I219*H219,2)</f>
        <v>0</v>
      </c>
      <c r="BL219" s="17" t="s">
        <v>139</v>
      </c>
      <c r="BM219" s="152" t="s">
        <v>286</v>
      </c>
    </row>
    <row r="220" spans="1:65" s="14" customFormat="1">
      <c r="B220" s="162"/>
      <c r="D220" s="155" t="s">
        <v>141</v>
      </c>
      <c r="E220" s="163" t="s">
        <v>1</v>
      </c>
      <c r="F220" s="164" t="s">
        <v>287</v>
      </c>
      <c r="H220" s="163" t="s">
        <v>1</v>
      </c>
      <c r="L220" s="162"/>
      <c r="M220" s="165"/>
      <c r="N220" s="166"/>
      <c r="O220" s="166"/>
      <c r="P220" s="166"/>
      <c r="Q220" s="166"/>
      <c r="R220" s="166"/>
      <c r="S220" s="166"/>
      <c r="T220" s="167"/>
      <c r="AT220" s="163" t="s">
        <v>141</v>
      </c>
      <c r="AU220" s="163" t="s">
        <v>80</v>
      </c>
      <c r="AV220" s="14" t="s">
        <v>78</v>
      </c>
      <c r="AW220" s="14" t="s">
        <v>27</v>
      </c>
      <c r="AX220" s="14" t="s">
        <v>70</v>
      </c>
      <c r="AY220" s="163" t="s">
        <v>132</v>
      </c>
    </row>
    <row r="221" spans="1:65" s="13" customFormat="1">
      <c r="B221" s="154"/>
      <c r="D221" s="155" t="s">
        <v>141</v>
      </c>
      <c r="E221" s="156" t="s">
        <v>1</v>
      </c>
      <c r="F221" s="157" t="s">
        <v>288</v>
      </c>
      <c r="H221" s="158">
        <v>100</v>
      </c>
      <c r="L221" s="154"/>
      <c r="M221" s="159"/>
      <c r="N221" s="160"/>
      <c r="O221" s="160"/>
      <c r="P221" s="160"/>
      <c r="Q221" s="160"/>
      <c r="R221" s="160"/>
      <c r="S221" s="160"/>
      <c r="T221" s="161"/>
      <c r="AT221" s="156" t="s">
        <v>141</v>
      </c>
      <c r="AU221" s="156" t="s">
        <v>80</v>
      </c>
      <c r="AV221" s="13" t="s">
        <v>80</v>
      </c>
      <c r="AW221" s="13" t="s">
        <v>27</v>
      </c>
      <c r="AX221" s="13" t="s">
        <v>70</v>
      </c>
      <c r="AY221" s="156" t="s">
        <v>132</v>
      </c>
    </row>
    <row r="222" spans="1:65" s="15" customFormat="1">
      <c r="B222" s="168"/>
      <c r="D222" s="155" t="s">
        <v>141</v>
      </c>
      <c r="E222" s="169" t="s">
        <v>1</v>
      </c>
      <c r="F222" s="170" t="s">
        <v>156</v>
      </c>
      <c r="H222" s="171">
        <v>100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141</v>
      </c>
      <c r="AU222" s="169" t="s">
        <v>80</v>
      </c>
      <c r="AV222" s="15" t="s">
        <v>139</v>
      </c>
      <c r="AW222" s="15" t="s">
        <v>27</v>
      </c>
      <c r="AX222" s="15" t="s">
        <v>78</v>
      </c>
      <c r="AY222" s="169" t="s">
        <v>132</v>
      </c>
    </row>
    <row r="223" spans="1:65" s="2" customFormat="1" ht="36">
      <c r="A223" s="29"/>
      <c r="B223" s="141"/>
      <c r="C223" s="175" t="s">
        <v>289</v>
      </c>
      <c r="D223" s="175" t="s">
        <v>231</v>
      </c>
      <c r="E223" s="176" t="s">
        <v>290</v>
      </c>
      <c r="F223" s="177" t="s">
        <v>291</v>
      </c>
      <c r="G223" s="178" t="s">
        <v>285</v>
      </c>
      <c r="H223" s="179">
        <v>100</v>
      </c>
      <c r="I223" s="180">
        <v>0</v>
      </c>
      <c r="J223" s="180">
        <f>ROUND(I223*H223,2)</f>
        <v>0</v>
      </c>
      <c r="K223" s="177" t="s">
        <v>138</v>
      </c>
      <c r="L223" s="181"/>
      <c r="M223" s="182" t="s">
        <v>1</v>
      </c>
      <c r="N223" s="183" t="s">
        <v>35</v>
      </c>
      <c r="O223" s="150">
        <v>0</v>
      </c>
      <c r="P223" s="150">
        <f>O223*H223</f>
        <v>0</v>
      </c>
      <c r="Q223" s="150">
        <v>1.0200000000000001E-3</v>
      </c>
      <c r="R223" s="150">
        <f>Q223*H223</f>
        <v>0.10200000000000001</v>
      </c>
      <c r="S223" s="150">
        <v>0</v>
      </c>
      <c r="T223" s="151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2" t="s">
        <v>194</v>
      </c>
      <c r="AT223" s="152" t="s">
        <v>231</v>
      </c>
      <c r="AU223" s="152" t="s">
        <v>80</v>
      </c>
      <c r="AY223" s="17" t="s">
        <v>132</v>
      </c>
      <c r="BE223" s="153">
        <f>IF(N223="základní",J223,0)</f>
        <v>0</v>
      </c>
      <c r="BF223" s="153">
        <f>IF(N223="snížená",J223,0)</f>
        <v>0</v>
      </c>
      <c r="BG223" s="153">
        <f>IF(N223="zákl. přenesená",J223,0)</f>
        <v>0</v>
      </c>
      <c r="BH223" s="153">
        <f>IF(N223="sníž. přenesená",J223,0)</f>
        <v>0</v>
      </c>
      <c r="BI223" s="153">
        <f>IF(N223="nulová",J223,0)</f>
        <v>0</v>
      </c>
      <c r="BJ223" s="17" t="s">
        <v>78</v>
      </c>
      <c r="BK223" s="153">
        <f>ROUND(I223*H223,2)</f>
        <v>0</v>
      </c>
      <c r="BL223" s="17" t="s">
        <v>139</v>
      </c>
      <c r="BM223" s="152" t="s">
        <v>292</v>
      </c>
    </row>
    <row r="224" spans="1:65" s="2" customFormat="1" ht="33" customHeight="1">
      <c r="A224" s="29"/>
      <c r="B224" s="141"/>
      <c r="C224" s="142" t="s">
        <v>293</v>
      </c>
      <c r="D224" s="142" t="s">
        <v>134</v>
      </c>
      <c r="E224" s="143" t="s">
        <v>294</v>
      </c>
      <c r="F224" s="144" t="s">
        <v>295</v>
      </c>
      <c r="G224" s="145" t="s">
        <v>285</v>
      </c>
      <c r="H224" s="146">
        <v>10</v>
      </c>
      <c r="I224" s="147">
        <v>0</v>
      </c>
      <c r="J224" s="147">
        <f>ROUND(I224*H224,2)</f>
        <v>0</v>
      </c>
      <c r="K224" s="144" t="s">
        <v>138</v>
      </c>
      <c r="L224" s="30"/>
      <c r="M224" s="148" t="s">
        <v>1</v>
      </c>
      <c r="N224" s="149" t="s">
        <v>35</v>
      </c>
      <c r="O224" s="150">
        <v>0.312</v>
      </c>
      <c r="P224" s="150">
        <f>O224*H224</f>
        <v>3.12</v>
      </c>
      <c r="Q224" s="150">
        <v>1.0000000000000001E-5</v>
      </c>
      <c r="R224" s="150">
        <f>Q224*H224</f>
        <v>1E-4</v>
      </c>
      <c r="S224" s="150">
        <v>0</v>
      </c>
      <c r="T224" s="151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2" t="s">
        <v>139</v>
      </c>
      <c r="AT224" s="152" t="s">
        <v>134</v>
      </c>
      <c r="AU224" s="152" t="s">
        <v>80</v>
      </c>
      <c r="AY224" s="17" t="s">
        <v>132</v>
      </c>
      <c r="BE224" s="153">
        <f>IF(N224="základní",J224,0)</f>
        <v>0</v>
      </c>
      <c r="BF224" s="153">
        <f>IF(N224="snížená",J224,0)</f>
        <v>0</v>
      </c>
      <c r="BG224" s="153">
        <f>IF(N224="zákl. přenesená",J224,0)</f>
        <v>0</v>
      </c>
      <c r="BH224" s="153">
        <f>IF(N224="sníž. přenesená",J224,0)</f>
        <v>0</v>
      </c>
      <c r="BI224" s="153">
        <f>IF(N224="nulová",J224,0)</f>
        <v>0</v>
      </c>
      <c r="BJ224" s="17" t="s">
        <v>78</v>
      </c>
      <c r="BK224" s="153">
        <f>ROUND(I224*H224,2)</f>
        <v>0</v>
      </c>
      <c r="BL224" s="17" t="s">
        <v>139</v>
      </c>
      <c r="BM224" s="152" t="s">
        <v>296</v>
      </c>
    </row>
    <row r="225" spans="1:65" s="14" customFormat="1">
      <c r="B225" s="162"/>
      <c r="D225" s="155" t="s">
        <v>141</v>
      </c>
      <c r="E225" s="163" t="s">
        <v>1</v>
      </c>
      <c r="F225" s="164" t="s">
        <v>297</v>
      </c>
      <c r="H225" s="163" t="s">
        <v>1</v>
      </c>
      <c r="L225" s="162"/>
      <c r="M225" s="165"/>
      <c r="N225" s="166"/>
      <c r="O225" s="166"/>
      <c r="P225" s="166"/>
      <c r="Q225" s="166"/>
      <c r="R225" s="166"/>
      <c r="S225" s="166"/>
      <c r="T225" s="167"/>
      <c r="AT225" s="163" t="s">
        <v>141</v>
      </c>
      <c r="AU225" s="163" t="s">
        <v>80</v>
      </c>
      <c r="AV225" s="14" t="s">
        <v>78</v>
      </c>
      <c r="AW225" s="14" t="s">
        <v>27</v>
      </c>
      <c r="AX225" s="14" t="s">
        <v>70</v>
      </c>
      <c r="AY225" s="163" t="s">
        <v>132</v>
      </c>
    </row>
    <row r="226" spans="1:65" s="13" customFormat="1">
      <c r="B226" s="154"/>
      <c r="D226" s="155" t="s">
        <v>141</v>
      </c>
      <c r="E226" s="156" t="s">
        <v>1</v>
      </c>
      <c r="F226" s="157" t="s">
        <v>298</v>
      </c>
      <c r="H226" s="158">
        <v>10</v>
      </c>
      <c r="L226" s="154"/>
      <c r="M226" s="159"/>
      <c r="N226" s="160"/>
      <c r="O226" s="160"/>
      <c r="P226" s="160"/>
      <c r="Q226" s="160"/>
      <c r="R226" s="160"/>
      <c r="S226" s="160"/>
      <c r="T226" s="161"/>
      <c r="AT226" s="156" t="s">
        <v>141</v>
      </c>
      <c r="AU226" s="156" t="s">
        <v>80</v>
      </c>
      <c r="AV226" s="13" t="s">
        <v>80</v>
      </c>
      <c r="AW226" s="13" t="s">
        <v>27</v>
      </c>
      <c r="AX226" s="13" t="s">
        <v>70</v>
      </c>
      <c r="AY226" s="156" t="s">
        <v>132</v>
      </c>
    </row>
    <row r="227" spans="1:65" s="15" customFormat="1">
      <c r="B227" s="168"/>
      <c r="D227" s="155" t="s">
        <v>141</v>
      </c>
      <c r="E227" s="169" t="s">
        <v>1</v>
      </c>
      <c r="F227" s="170" t="s">
        <v>156</v>
      </c>
      <c r="H227" s="171">
        <v>10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141</v>
      </c>
      <c r="AU227" s="169" t="s">
        <v>80</v>
      </c>
      <c r="AV227" s="15" t="s">
        <v>139</v>
      </c>
      <c r="AW227" s="15" t="s">
        <v>27</v>
      </c>
      <c r="AX227" s="15" t="s">
        <v>78</v>
      </c>
      <c r="AY227" s="169" t="s">
        <v>132</v>
      </c>
    </row>
    <row r="228" spans="1:65" s="2" customFormat="1" ht="16.5" customHeight="1">
      <c r="A228" s="29"/>
      <c r="B228" s="141"/>
      <c r="C228" s="175" t="s">
        <v>299</v>
      </c>
      <c r="D228" s="175" t="s">
        <v>231</v>
      </c>
      <c r="E228" s="176" t="s">
        <v>300</v>
      </c>
      <c r="F228" s="177" t="s">
        <v>301</v>
      </c>
      <c r="G228" s="178" t="s">
        <v>285</v>
      </c>
      <c r="H228" s="179">
        <v>10.3</v>
      </c>
      <c r="I228" s="180">
        <v>0</v>
      </c>
      <c r="J228" s="180">
        <f>ROUND(I228*H228,2)</f>
        <v>0</v>
      </c>
      <c r="K228" s="177" t="s">
        <v>138</v>
      </c>
      <c r="L228" s="181"/>
      <c r="M228" s="182" t="s">
        <v>1</v>
      </c>
      <c r="N228" s="183" t="s">
        <v>35</v>
      </c>
      <c r="O228" s="150">
        <v>0</v>
      </c>
      <c r="P228" s="150">
        <f>O228*H228</f>
        <v>0</v>
      </c>
      <c r="Q228" s="150">
        <v>4.6899999999999997E-3</v>
      </c>
      <c r="R228" s="150">
        <f>Q228*H228</f>
        <v>4.8307000000000003E-2</v>
      </c>
      <c r="S228" s="150">
        <v>0</v>
      </c>
      <c r="T228" s="151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2" t="s">
        <v>194</v>
      </c>
      <c r="AT228" s="152" t="s">
        <v>231</v>
      </c>
      <c r="AU228" s="152" t="s">
        <v>80</v>
      </c>
      <c r="AY228" s="17" t="s">
        <v>132</v>
      </c>
      <c r="BE228" s="153">
        <f>IF(N228="základní",J228,0)</f>
        <v>0</v>
      </c>
      <c r="BF228" s="153">
        <f>IF(N228="snížená",J228,0)</f>
        <v>0</v>
      </c>
      <c r="BG228" s="153">
        <f>IF(N228="zákl. přenesená",J228,0)</f>
        <v>0</v>
      </c>
      <c r="BH228" s="153">
        <f>IF(N228="sníž. přenesená",J228,0)</f>
        <v>0</v>
      </c>
      <c r="BI228" s="153">
        <f>IF(N228="nulová",J228,0)</f>
        <v>0</v>
      </c>
      <c r="BJ228" s="17" t="s">
        <v>78</v>
      </c>
      <c r="BK228" s="153">
        <f>ROUND(I228*H228,2)</f>
        <v>0</v>
      </c>
      <c r="BL228" s="17" t="s">
        <v>139</v>
      </c>
      <c r="BM228" s="152" t="s">
        <v>302</v>
      </c>
    </row>
    <row r="229" spans="1:65" s="13" customFormat="1">
      <c r="B229" s="154"/>
      <c r="D229" s="155" t="s">
        <v>141</v>
      </c>
      <c r="F229" s="157" t="s">
        <v>303</v>
      </c>
      <c r="H229" s="158">
        <v>10.3</v>
      </c>
      <c r="L229" s="154"/>
      <c r="M229" s="159"/>
      <c r="N229" s="160"/>
      <c r="O229" s="160"/>
      <c r="P229" s="160"/>
      <c r="Q229" s="160"/>
      <c r="R229" s="160"/>
      <c r="S229" s="160"/>
      <c r="T229" s="161"/>
      <c r="AT229" s="156" t="s">
        <v>141</v>
      </c>
      <c r="AU229" s="156" t="s">
        <v>80</v>
      </c>
      <c r="AV229" s="13" t="s">
        <v>80</v>
      </c>
      <c r="AW229" s="13" t="s">
        <v>3</v>
      </c>
      <c r="AX229" s="13" t="s">
        <v>78</v>
      </c>
      <c r="AY229" s="156" t="s">
        <v>132</v>
      </c>
    </row>
    <row r="230" spans="1:65" s="2" customFormat="1" ht="33" customHeight="1">
      <c r="A230" s="29"/>
      <c r="B230" s="141"/>
      <c r="C230" s="142" t="s">
        <v>304</v>
      </c>
      <c r="D230" s="142" t="s">
        <v>134</v>
      </c>
      <c r="E230" s="143" t="s">
        <v>305</v>
      </c>
      <c r="F230" s="144" t="s">
        <v>306</v>
      </c>
      <c r="G230" s="145" t="s">
        <v>285</v>
      </c>
      <c r="H230" s="146">
        <v>6</v>
      </c>
      <c r="I230" s="147">
        <v>0</v>
      </c>
      <c r="J230" s="147">
        <f>ROUND(I230*H230,2)</f>
        <v>0</v>
      </c>
      <c r="K230" s="144" t="s">
        <v>138</v>
      </c>
      <c r="L230" s="30"/>
      <c r="M230" s="148" t="s">
        <v>1</v>
      </c>
      <c r="N230" s="149" t="s">
        <v>35</v>
      </c>
      <c r="O230" s="150">
        <v>0.32100000000000001</v>
      </c>
      <c r="P230" s="150">
        <f>O230*H230</f>
        <v>1.9260000000000002</v>
      </c>
      <c r="Q230" s="150">
        <v>2.0000000000000002E-5</v>
      </c>
      <c r="R230" s="150">
        <f>Q230*H230</f>
        <v>1.2000000000000002E-4</v>
      </c>
      <c r="S230" s="150">
        <v>0</v>
      </c>
      <c r="T230" s="151">
        <f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2" t="s">
        <v>139</v>
      </c>
      <c r="AT230" s="152" t="s">
        <v>134</v>
      </c>
      <c r="AU230" s="152" t="s">
        <v>80</v>
      </c>
      <c r="AY230" s="17" t="s">
        <v>132</v>
      </c>
      <c r="BE230" s="153">
        <f>IF(N230="základní",J230,0)</f>
        <v>0</v>
      </c>
      <c r="BF230" s="153">
        <f>IF(N230="snížená",J230,0)</f>
        <v>0</v>
      </c>
      <c r="BG230" s="153">
        <f>IF(N230="zákl. přenesená",J230,0)</f>
        <v>0</v>
      </c>
      <c r="BH230" s="153">
        <f>IF(N230="sníž. přenesená",J230,0)</f>
        <v>0</v>
      </c>
      <c r="BI230" s="153">
        <f>IF(N230="nulová",J230,0)</f>
        <v>0</v>
      </c>
      <c r="BJ230" s="17" t="s">
        <v>78</v>
      </c>
      <c r="BK230" s="153">
        <f>ROUND(I230*H230,2)</f>
        <v>0</v>
      </c>
      <c r="BL230" s="17" t="s">
        <v>139</v>
      </c>
      <c r="BM230" s="152" t="s">
        <v>307</v>
      </c>
    </row>
    <row r="231" spans="1:65" s="14" customFormat="1">
      <c r="B231" s="162"/>
      <c r="D231" s="155" t="s">
        <v>141</v>
      </c>
      <c r="E231" s="163" t="s">
        <v>1</v>
      </c>
      <c r="F231" s="164" t="s">
        <v>297</v>
      </c>
      <c r="H231" s="163" t="s">
        <v>1</v>
      </c>
      <c r="L231" s="162"/>
      <c r="M231" s="165"/>
      <c r="N231" s="166"/>
      <c r="O231" s="166"/>
      <c r="P231" s="166"/>
      <c r="Q231" s="166"/>
      <c r="R231" s="166"/>
      <c r="S231" s="166"/>
      <c r="T231" s="167"/>
      <c r="AT231" s="163" t="s">
        <v>141</v>
      </c>
      <c r="AU231" s="163" t="s">
        <v>80</v>
      </c>
      <c r="AV231" s="14" t="s">
        <v>78</v>
      </c>
      <c r="AW231" s="14" t="s">
        <v>27</v>
      </c>
      <c r="AX231" s="14" t="s">
        <v>70</v>
      </c>
      <c r="AY231" s="163" t="s">
        <v>132</v>
      </c>
    </row>
    <row r="232" spans="1:65" s="13" customFormat="1">
      <c r="B232" s="154"/>
      <c r="D232" s="155" t="s">
        <v>141</v>
      </c>
      <c r="E232" s="156" t="s">
        <v>1</v>
      </c>
      <c r="F232" s="157" t="s">
        <v>308</v>
      </c>
      <c r="H232" s="158">
        <v>6</v>
      </c>
      <c r="L232" s="154"/>
      <c r="M232" s="159"/>
      <c r="N232" s="160"/>
      <c r="O232" s="160"/>
      <c r="P232" s="160"/>
      <c r="Q232" s="160"/>
      <c r="R232" s="160"/>
      <c r="S232" s="160"/>
      <c r="T232" s="161"/>
      <c r="AT232" s="156" t="s">
        <v>141</v>
      </c>
      <c r="AU232" s="156" t="s">
        <v>80</v>
      </c>
      <c r="AV232" s="13" t="s">
        <v>80</v>
      </c>
      <c r="AW232" s="13" t="s">
        <v>27</v>
      </c>
      <c r="AX232" s="13" t="s">
        <v>70</v>
      </c>
      <c r="AY232" s="156" t="s">
        <v>132</v>
      </c>
    </row>
    <row r="233" spans="1:65" s="15" customFormat="1">
      <c r="B233" s="168"/>
      <c r="D233" s="155" t="s">
        <v>141</v>
      </c>
      <c r="E233" s="169" t="s">
        <v>1</v>
      </c>
      <c r="F233" s="170" t="s">
        <v>156</v>
      </c>
      <c r="H233" s="171">
        <v>6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141</v>
      </c>
      <c r="AU233" s="169" t="s">
        <v>80</v>
      </c>
      <c r="AV233" s="15" t="s">
        <v>139</v>
      </c>
      <c r="AW233" s="15" t="s">
        <v>27</v>
      </c>
      <c r="AX233" s="15" t="s">
        <v>78</v>
      </c>
      <c r="AY233" s="169" t="s">
        <v>132</v>
      </c>
    </row>
    <row r="234" spans="1:65" s="2" customFormat="1" ht="16.5" customHeight="1">
      <c r="A234" s="29"/>
      <c r="B234" s="141"/>
      <c r="C234" s="175" t="s">
        <v>309</v>
      </c>
      <c r="D234" s="175" t="s">
        <v>231</v>
      </c>
      <c r="E234" s="176" t="s">
        <v>310</v>
      </c>
      <c r="F234" s="177" t="s">
        <v>311</v>
      </c>
      <c r="G234" s="178" t="s">
        <v>285</v>
      </c>
      <c r="H234" s="179">
        <v>6.18</v>
      </c>
      <c r="I234" s="180">
        <v>0</v>
      </c>
      <c r="J234" s="180">
        <f>ROUND(I234*H234,2)</f>
        <v>0</v>
      </c>
      <c r="K234" s="177" t="s">
        <v>138</v>
      </c>
      <c r="L234" s="181"/>
      <c r="M234" s="182" t="s">
        <v>1</v>
      </c>
      <c r="N234" s="183" t="s">
        <v>35</v>
      </c>
      <c r="O234" s="150">
        <v>0</v>
      </c>
      <c r="P234" s="150">
        <f>O234*H234</f>
        <v>0</v>
      </c>
      <c r="Q234" s="150">
        <v>8.1399999999999997E-3</v>
      </c>
      <c r="R234" s="150">
        <f>Q234*H234</f>
        <v>5.0305199999999994E-2</v>
      </c>
      <c r="S234" s="150">
        <v>0</v>
      </c>
      <c r="T234" s="151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2" t="s">
        <v>194</v>
      </c>
      <c r="AT234" s="152" t="s">
        <v>231</v>
      </c>
      <c r="AU234" s="152" t="s">
        <v>80</v>
      </c>
      <c r="AY234" s="17" t="s">
        <v>132</v>
      </c>
      <c r="BE234" s="153">
        <f>IF(N234="základní",J234,0)</f>
        <v>0</v>
      </c>
      <c r="BF234" s="153">
        <f>IF(N234="snížená",J234,0)</f>
        <v>0</v>
      </c>
      <c r="BG234" s="153">
        <f>IF(N234="zákl. přenesená",J234,0)</f>
        <v>0</v>
      </c>
      <c r="BH234" s="153">
        <f>IF(N234="sníž. přenesená",J234,0)</f>
        <v>0</v>
      </c>
      <c r="BI234" s="153">
        <f>IF(N234="nulová",J234,0)</f>
        <v>0</v>
      </c>
      <c r="BJ234" s="17" t="s">
        <v>78</v>
      </c>
      <c r="BK234" s="153">
        <f>ROUND(I234*H234,2)</f>
        <v>0</v>
      </c>
      <c r="BL234" s="17" t="s">
        <v>139</v>
      </c>
      <c r="BM234" s="152" t="s">
        <v>312</v>
      </c>
    </row>
    <row r="235" spans="1:65" s="13" customFormat="1">
      <c r="B235" s="154"/>
      <c r="D235" s="155" t="s">
        <v>141</v>
      </c>
      <c r="F235" s="157" t="s">
        <v>313</v>
      </c>
      <c r="H235" s="158">
        <v>6.18</v>
      </c>
      <c r="L235" s="154"/>
      <c r="M235" s="159"/>
      <c r="N235" s="160"/>
      <c r="O235" s="160"/>
      <c r="P235" s="160"/>
      <c r="Q235" s="160"/>
      <c r="R235" s="160"/>
      <c r="S235" s="160"/>
      <c r="T235" s="161"/>
      <c r="AT235" s="156" t="s">
        <v>141</v>
      </c>
      <c r="AU235" s="156" t="s">
        <v>80</v>
      </c>
      <c r="AV235" s="13" t="s">
        <v>80</v>
      </c>
      <c r="AW235" s="13" t="s">
        <v>3</v>
      </c>
      <c r="AX235" s="13" t="s">
        <v>78</v>
      </c>
      <c r="AY235" s="156" t="s">
        <v>132</v>
      </c>
    </row>
    <row r="236" spans="1:65" s="2" customFormat="1" ht="24">
      <c r="A236" s="29"/>
      <c r="B236" s="141"/>
      <c r="C236" s="142" t="s">
        <v>314</v>
      </c>
      <c r="D236" s="142" t="s">
        <v>134</v>
      </c>
      <c r="E236" s="143" t="s">
        <v>315</v>
      </c>
      <c r="F236" s="144" t="s">
        <v>316</v>
      </c>
      <c r="G236" s="145" t="s">
        <v>317</v>
      </c>
      <c r="H236" s="146">
        <v>2</v>
      </c>
      <c r="I236" s="147">
        <v>0</v>
      </c>
      <c r="J236" s="147">
        <f t="shared" ref="J236:J245" si="0">ROUND(I236*H236,2)</f>
        <v>0</v>
      </c>
      <c r="K236" s="144" t="s">
        <v>138</v>
      </c>
      <c r="L236" s="30"/>
      <c r="M236" s="148" t="s">
        <v>1</v>
      </c>
      <c r="N236" s="149" t="s">
        <v>35</v>
      </c>
      <c r="O236" s="150">
        <v>0.52600000000000002</v>
      </c>
      <c r="P236" s="150">
        <f t="shared" ref="P236:P245" si="1">O236*H236</f>
        <v>1.052</v>
      </c>
      <c r="Q236" s="150">
        <v>0</v>
      </c>
      <c r="R236" s="150">
        <f t="shared" ref="R236:R245" si="2">Q236*H236</f>
        <v>0</v>
      </c>
      <c r="S236" s="150">
        <v>0</v>
      </c>
      <c r="T236" s="151">
        <f t="shared" ref="T236:T245" si="3"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2" t="s">
        <v>139</v>
      </c>
      <c r="AT236" s="152" t="s">
        <v>134</v>
      </c>
      <c r="AU236" s="152" t="s">
        <v>80</v>
      </c>
      <c r="AY236" s="17" t="s">
        <v>132</v>
      </c>
      <c r="BE236" s="153">
        <f t="shared" ref="BE236:BE245" si="4">IF(N236="základní",J236,0)</f>
        <v>0</v>
      </c>
      <c r="BF236" s="153">
        <f t="shared" ref="BF236:BF245" si="5">IF(N236="snížená",J236,0)</f>
        <v>0</v>
      </c>
      <c r="BG236" s="153">
        <f t="shared" ref="BG236:BG245" si="6">IF(N236="zákl. přenesená",J236,0)</f>
        <v>0</v>
      </c>
      <c r="BH236" s="153">
        <f t="shared" ref="BH236:BH245" si="7">IF(N236="sníž. přenesená",J236,0)</f>
        <v>0</v>
      </c>
      <c r="BI236" s="153">
        <f t="shared" ref="BI236:BI245" si="8">IF(N236="nulová",J236,0)</f>
        <v>0</v>
      </c>
      <c r="BJ236" s="17" t="s">
        <v>78</v>
      </c>
      <c r="BK236" s="153">
        <f t="shared" ref="BK236:BK245" si="9">ROUND(I236*H236,2)</f>
        <v>0</v>
      </c>
      <c r="BL236" s="17" t="s">
        <v>139</v>
      </c>
      <c r="BM236" s="152" t="s">
        <v>318</v>
      </c>
    </row>
    <row r="237" spans="1:65" s="2" customFormat="1" ht="16.5" customHeight="1">
      <c r="A237" s="29"/>
      <c r="B237" s="141"/>
      <c r="C237" s="175" t="s">
        <v>319</v>
      </c>
      <c r="D237" s="175" t="s">
        <v>231</v>
      </c>
      <c r="E237" s="176" t="s">
        <v>320</v>
      </c>
      <c r="F237" s="177" t="s">
        <v>321</v>
      </c>
      <c r="G237" s="178" t="s">
        <v>317</v>
      </c>
      <c r="H237" s="179">
        <v>2</v>
      </c>
      <c r="I237" s="180">
        <v>0</v>
      </c>
      <c r="J237" s="180">
        <f t="shared" si="0"/>
        <v>0</v>
      </c>
      <c r="K237" s="177" t="s">
        <v>138</v>
      </c>
      <c r="L237" s="181"/>
      <c r="M237" s="182" t="s">
        <v>1</v>
      </c>
      <c r="N237" s="183" t="s">
        <v>35</v>
      </c>
      <c r="O237" s="150">
        <v>0</v>
      </c>
      <c r="P237" s="150">
        <f t="shared" si="1"/>
        <v>0</v>
      </c>
      <c r="Q237" s="150">
        <v>2.0000000000000001E-4</v>
      </c>
      <c r="R237" s="150">
        <f t="shared" si="2"/>
        <v>4.0000000000000002E-4</v>
      </c>
      <c r="S237" s="150">
        <v>0</v>
      </c>
      <c r="T237" s="151">
        <f t="shared" si="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2" t="s">
        <v>194</v>
      </c>
      <c r="AT237" s="152" t="s">
        <v>231</v>
      </c>
      <c r="AU237" s="152" t="s">
        <v>80</v>
      </c>
      <c r="AY237" s="17" t="s">
        <v>132</v>
      </c>
      <c r="BE237" s="153">
        <f t="shared" si="4"/>
        <v>0</v>
      </c>
      <c r="BF237" s="153">
        <f t="shared" si="5"/>
        <v>0</v>
      </c>
      <c r="BG237" s="153">
        <f t="shared" si="6"/>
        <v>0</v>
      </c>
      <c r="BH237" s="153">
        <f t="shared" si="7"/>
        <v>0</v>
      </c>
      <c r="BI237" s="153">
        <f t="shared" si="8"/>
        <v>0</v>
      </c>
      <c r="BJ237" s="17" t="s">
        <v>78</v>
      </c>
      <c r="BK237" s="153">
        <f t="shared" si="9"/>
        <v>0</v>
      </c>
      <c r="BL237" s="17" t="s">
        <v>139</v>
      </c>
      <c r="BM237" s="152" t="s">
        <v>322</v>
      </c>
    </row>
    <row r="238" spans="1:65" s="2" customFormat="1" ht="16.5" customHeight="1">
      <c r="A238" s="29"/>
      <c r="B238" s="141"/>
      <c r="C238" s="142" t="s">
        <v>323</v>
      </c>
      <c r="D238" s="142" t="s">
        <v>134</v>
      </c>
      <c r="E238" s="143" t="s">
        <v>324</v>
      </c>
      <c r="F238" s="144" t="s">
        <v>325</v>
      </c>
      <c r="G238" s="145" t="s">
        <v>285</v>
      </c>
      <c r="H238" s="146">
        <v>100</v>
      </c>
      <c r="I238" s="147">
        <v>0</v>
      </c>
      <c r="J238" s="147">
        <f t="shared" si="0"/>
        <v>0</v>
      </c>
      <c r="K238" s="144" t="s">
        <v>138</v>
      </c>
      <c r="L238" s="30"/>
      <c r="M238" s="148" t="s">
        <v>1</v>
      </c>
      <c r="N238" s="149" t="s">
        <v>35</v>
      </c>
      <c r="O238" s="150">
        <v>4.3999999999999997E-2</v>
      </c>
      <c r="P238" s="150">
        <f t="shared" si="1"/>
        <v>4.3999999999999995</v>
      </c>
      <c r="Q238" s="150">
        <v>0</v>
      </c>
      <c r="R238" s="150">
        <f t="shared" si="2"/>
        <v>0</v>
      </c>
      <c r="S238" s="150">
        <v>0</v>
      </c>
      <c r="T238" s="151">
        <f t="shared" si="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2" t="s">
        <v>139</v>
      </c>
      <c r="AT238" s="152" t="s">
        <v>134</v>
      </c>
      <c r="AU238" s="152" t="s">
        <v>80</v>
      </c>
      <c r="AY238" s="17" t="s">
        <v>132</v>
      </c>
      <c r="BE238" s="153">
        <f t="shared" si="4"/>
        <v>0</v>
      </c>
      <c r="BF238" s="153">
        <f t="shared" si="5"/>
        <v>0</v>
      </c>
      <c r="BG238" s="153">
        <f t="shared" si="6"/>
        <v>0</v>
      </c>
      <c r="BH238" s="153">
        <f t="shared" si="7"/>
        <v>0</v>
      </c>
      <c r="BI238" s="153">
        <f t="shared" si="8"/>
        <v>0</v>
      </c>
      <c r="BJ238" s="17" t="s">
        <v>78</v>
      </c>
      <c r="BK238" s="153">
        <f t="shared" si="9"/>
        <v>0</v>
      </c>
      <c r="BL238" s="17" t="s">
        <v>139</v>
      </c>
      <c r="BM238" s="152" t="s">
        <v>326</v>
      </c>
    </row>
    <row r="239" spans="1:65" s="2" customFormat="1" ht="21.75" customHeight="1">
      <c r="A239" s="29"/>
      <c r="B239" s="141"/>
      <c r="C239" s="142" t="s">
        <v>327</v>
      </c>
      <c r="D239" s="142" t="s">
        <v>134</v>
      </c>
      <c r="E239" s="143" t="s">
        <v>328</v>
      </c>
      <c r="F239" s="144" t="s">
        <v>329</v>
      </c>
      <c r="G239" s="145" t="s">
        <v>285</v>
      </c>
      <c r="H239" s="146">
        <v>10</v>
      </c>
      <c r="I239" s="147">
        <v>0</v>
      </c>
      <c r="J239" s="147">
        <f t="shared" si="0"/>
        <v>0</v>
      </c>
      <c r="K239" s="144" t="s">
        <v>138</v>
      </c>
      <c r="L239" s="30"/>
      <c r="M239" s="148" t="s">
        <v>1</v>
      </c>
      <c r="N239" s="149" t="s">
        <v>35</v>
      </c>
      <c r="O239" s="150">
        <v>5.5E-2</v>
      </c>
      <c r="P239" s="150">
        <f t="shared" si="1"/>
        <v>0.55000000000000004</v>
      </c>
      <c r="Q239" s="150">
        <v>0</v>
      </c>
      <c r="R239" s="150">
        <f t="shared" si="2"/>
        <v>0</v>
      </c>
      <c r="S239" s="150">
        <v>0</v>
      </c>
      <c r="T239" s="151">
        <f t="shared" si="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2" t="s">
        <v>139</v>
      </c>
      <c r="AT239" s="152" t="s">
        <v>134</v>
      </c>
      <c r="AU239" s="152" t="s">
        <v>80</v>
      </c>
      <c r="AY239" s="17" t="s">
        <v>132</v>
      </c>
      <c r="BE239" s="153">
        <f t="shared" si="4"/>
        <v>0</v>
      </c>
      <c r="BF239" s="153">
        <f t="shared" si="5"/>
        <v>0</v>
      </c>
      <c r="BG239" s="153">
        <f t="shared" si="6"/>
        <v>0</v>
      </c>
      <c r="BH239" s="153">
        <f t="shared" si="7"/>
        <v>0</v>
      </c>
      <c r="BI239" s="153">
        <f t="shared" si="8"/>
        <v>0</v>
      </c>
      <c r="BJ239" s="17" t="s">
        <v>78</v>
      </c>
      <c r="BK239" s="153">
        <f t="shared" si="9"/>
        <v>0</v>
      </c>
      <c r="BL239" s="17" t="s">
        <v>139</v>
      </c>
      <c r="BM239" s="152" t="s">
        <v>330</v>
      </c>
    </row>
    <row r="240" spans="1:65" s="2" customFormat="1" ht="24">
      <c r="A240" s="29"/>
      <c r="B240" s="141"/>
      <c r="C240" s="142" t="s">
        <v>331</v>
      </c>
      <c r="D240" s="142" t="s">
        <v>134</v>
      </c>
      <c r="E240" s="143" t="s">
        <v>332</v>
      </c>
      <c r="F240" s="144" t="s">
        <v>333</v>
      </c>
      <c r="G240" s="145" t="s">
        <v>285</v>
      </c>
      <c r="H240" s="146">
        <v>6</v>
      </c>
      <c r="I240" s="147">
        <v>0</v>
      </c>
      <c r="J240" s="147">
        <f t="shared" si="0"/>
        <v>0</v>
      </c>
      <c r="K240" s="144" t="s">
        <v>138</v>
      </c>
      <c r="L240" s="30"/>
      <c r="M240" s="148" t="s">
        <v>1</v>
      </c>
      <c r="N240" s="149" t="s">
        <v>35</v>
      </c>
      <c r="O240" s="150">
        <v>6.6000000000000003E-2</v>
      </c>
      <c r="P240" s="150">
        <f t="shared" si="1"/>
        <v>0.39600000000000002</v>
      </c>
      <c r="Q240" s="150">
        <v>0</v>
      </c>
      <c r="R240" s="150">
        <f t="shared" si="2"/>
        <v>0</v>
      </c>
      <c r="S240" s="150">
        <v>0</v>
      </c>
      <c r="T240" s="151">
        <f t="shared" si="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2" t="s">
        <v>139</v>
      </c>
      <c r="AT240" s="152" t="s">
        <v>134</v>
      </c>
      <c r="AU240" s="152" t="s">
        <v>80</v>
      </c>
      <c r="AY240" s="17" t="s">
        <v>132</v>
      </c>
      <c r="BE240" s="153">
        <f t="shared" si="4"/>
        <v>0</v>
      </c>
      <c r="BF240" s="153">
        <f t="shared" si="5"/>
        <v>0</v>
      </c>
      <c r="BG240" s="153">
        <f t="shared" si="6"/>
        <v>0</v>
      </c>
      <c r="BH240" s="153">
        <f t="shared" si="7"/>
        <v>0</v>
      </c>
      <c r="BI240" s="153">
        <f t="shared" si="8"/>
        <v>0</v>
      </c>
      <c r="BJ240" s="17" t="s">
        <v>78</v>
      </c>
      <c r="BK240" s="153">
        <f t="shared" si="9"/>
        <v>0</v>
      </c>
      <c r="BL240" s="17" t="s">
        <v>139</v>
      </c>
      <c r="BM240" s="152" t="s">
        <v>334</v>
      </c>
    </row>
    <row r="241" spans="1:65" s="2" customFormat="1" ht="24">
      <c r="A241" s="29"/>
      <c r="B241" s="141"/>
      <c r="C241" s="142" t="s">
        <v>335</v>
      </c>
      <c r="D241" s="142" t="s">
        <v>134</v>
      </c>
      <c r="E241" s="143" t="s">
        <v>336</v>
      </c>
      <c r="F241" s="144" t="s">
        <v>337</v>
      </c>
      <c r="G241" s="145" t="s">
        <v>317</v>
      </c>
      <c r="H241" s="146">
        <v>2</v>
      </c>
      <c r="I241" s="147">
        <v>0</v>
      </c>
      <c r="J241" s="147">
        <f t="shared" si="0"/>
        <v>0</v>
      </c>
      <c r="K241" s="144" t="s">
        <v>138</v>
      </c>
      <c r="L241" s="30"/>
      <c r="M241" s="148" t="s">
        <v>1</v>
      </c>
      <c r="N241" s="149" t="s">
        <v>35</v>
      </c>
      <c r="O241" s="150">
        <v>10.3</v>
      </c>
      <c r="P241" s="150">
        <f t="shared" si="1"/>
        <v>20.6</v>
      </c>
      <c r="Q241" s="150">
        <v>0.45937</v>
      </c>
      <c r="R241" s="150">
        <f t="shared" si="2"/>
        <v>0.91874</v>
      </c>
      <c r="S241" s="150">
        <v>0</v>
      </c>
      <c r="T241" s="151">
        <f t="shared" si="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2" t="s">
        <v>139</v>
      </c>
      <c r="AT241" s="152" t="s">
        <v>134</v>
      </c>
      <c r="AU241" s="152" t="s">
        <v>80</v>
      </c>
      <c r="AY241" s="17" t="s">
        <v>132</v>
      </c>
      <c r="BE241" s="153">
        <f t="shared" si="4"/>
        <v>0</v>
      </c>
      <c r="BF241" s="153">
        <f t="shared" si="5"/>
        <v>0</v>
      </c>
      <c r="BG241" s="153">
        <f t="shared" si="6"/>
        <v>0</v>
      </c>
      <c r="BH241" s="153">
        <f t="shared" si="7"/>
        <v>0</v>
      </c>
      <c r="BI241" s="153">
        <f t="shared" si="8"/>
        <v>0</v>
      </c>
      <c r="BJ241" s="17" t="s">
        <v>78</v>
      </c>
      <c r="BK241" s="153">
        <f t="shared" si="9"/>
        <v>0</v>
      </c>
      <c r="BL241" s="17" t="s">
        <v>139</v>
      </c>
      <c r="BM241" s="152" t="s">
        <v>338</v>
      </c>
    </row>
    <row r="242" spans="1:65" s="2" customFormat="1" ht="21.75" customHeight="1">
      <c r="A242" s="29"/>
      <c r="B242" s="141"/>
      <c r="C242" s="142" t="s">
        <v>339</v>
      </c>
      <c r="D242" s="142" t="s">
        <v>134</v>
      </c>
      <c r="E242" s="143" t="s">
        <v>340</v>
      </c>
      <c r="F242" s="144" t="s">
        <v>341</v>
      </c>
      <c r="G242" s="145" t="s">
        <v>285</v>
      </c>
      <c r="H242" s="146">
        <v>10</v>
      </c>
      <c r="I242" s="147">
        <v>0</v>
      </c>
      <c r="J242" s="147">
        <f t="shared" si="0"/>
        <v>0</v>
      </c>
      <c r="K242" s="144" t="s">
        <v>138</v>
      </c>
      <c r="L242" s="30"/>
      <c r="M242" s="148" t="s">
        <v>1</v>
      </c>
      <c r="N242" s="149" t="s">
        <v>35</v>
      </c>
      <c r="O242" s="150">
        <v>0.124</v>
      </c>
      <c r="P242" s="150">
        <f t="shared" si="1"/>
        <v>1.24</v>
      </c>
      <c r="Q242" s="150">
        <v>0</v>
      </c>
      <c r="R242" s="150">
        <f t="shared" si="2"/>
        <v>0</v>
      </c>
      <c r="S242" s="150">
        <v>0</v>
      </c>
      <c r="T242" s="151">
        <f t="shared" si="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2" t="s">
        <v>139</v>
      </c>
      <c r="AT242" s="152" t="s">
        <v>134</v>
      </c>
      <c r="AU242" s="152" t="s">
        <v>80</v>
      </c>
      <c r="AY242" s="17" t="s">
        <v>132</v>
      </c>
      <c r="BE242" s="153">
        <f t="shared" si="4"/>
        <v>0</v>
      </c>
      <c r="BF242" s="153">
        <f t="shared" si="5"/>
        <v>0</v>
      </c>
      <c r="BG242" s="153">
        <f t="shared" si="6"/>
        <v>0</v>
      </c>
      <c r="BH242" s="153">
        <f t="shared" si="7"/>
        <v>0</v>
      </c>
      <c r="BI242" s="153">
        <f t="shared" si="8"/>
        <v>0</v>
      </c>
      <c r="BJ242" s="17" t="s">
        <v>78</v>
      </c>
      <c r="BK242" s="153">
        <f t="shared" si="9"/>
        <v>0</v>
      </c>
      <c r="BL242" s="17" t="s">
        <v>139</v>
      </c>
      <c r="BM242" s="152" t="s">
        <v>342</v>
      </c>
    </row>
    <row r="243" spans="1:65" s="2" customFormat="1" ht="16.5" customHeight="1">
      <c r="A243" s="29"/>
      <c r="B243" s="141"/>
      <c r="C243" s="142" t="s">
        <v>343</v>
      </c>
      <c r="D243" s="142" t="s">
        <v>134</v>
      </c>
      <c r="E243" s="143" t="s">
        <v>344</v>
      </c>
      <c r="F243" s="144" t="s">
        <v>345</v>
      </c>
      <c r="G243" s="145" t="s">
        <v>285</v>
      </c>
      <c r="H243" s="146">
        <v>100</v>
      </c>
      <c r="I243" s="147">
        <v>0</v>
      </c>
      <c r="J243" s="147">
        <f t="shared" si="0"/>
        <v>0</v>
      </c>
      <c r="K243" s="144" t="s">
        <v>138</v>
      </c>
      <c r="L243" s="30"/>
      <c r="M243" s="148" t="s">
        <v>1</v>
      </c>
      <c r="N243" s="149" t="s">
        <v>35</v>
      </c>
      <c r="O243" s="150">
        <v>6.2E-2</v>
      </c>
      <c r="P243" s="150">
        <f t="shared" si="1"/>
        <v>6.2</v>
      </c>
      <c r="Q243" s="150">
        <v>0</v>
      </c>
      <c r="R243" s="150">
        <f t="shared" si="2"/>
        <v>0</v>
      </c>
      <c r="S243" s="150">
        <v>0</v>
      </c>
      <c r="T243" s="151">
        <f t="shared" si="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2" t="s">
        <v>139</v>
      </c>
      <c r="AT243" s="152" t="s">
        <v>134</v>
      </c>
      <c r="AU243" s="152" t="s">
        <v>80</v>
      </c>
      <c r="AY243" s="17" t="s">
        <v>132</v>
      </c>
      <c r="BE243" s="153">
        <f t="shared" si="4"/>
        <v>0</v>
      </c>
      <c r="BF243" s="153">
        <f t="shared" si="5"/>
        <v>0</v>
      </c>
      <c r="BG243" s="153">
        <f t="shared" si="6"/>
        <v>0</v>
      </c>
      <c r="BH243" s="153">
        <f t="shared" si="7"/>
        <v>0</v>
      </c>
      <c r="BI243" s="153">
        <f t="shared" si="8"/>
        <v>0</v>
      </c>
      <c r="BJ243" s="17" t="s">
        <v>78</v>
      </c>
      <c r="BK243" s="153">
        <f t="shared" si="9"/>
        <v>0</v>
      </c>
      <c r="BL243" s="17" t="s">
        <v>139</v>
      </c>
      <c r="BM243" s="152" t="s">
        <v>346</v>
      </c>
    </row>
    <row r="244" spans="1:65" s="2" customFormat="1" ht="24">
      <c r="A244" s="29"/>
      <c r="B244" s="141"/>
      <c r="C244" s="142" t="s">
        <v>347</v>
      </c>
      <c r="D244" s="142" t="s">
        <v>134</v>
      </c>
      <c r="E244" s="143" t="s">
        <v>348</v>
      </c>
      <c r="F244" s="144" t="s">
        <v>349</v>
      </c>
      <c r="G244" s="145" t="s">
        <v>285</v>
      </c>
      <c r="H244" s="146">
        <v>6</v>
      </c>
      <c r="I244" s="147">
        <v>0</v>
      </c>
      <c r="J244" s="147">
        <f t="shared" si="0"/>
        <v>0</v>
      </c>
      <c r="K244" s="144" t="s">
        <v>138</v>
      </c>
      <c r="L244" s="30"/>
      <c r="M244" s="148" t="s">
        <v>1</v>
      </c>
      <c r="N244" s="149" t="s">
        <v>35</v>
      </c>
      <c r="O244" s="150">
        <v>0.13700000000000001</v>
      </c>
      <c r="P244" s="150">
        <f t="shared" si="1"/>
        <v>0.82200000000000006</v>
      </c>
      <c r="Q244" s="150">
        <v>0</v>
      </c>
      <c r="R244" s="150">
        <f t="shared" si="2"/>
        <v>0</v>
      </c>
      <c r="S244" s="150">
        <v>0</v>
      </c>
      <c r="T244" s="151">
        <f t="shared" si="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2" t="s">
        <v>139</v>
      </c>
      <c r="AT244" s="152" t="s">
        <v>134</v>
      </c>
      <c r="AU244" s="152" t="s">
        <v>80</v>
      </c>
      <c r="AY244" s="17" t="s">
        <v>132</v>
      </c>
      <c r="BE244" s="153">
        <f t="shared" si="4"/>
        <v>0</v>
      </c>
      <c r="BF244" s="153">
        <f t="shared" si="5"/>
        <v>0</v>
      </c>
      <c r="BG244" s="153">
        <f t="shared" si="6"/>
        <v>0</v>
      </c>
      <c r="BH244" s="153">
        <f t="shared" si="7"/>
        <v>0</v>
      </c>
      <c r="BI244" s="153">
        <f t="shared" si="8"/>
        <v>0</v>
      </c>
      <c r="BJ244" s="17" t="s">
        <v>78</v>
      </c>
      <c r="BK244" s="153">
        <f t="shared" si="9"/>
        <v>0</v>
      </c>
      <c r="BL244" s="17" t="s">
        <v>139</v>
      </c>
      <c r="BM244" s="152" t="s">
        <v>350</v>
      </c>
    </row>
    <row r="245" spans="1:65" s="2" customFormat="1" ht="24">
      <c r="A245" s="29"/>
      <c r="B245" s="141"/>
      <c r="C245" s="142" t="s">
        <v>351</v>
      </c>
      <c r="D245" s="142" t="s">
        <v>134</v>
      </c>
      <c r="E245" s="143" t="s">
        <v>352</v>
      </c>
      <c r="F245" s="144" t="s">
        <v>353</v>
      </c>
      <c r="G245" s="145" t="s">
        <v>317</v>
      </c>
      <c r="H245" s="146">
        <v>1</v>
      </c>
      <c r="I245" s="147">
        <v>0</v>
      </c>
      <c r="J245" s="147">
        <f t="shared" si="0"/>
        <v>0</v>
      </c>
      <c r="K245" s="144" t="s">
        <v>138</v>
      </c>
      <c r="L245" s="30"/>
      <c r="M245" s="148" t="s">
        <v>1</v>
      </c>
      <c r="N245" s="149" t="s">
        <v>35</v>
      </c>
      <c r="O245" s="150">
        <v>0.16700000000000001</v>
      </c>
      <c r="P245" s="150">
        <f t="shared" si="1"/>
        <v>0.16700000000000001</v>
      </c>
      <c r="Q245" s="150">
        <v>1.9400000000000001E-3</v>
      </c>
      <c r="R245" s="150">
        <f t="shared" si="2"/>
        <v>1.9400000000000001E-3</v>
      </c>
      <c r="S245" s="150">
        <v>0</v>
      </c>
      <c r="T245" s="151">
        <f t="shared" si="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2" t="s">
        <v>139</v>
      </c>
      <c r="AT245" s="152" t="s">
        <v>134</v>
      </c>
      <c r="AU245" s="152" t="s">
        <v>80</v>
      </c>
      <c r="AY245" s="17" t="s">
        <v>132</v>
      </c>
      <c r="BE245" s="153">
        <f t="shared" si="4"/>
        <v>0</v>
      </c>
      <c r="BF245" s="153">
        <f t="shared" si="5"/>
        <v>0</v>
      </c>
      <c r="BG245" s="153">
        <f t="shared" si="6"/>
        <v>0</v>
      </c>
      <c r="BH245" s="153">
        <f t="shared" si="7"/>
        <v>0</v>
      </c>
      <c r="BI245" s="153">
        <f t="shared" si="8"/>
        <v>0</v>
      </c>
      <c r="BJ245" s="17" t="s">
        <v>78</v>
      </c>
      <c r="BK245" s="153">
        <f t="shared" si="9"/>
        <v>0</v>
      </c>
      <c r="BL245" s="17" t="s">
        <v>139</v>
      </c>
      <c r="BM245" s="152" t="s">
        <v>354</v>
      </c>
    </row>
    <row r="246" spans="1:65" s="13" customFormat="1">
      <c r="B246" s="154"/>
      <c r="D246" s="155" t="s">
        <v>141</v>
      </c>
      <c r="E246" s="156" t="s">
        <v>1</v>
      </c>
      <c r="F246" s="157" t="s">
        <v>78</v>
      </c>
      <c r="H246" s="158">
        <v>1</v>
      </c>
      <c r="L246" s="154"/>
      <c r="M246" s="159"/>
      <c r="N246" s="160"/>
      <c r="O246" s="160"/>
      <c r="P246" s="160"/>
      <c r="Q246" s="160"/>
      <c r="R246" s="160"/>
      <c r="S246" s="160"/>
      <c r="T246" s="161"/>
      <c r="AT246" s="156" t="s">
        <v>141</v>
      </c>
      <c r="AU246" s="156" t="s">
        <v>80</v>
      </c>
      <c r="AV246" s="13" t="s">
        <v>80</v>
      </c>
      <c r="AW246" s="13" t="s">
        <v>27</v>
      </c>
      <c r="AX246" s="13" t="s">
        <v>78</v>
      </c>
      <c r="AY246" s="156" t="s">
        <v>132</v>
      </c>
    </row>
    <row r="247" spans="1:65" s="2" customFormat="1" ht="16.5" customHeight="1">
      <c r="A247" s="29"/>
      <c r="B247" s="141"/>
      <c r="C247" s="142" t="s">
        <v>355</v>
      </c>
      <c r="D247" s="142" t="s">
        <v>134</v>
      </c>
      <c r="E247" s="143" t="s">
        <v>356</v>
      </c>
      <c r="F247" s="144" t="s">
        <v>357</v>
      </c>
      <c r="G247" s="145" t="s">
        <v>285</v>
      </c>
      <c r="H247" s="146">
        <v>100</v>
      </c>
      <c r="I247" s="147">
        <v>0</v>
      </c>
      <c r="J247" s="147">
        <f>ROUND(I247*H247,2)</f>
        <v>0</v>
      </c>
      <c r="K247" s="144" t="s">
        <v>138</v>
      </c>
      <c r="L247" s="30"/>
      <c r="M247" s="148" t="s">
        <v>1</v>
      </c>
      <c r="N247" s="149" t="s">
        <v>35</v>
      </c>
      <c r="O247" s="150">
        <v>5.3999999999999999E-2</v>
      </c>
      <c r="P247" s="150">
        <f>O247*H247</f>
        <v>5.4</v>
      </c>
      <c r="Q247" s="150">
        <v>1.9000000000000001E-4</v>
      </c>
      <c r="R247" s="150">
        <f>Q247*H247</f>
        <v>1.9E-2</v>
      </c>
      <c r="S247" s="150">
        <v>0</v>
      </c>
      <c r="T247" s="151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2" t="s">
        <v>139</v>
      </c>
      <c r="AT247" s="152" t="s">
        <v>134</v>
      </c>
      <c r="AU247" s="152" t="s">
        <v>80</v>
      </c>
      <c r="AY247" s="17" t="s">
        <v>132</v>
      </c>
      <c r="BE247" s="153">
        <f>IF(N247="základní",J247,0)</f>
        <v>0</v>
      </c>
      <c r="BF247" s="153">
        <f>IF(N247="snížená",J247,0)</f>
        <v>0</v>
      </c>
      <c r="BG247" s="153">
        <f>IF(N247="zákl. přenesená",J247,0)</f>
        <v>0</v>
      </c>
      <c r="BH247" s="153">
        <f>IF(N247="sníž. přenesená",J247,0)</f>
        <v>0</v>
      </c>
      <c r="BI247" s="153">
        <f>IF(N247="nulová",J247,0)</f>
        <v>0</v>
      </c>
      <c r="BJ247" s="17" t="s">
        <v>78</v>
      </c>
      <c r="BK247" s="153">
        <f>ROUND(I247*H247,2)</f>
        <v>0</v>
      </c>
      <c r="BL247" s="17" t="s">
        <v>139</v>
      </c>
      <c r="BM247" s="152" t="s">
        <v>358</v>
      </c>
    </row>
    <row r="248" spans="1:65" s="2" customFormat="1" ht="16.5" customHeight="1">
      <c r="A248" s="29"/>
      <c r="B248" s="141"/>
      <c r="C248" s="142" t="s">
        <v>359</v>
      </c>
      <c r="D248" s="142" t="s">
        <v>134</v>
      </c>
      <c r="E248" s="143" t="s">
        <v>360</v>
      </c>
      <c r="F248" s="144" t="s">
        <v>361</v>
      </c>
      <c r="G248" s="145" t="s">
        <v>285</v>
      </c>
      <c r="H248" s="146">
        <v>16</v>
      </c>
      <c r="I248" s="147">
        <v>0</v>
      </c>
      <c r="J248" s="147">
        <f>ROUND(I248*H248,2)</f>
        <v>0</v>
      </c>
      <c r="K248" s="144" t="s">
        <v>138</v>
      </c>
      <c r="L248" s="30"/>
      <c r="M248" s="148" t="s">
        <v>1</v>
      </c>
      <c r="N248" s="149" t="s">
        <v>35</v>
      </c>
      <c r="O248" s="150">
        <v>6.0999999999999999E-2</v>
      </c>
      <c r="P248" s="150">
        <f>O248*H248</f>
        <v>0.97599999999999998</v>
      </c>
      <c r="Q248" s="150">
        <v>2.0000000000000001E-4</v>
      </c>
      <c r="R248" s="150">
        <f>Q248*H248</f>
        <v>3.2000000000000002E-3</v>
      </c>
      <c r="S248" s="150">
        <v>0</v>
      </c>
      <c r="T248" s="151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2" t="s">
        <v>139</v>
      </c>
      <c r="AT248" s="152" t="s">
        <v>134</v>
      </c>
      <c r="AU248" s="152" t="s">
        <v>80</v>
      </c>
      <c r="AY248" s="17" t="s">
        <v>132</v>
      </c>
      <c r="BE248" s="153">
        <f>IF(N248="základní",J248,0)</f>
        <v>0</v>
      </c>
      <c r="BF248" s="153">
        <f>IF(N248="snížená",J248,0)</f>
        <v>0</v>
      </c>
      <c r="BG248" s="153">
        <f>IF(N248="zákl. přenesená",J248,0)</f>
        <v>0</v>
      </c>
      <c r="BH248" s="153">
        <f>IF(N248="sníž. přenesená",J248,0)</f>
        <v>0</v>
      </c>
      <c r="BI248" s="153">
        <f>IF(N248="nulová",J248,0)</f>
        <v>0</v>
      </c>
      <c r="BJ248" s="17" t="s">
        <v>78</v>
      </c>
      <c r="BK248" s="153">
        <f>ROUND(I248*H248,2)</f>
        <v>0</v>
      </c>
      <c r="BL248" s="17" t="s">
        <v>139</v>
      </c>
      <c r="BM248" s="152" t="s">
        <v>362</v>
      </c>
    </row>
    <row r="249" spans="1:65" s="2" customFormat="1" ht="21.75" customHeight="1">
      <c r="A249" s="29"/>
      <c r="B249" s="141"/>
      <c r="C249" s="142" t="s">
        <v>363</v>
      </c>
      <c r="D249" s="142" t="s">
        <v>134</v>
      </c>
      <c r="E249" s="143" t="s">
        <v>364</v>
      </c>
      <c r="F249" s="144" t="s">
        <v>365</v>
      </c>
      <c r="G249" s="145" t="s">
        <v>285</v>
      </c>
      <c r="H249" s="146">
        <v>116</v>
      </c>
      <c r="I249" s="147">
        <v>0</v>
      </c>
      <c r="J249" s="147">
        <f>ROUND(I249*H249,2)</f>
        <v>0</v>
      </c>
      <c r="K249" s="144" t="s">
        <v>138</v>
      </c>
      <c r="L249" s="30"/>
      <c r="M249" s="148" t="s">
        <v>1</v>
      </c>
      <c r="N249" s="149" t="s">
        <v>35</v>
      </c>
      <c r="O249" s="150">
        <v>2.1999999999999999E-2</v>
      </c>
      <c r="P249" s="150">
        <f>O249*H249</f>
        <v>2.552</v>
      </c>
      <c r="Q249" s="150">
        <v>6.0000000000000002E-5</v>
      </c>
      <c r="R249" s="150">
        <f>Q249*H249</f>
        <v>6.96E-3</v>
      </c>
      <c r="S249" s="150">
        <v>0</v>
      </c>
      <c r="T249" s="151">
        <f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2" t="s">
        <v>139</v>
      </c>
      <c r="AT249" s="152" t="s">
        <v>134</v>
      </c>
      <c r="AU249" s="152" t="s">
        <v>80</v>
      </c>
      <c r="AY249" s="17" t="s">
        <v>132</v>
      </c>
      <c r="BE249" s="153">
        <f>IF(N249="základní",J249,0)</f>
        <v>0</v>
      </c>
      <c r="BF249" s="153">
        <f>IF(N249="snížená",J249,0)</f>
        <v>0</v>
      </c>
      <c r="BG249" s="153">
        <f>IF(N249="zákl. přenesená",J249,0)</f>
        <v>0</v>
      </c>
      <c r="BH249" s="153">
        <f>IF(N249="sníž. přenesená",J249,0)</f>
        <v>0</v>
      </c>
      <c r="BI249" s="153">
        <f>IF(N249="nulová",J249,0)</f>
        <v>0</v>
      </c>
      <c r="BJ249" s="17" t="s">
        <v>78</v>
      </c>
      <c r="BK249" s="153">
        <f>ROUND(I249*H249,2)</f>
        <v>0</v>
      </c>
      <c r="BL249" s="17" t="s">
        <v>139</v>
      </c>
      <c r="BM249" s="152" t="s">
        <v>366</v>
      </c>
    </row>
    <row r="250" spans="1:65" s="12" customFormat="1" ht="22.9" customHeight="1">
      <c r="B250" s="129"/>
      <c r="D250" s="130" t="s">
        <v>69</v>
      </c>
      <c r="E250" s="139" t="s">
        <v>367</v>
      </c>
      <c r="F250" s="139" t="s">
        <v>368</v>
      </c>
      <c r="J250" s="140">
        <f>BK250</f>
        <v>0</v>
      </c>
      <c r="L250" s="129"/>
      <c r="M250" s="133"/>
      <c r="N250" s="134"/>
      <c r="O250" s="134"/>
      <c r="P250" s="135">
        <f>P251+P252</f>
        <v>12.384758000000001</v>
      </c>
      <c r="Q250" s="134"/>
      <c r="R250" s="135">
        <f>R251+R252</f>
        <v>21.363</v>
      </c>
      <c r="S250" s="134"/>
      <c r="T250" s="136">
        <f>T251+T252</f>
        <v>0</v>
      </c>
      <c r="AR250" s="130" t="s">
        <v>78</v>
      </c>
      <c r="AT250" s="137" t="s">
        <v>69</v>
      </c>
      <c r="AU250" s="137" t="s">
        <v>78</v>
      </c>
      <c r="AY250" s="130" t="s">
        <v>132</v>
      </c>
      <c r="BK250" s="138">
        <f>BK251+BK252</f>
        <v>0</v>
      </c>
    </row>
    <row r="251" spans="1:65" s="2" customFormat="1" ht="33" customHeight="1">
      <c r="A251" s="29"/>
      <c r="B251" s="141"/>
      <c r="C251" s="142" t="s">
        <v>369</v>
      </c>
      <c r="D251" s="142" t="s">
        <v>134</v>
      </c>
      <c r="E251" s="143" t="s">
        <v>370</v>
      </c>
      <c r="F251" s="144" t="s">
        <v>371</v>
      </c>
      <c r="G251" s="145" t="s">
        <v>216</v>
      </c>
      <c r="H251" s="146">
        <v>114.6</v>
      </c>
      <c r="I251" s="147">
        <v>0</v>
      </c>
      <c r="J251" s="147">
        <f>ROUND(I251*H251,2)</f>
        <v>0</v>
      </c>
      <c r="K251" s="144" t="s">
        <v>138</v>
      </c>
      <c r="L251" s="30"/>
      <c r="M251" s="148" t="s">
        <v>1</v>
      </c>
      <c r="N251" s="149" t="s">
        <v>35</v>
      </c>
      <c r="O251" s="150">
        <v>6.6000000000000003E-2</v>
      </c>
      <c r="P251" s="150">
        <f>O251*H251</f>
        <v>7.5636000000000001</v>
      </c>
      <c r="Q251" s="150">
        <v>0</v>
      </c>
      <c r="R251" s="150">
        <f>Q251*H251</f>
        <v>0</v>
      </c>
      <c r="S251" s="150">
        <v>0</v>
      </c>
      <c r="T251" s="151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2" t="s">
        <v>139</v>
      </c>
      <c r="AT251" s="152" t="s">
        <v>134</v>
      </c>
      <c r="AU251" s="152" t="s">
        <v>80</v>
      </c>
      <c r="AY251" s="17" t="s">
        <v>132</v>
      </c>
      <c r="BE251" s="153">
        <f>IF(N251="základní",J251,0)</f>
        <v>0</v>
      </c>
      <c r="BF251" s="153">
        <f>IF(N251="snížená",J251,0)</f>
        <v>0</v>
      </c>
      <c r="BG251" s="153">
        <f>IF(N251="zákl. přenesená",J251,0)</f>
        <v>0</v>
      </c>
      <c r="BH251" s="153">
        <f>IF(N251="sníž. přenesená",J251,0)</f>
        <v>0</v>
      </c>
      <c r="BI251" s="153">
        <f>IF(N251="nulová",J251,0)</f>
        <v>0</v>
      </c>
      <c r="BJ251" s="17" t="s">
        <v>78</v>
      </c>
      <c r="BK251" s="153">
        <f>ROUND(I251*H251,2)</f>
        <v>0</v>
      </c>
      <c r="BL251" s="17" t="s">
        <v>139</v>
      </c>
      <c r="BM251" s="152" t="s">
        <v>372</v>
      </c>
    </row>
    <row r="252" spans="1:65" s="12" customFormat="1" ht="20.85" customHeight="1">
      <c r="B252" s="129"/>
      <c r="D252" s="130" t="s">
        <v>69</v>
      </c>
      <c r="E252" s="139" t="s">
        <v>13</v>
      </c>
      <c r="F252" s="139" t="s">
        <v>373</v>
      </c>
      <c r="J252" s="140">
        <f>BK252</f>
        <v>0</v>
      </c>
      <c r="L252" s="129"/>
      <c r="M252" s="133"/>
      <c r="N252" s="134"/>
      <c r="O252" s="134"/>
      <c r="P252" s="135">
        <f>SUM(P253:P261)</f>
        <v>4.8211580000000005</v>
      </c>
      <c r="Q252" s="134"/>
      <c r="R252" s="135">
        <f>SUM(R253:R261)</f>
        <v>21.363</v>
      </c>
      <c r="S252" s="134"/>
      <c r="T252" s="136">
        <f>SUM(T253:T261)</f>
        <v>0</v>
      </c>
      <c r="AR252" s="130" t="s">
        <v>78</v>
      </c>
      <c r="AT252" s="137" t="s">
        <v>69</v>
      </c>
      <c r="AU252" s="137" t="s">
        <v>80</v>
      </c>
      <c r="AY252" s="130" t="s">
        <v>132</v>
      </c>
      <c r="BK252" s="138">
        <f>SUM(BK253:BK261)</f>
        <v>0</v>
      </c>
    </row>
    <row r="253" spans="1:65" s="2" customFormat="1" ht="24">
      <c r="A253" s="29"/>
      <c r="B253" s="141"/>
      <c r="C253" s="142" t="s">
        <v>374</v>
      </c>
      <c r="D253" s="142" t="s">
        <v>134</v>
      </c>
      <c r="E253" s="143" t="s">
        <v>375</v>
      </c>
      <c r="F253" s="144" t="s">
        <v>242</v>
      </c>
      <c r="G253" s="145" t="s">
        <v>159</v>
      </c>
      <c r="H253" s="146">
        <v>10.4</v>
      </c>
      <c r="I253" s="147">
        <v>0</v>
      </c>
      <c r="J253" s="147">
        <f>ROUND(I253*H253,2)</f>
        <v>0</v>
      </c>
      <c r="K253" s="144" t="s">
        <v>1</v>
      </c>
      <c r="L253" s="30"/>
      <c r="M253" s="148" t="s">
        <v>1</v>
      </c>
      <c r="N253" s="149" t="s">
        <v>35</v>
      </c>
      <c r="O253" s="150">
        <v>0.32800000000000001</v>
      </c>
      <c r="P253" s="150">
        <f>O253*H253</f>
        <v>3.4112000000000005</v>
      </c>
      <c r="Q253" s="150">
        <v>0</v>
      </c>
      <c r="R253" s="150">
        <f>Q253*H253</f>
        <v>0</v>
      </c>
      <c r="S253" s="150">
        <v>0</v>
      </c>
      <c r="T253" s="151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2" t="s">
        <v>139</v>
      </c>
      <c r="AT253" s="152" t="s">
        <v>134</v>
      </c>
      <c r="AU253" s="152" t="s">
        <v>147</v>
      </c>
      <c r="AY253" s="17" t="s">
        <v>132</v>
      </c>
      <c r="BE253" s="153">
        <f>IF(N253="základní",J253,0)</f>
        <v>0</v>
      </c>
      <c r="BF253" s="153">
        <f>IF(N253="snížená",J253,0)</f>
        <v>0</v>
      </c>
      <c r="BG253" s="153">
        <f>IF(N253="zákl. přenesená",J253,0)</f>
        <v>0</v>
      </c>
      <c r="BH253" s="153">
        <f>IF(N253="sníž. přenesená",J253,0)</f>
        <v>0</v>
      </c>
      <c r="BI253" s="153">
        <f>IF(N253="nulová",J253,0)</f>
        <v>0</v>
      </c>
      <c r="BJ253" s="17" t="s">
        <v>78</v>
      </c>
      <c r="BK253" s="153">
        <f>ROUND(I253*H253,2)</f>
        <v>0</v>
      </c>
      <c r="BL253" s="17" t="s">
        <v>139</v>
      </c>
      <c r="BM253" s="152" t="s">
        <v>376</v>
      </c>
    </row>
    <row r="254" spans="1:65" s="14" customFormat="1">
      <c r="B254" s="162"/>
      <c r="D254" s="155" t="s">
        <v>141</v>
      </c>
      <c r="E254" s="163" t="s">
        <v>1</v>
      </c>
      <c r="F254" s="164" t="s">
        <v>377</v>
      </c>
      <c r="H254" s="163" t="s">
        <v>1</v>
      </c>
      <c r="L254" s="162"/>
      <c r="M254" s="165"/>
      <c r="N254" s="166"/>
      <c r="O254" s="166"/>
      <c r="P254" s="166"/>
      <c r="Q254" s="166"/>
      <c r="R254" s="166"/>
      <c r="S254" s="166"/>
      <c r="T254" s="167"/>
      <c r="AT254" s="163" t="s">
        <v>141</v>
      </c>
      <c r="AU254" s="163" t="s">
        <v>147</v>
      </c>
      <c r="AV254" s="14" t="s">
        <v>78</v>
      </c>
      <c r="AW254" s="14" t="s">
        <v>27</v>
      </c>
      <c r="AX254" s="14" t="s">
        <v>70</v>
      </c>
      <c r="AY254" s="163" t="s">
        <v>132</v>
      </c>
    </row>
    <row r="255" spans="1:65" s="13" customFormat="1">
      <c r="B255" s="154"/>
      <c r="D255" s="155" t="s">
        <v>141</v>
      </c>
      <c r="E255" s="156" t="s">
        <v>1</v>
      </c>
      <c r="F255" s="157" t="s">
        <v>378</v>
      </c>
      <c r="H255" s="158">
        <v>10.4</v>
      </c>
      <c r="L255" s="154"/>
      <c r="M255" s="159"/>
      <c r="N255" s="160"/>
      <c r="O255" s="160"/>
      <c r="P255" s="160"/>
      <c r="Q255" s="160"/>
      <c r="R255" s="160"/>
      <c r="S255" s="160"/>
      <c r="T255" s="161"/>
      <c r="AT255" s="156" t="s">
        <v>141</v>
      </c>
      <c r="AU255" s="156" t="s">
        <v>147</v>
      </c>
      <c r="AV255" s="13" t="s">
        <v>80</v>
      </c>
      <c r="AW255" s="13" t="s">
        <v>27</v>
      </c>
      <c r="AX255" s="13" t="s">
        <v>70</v>
      </c>
      <c r="AY255" s="156" t="s">
        <v>132</v>
      </c>
    </row>
    <row r="256" spans="1:65" s="15" customFormat="1">
      <c r="B256" s="168"/>
      <c r="D256" s="155" t="s">
        <v>141</v>
      </c>
      <c r="E256" s="169" t="s">
        <v>93</v>
      </c>
      <c r="F256" s="170" t="s">
        <v>156</v>
      </c>
      <c r="H256" s="171">
        <v>10.4</v>
      </c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141</v>
      </c>
      <c r="AU256" s="169" t="s">
        <v>147</v>
      </c>
      <c r="AV256" s="15" t="s">
        <v>139</v>
      </c>
      <c r="AW256" s="15" t="s">
        <v>27</v>
      </c>
      <c r="AX256" s="15" t="s">
        <v>78</v>
      </c>
      <c r="AY256" s="169" t="s">
        <v>132</v>
      </c>
    </row>
    <row r="257" spans="1:65" s="2" customFormat="1" ht="16.5" customHeight="1">
      <c r="A257" s="29"/>
      <c r="B257" s="141"/>
      <c r="C257" s="175" t="s">
        <v>379</v>
      </c>
      <c r="D257" s="175" t="s">
        <v>231</v>
      </c>
      <c r="E257" s="176" t="s">
        <v>232</v>
      </c>
      <c r="F257" s="177" t="s">
        <v>233</v>
      </c>
      <c r="G257" s="178" t="s">
        <v>216</v>
      </c>
      <c r="H257" s="179">
        <v>21.363</v>
      </c>
      <c r="I257" s="180">
        <v>0</v>
      </c>
      <c r="J257" s="180">
        <f>ROUND(I257*H257,2)</f>
        <v>0</v>
      </c>
      <c r="K257" s="177" t="s">
        <v>138</v>
      </c>
      <c r="L257" s="181"/>
      <c r="M257" s="182" t="s">
        <v>1</v>
      </c>
      <c r="N257" s="183" t="s">
        <v>35</v>
      </c>
      <c r="O257" s="150">
        <v>0</v>
      </c>
      <c r="P257" s="150">
        <f>O257*H257</f>
        <v>0</v>
      </c>
      <c r="Q257" s="150">
        <v>1</v>
      </c>
      <c r="R257" s="150">
        <f>Q257*H257</f>
        <v>21.363</v>
      </c>
      <c r="S257" s="150">
        <v>0</v>
      </c>
      <c r="T257" s="151">
        <f>S257*H257</f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2" t="s">
        <v>194</v>
      </c>
      <c r="AT257" s="152" t="s">
        <v>231</v>
      </c>
      <c r="AU257" s="152" t="s">
        <v>147</v>
      </c>
      <c r="AY257" s="17" t="s">
        <v>132</v>
      </c>
      <c r="BE257" s="153">
        <f>IF(N257="základní",J257,0)</f>
        <v>0</v>
      </c>
      <c r="BF257" s="153">
        <f>IF(N257="snížená",J257,0)</f>
        <v>0</v>
      </c>
      <c r="BG257" s="153">
        <f>IF(N257="zákl. přenesená",J257,0)</f>
        <v>0</v>
      </c>
      <c r="BH257" s="153">
        <f>IF(N257="sníž. přenesená",J257,0)</f>
        <v>0</v>
      </c>
      <c r="BI257" s="153">
        <f>IF(N257="nulová",J257,0)</f>
        <v>0</v>
      </c>
      <c r="BJ257" s="17" t="s">
        <v>78</v>
      </c>
      <c r="BK257" s="153">
        <f>ROUND(I257*H257,2)</f>
        <v>0</v>
      </c>
      <c r="BL257" s="17" t="s">
        <v>139</v>
      </c>
      <c r="BM257" s="152" t="s">
        <v>380</v>
      </c>
    </row>
    <row r="258" spans="1:65" s="13" customFormat="1">
      <c r="B258" s="154"/>
      <c r="D258" s="155" t="s">
        <v>141</v>
      </c>
      <c r="E258" s="156" t="s">
        <v>1</v>
      </c>
      <c r="F258" s="157" t="s">
        <v>381</v>
      </c>
      <c r="H258" s="158">
        <v>21.363</v>
      </c>
      <c r="L258" s="154"/>
      <c r="M258" s="159"/>
      <c r="N258" s="160"/>
      <c r="O258" s="160"/>
      <c r="P258" s="160"/>
      <c r="Q258" s="160"/>
      <c r="R258" s="160"/>
      <c r="S258" s="160"/>
      <c r="T258" s="161"/>
      <c r="AT258" s="156" t="s">
        <v>141</v>
      </c>
      <c r="AU258" s="156" t="s">
        <v>147</v>
      </c>
      <c r="AV258" s="13" t="s">
        <v>80</v>
      </c>
      <c r="AW258" s="13" t="s">
        <v>27</v>
      </c>
      <c r="AX258" s="13" t="s">
        <v>70</v>
      </c>
      <c r="AY258" s="156" t="s">
        <v>132</v>
      </c>
    </row>
    <row r="259" spans="1:65" s="15" customFormat="1">
      <c r="B259" s="168"/>
      <c r="D259" s="155" t="s">
        <v>141</v>
      </c>
      <c r="E259" s="169" t="s">
        <v>1</v>
      </c>
      <c r="F259" s="170" t="s">
        <v>156</v>
      </c>
      <c r="H259" s="171">
        <v>21.363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141</v>
      </c>
      <c r="AU259" s="169" t="s">
        <v>147</v>
      </c>
      <c r="AV259" s="15" t="s">
        <v>139</v>
      </c>
      <c r="AW259" s="15" t="s">
        <v>27</v>
      </c>
      <c r="AX259" s="15" t="s">
        <v>78</v>
      </c>
      <c r="AY259" s="169" t="s">
        <v>132</v>
      </c>
    </row>
    <row r="260" spans="1:65" s="2" customFormat="1" ht="33" customHeight="1">
      <c r="A260" s="29"/>
      <c r="B260" s="141"/>
      <c r="C260" s="142" t="s">
        <v>382</v>
      </c>
      <c r="D260" s="142" t="s">
        <v>134</v>
      </c>
      <c r="E260" s="143" t="s">
        <v>370</v>
      </c>
      <c r="F260" s="144" t="s">
        <v>371</v>
      </c>
      <c r="G260" s="145" t="s">
        <v>216</v>
      </c>
      <c r="H260" s="146">
        <v>21.363</v>
      </c>
      <c r="I260" s="147">
        <v>0</v>
      </c>
      <c r="J260" s="147">
        <f>ROUND(I260*H260,2)</f>
        <v>0</v>
      </c>
      <c r="K260" s="144" t="s">
        <v>138</v>
      </c>
      <c r="L260" s="30"/>
      <c r="M260" s="148" t="s">
        <v>1</v>
      </c>
      <c r="N260" s="149" t="s">
        <v>35</v>
      </c>
      <c r="O260" s="150">
        <v>6.6000000000000003E-2</v>
      </c>
      <c r="P260" s="150">
        <f>O260*H260</f>
        <v>1.409958</v>
      </c>
      <c r="Q260" s="150">
        <v>0</v>
      </c>
      <c r="R260" s="150">
        <f>Q260*H260</f>
        <v>0</v>
      </c>
      <c r="S260" s="150">
        <v>0</v>
      </c>
      <c r="T260" s="151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2" t="s">
        <v>139</v>
      </c>
      <c r="AT260" s="152" t="s">
        <v>134</v>
      </c>
      <c r="AU260" s="152" t="s">
        <v>147</v>
      </c>
      <c r="AY260" s="17" t="s">
        <v>132</v>
      </c>
      <c r="BE260" s="153">
        <f>IF(N260="základní",J260,0)</f>
        <v>0</v>
      </c>
      <c r="BF260" s="153">
        <f>IF(N260="snížená",J260,0)</f>
        <v>0</v>
      </c>
      <c r="BG260" s="153">
        <f>IF(N260="zákl. přenesená",J260,0)</f>
        <v>0</v>
      </c>
      <c r="BH260" s="153">
        <f>IF(N260="sníž. přenesená",J260,0)</f>
        <v>0</v>
      </c>
      <c r="BI260" s="153">
        <f>IF(N260="nulová",J260,0)</f>
        <v>0</v>
      </c>
      <c r="BJ260" s="17" t="s">
        <v>78</v>
      </c>
      <c r="BK260" s="153">
        <f>ROUND(I260*H260,2)</f>
        <v>0</v>
      </c>
      <c r="BL260" s="17" t="s">
        <v>139</v>
      </c>
      <c r="BM260" s="152" t="s">
        <v>383</v>
      </c>
    </row>
    <row r="261" spans="1:65" s="13" customFormat="1">
      <c r="B261" s="154"/>
      <c r="D261" s="155" t="s">
        <v>141</v>
      </c>
      <c r="E261" s="156" t="s">
        <v>1</v>
      </c>
      <c r="F261" s="157" t="s">
        <v>384</v>
      </c>
      <c r="H261" s="158">
        <v>21.363</v>
      </c>
      <c r="L261" s="154"/>
      <c r="M261" s="159"/>
      <c r="N261" s="160"/>
      <c r="O261" s="160"/>
      <c r="P261" s="160"/>
      <c r="Q261" s="160"/>
      <c r="R261" s="160"/>
      <c r="S261" s="160"/>
      <c r="T261" s="161"/>
      <c r="AT261" s="156" t="s">
        <v>141</v>
      </c>
      <c r="AU261" s="156" t="s">
        <v>147</v>
      </c>
      <c r="AV261" s="13" t="s">
        <v>80</v>
      </c>
      <c r="AW261" s="13" t="s">
        <v>27</v>
      </c>
      <c r="AX261" s="13" t="s">
        <v>78</v>
      </c>
      <c r="AY261" s="156" t="s">
        <v>132</v>
      </c>
    </row>
    <row r="262" spans="1:65" s="12" customFormat="1" ht="22.9" customHeight="1">
      <c r="B262" s="129"/>
      <c r="D262" s="130" t="s">
        <v>69</v>
      </c>
      <c r="E262" s="139" t="s">
        <v>134</v>
      </c>
      <c r="F262" s="139" t="s">
        <v>385</v>
      </c>
      <c r="J262" s="140">
        <f>BK262</f>
        <v>0</v>
      </c>
      <c r="L262" s="129"/>
      <c r="M262" s="133"/>
      <c r="N262" s="134"/>
      <c r="O262" s="134"/>
      <c r="P262" s="135">
        <f>P263+P290</f>
        <v>6.2431200000000002</v>
      </c>
      <c r="Q262" s="134"/>
      <c r="R262" s="135">
        <f>R263+R290</f>
        <v>5.1200000000000009E-4</v>
      </c>
      <c r="S262" s="134"/>
      <c r="T262" s="136">
        <f>T263+T290</f>
        <v>10.166400000000001</v>
      </c>
      <c r="AR262" s="130" t="s">
        <v>78</v>
      </c>
      <c r="AT262" s="137" t="s">
        <v>69</v>
      </c>
      <c r="AU262" s="137" t="s">
        <v>78</v>
      </c>
      <c r="AY262" s="130" t="s">
        <v>132</v>
      </c>
      <c r="BK262" s="138">
        <f>BK263+BK290</f>
        <v>0</v>
      </c>
    </row>
    <row r="263" spans="1:65" s="12" customFormat="1" ht="20.85" customHeight="1">
      <c r="B263" s="129"/>
      <c r="D263" s="130" t="s">
        <v>69</v>
      </c>
      <c r="E263" s="139" t="s">
        <v>386</v>
      </c>
      <c r="F263" s="139" t="s">
        <v>387</v>
      </c>
      <c r="J263" s="140">
        <f>BK263</f>
        <v>0</v>
      </c>
      <c r="L263" s="129"/>
      <c r="M263" s="133"/>
      <c r="N263" s="134"/>
      <c r="O263" s="134"/>
      <c r="P263" s="135">
        <f>SUM(P264:P289)</f>
        <v>1.83352</v>
      </c>
      <c r="Q263" s="134"/>
      <c r="R263" s="135">
        <f>SUM(R264:R289)</f>
        <v>0</v>
      </c>
      <c r="S263" s="134"/>
      <c r="T263" s="136">
        <f>SUM(T264:T289)</f>
        <v>0</v>
      </c>
      <c r="AR263" s="130" t="s">
        <v>78</v>
      </c>
      <c r="AT263" s="137" t="s">
        <v>69</v>
      </c>
      <c r="AU263" s="137" t="s">
        <v>80</v>
      </c>
      <c r="AY263" s="130" t="s">
        <v>132</v>
      </c>
      <c r="BK263" s="138">
        <f>SUM(BK264:BK289)</f>
        <v>0</v>
      </c>
    </row>
    <row r="264" spans="1:65" s="2" customFormat="1" ht="16.5" customHeight="1">
      <c r="A264" s="29"/>
      <c r="B264" s="141"/>
      <c r="C264" s="142" t="s">
        <v>388</v>
      </c>
      <c r="D264" s="142" t="s">
        <v>134</v>
      </c>
      <c r="E264" s="143" t="s">
        <v>389</v>
      </c>
      <c r="F264" s="144" t="s">
        <v>390</v>
      </c>
      <c r="G264" s="145" t="s">
        <v>150</v>
      </c>
      <c r="H264" s="146">
        <v>10.4</v>
      </c>
      <c r="I264" s="147">
        <v>0</v>
      </c>
      <c r="J264" s="147">
        <f>ROUND(I264*H264,2)</f>
        <v>0</v>
      </c>
      <c r="K264" s="144" t="s">
        <v>1</v>
      </c>
      <c r="L264" s="30"/>
      <c r="M264" s="148" t="s">
        <v>1</v>
      </c>
      <c r="N264" s="149" t="s">
        <v>35</v>
      </c>
      <c r="O264" s="150">
        <v>0</v>
      </c>
      <c r="P264" s="150">
        <f>O264*H264</f>
        <v>0</v>
      </c>
      <c r="Q264" s="150">
        <v>0</v>
      </c>
      <c r="R264" s="150">
        <f>Q264*H264</f>
        <v>0</v>
      </c>
      <c r="S264" s="150">
        <v>0</v>
      </c>
      <c r="T264" s="151">
        <f>S264*H264</f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2" t="s">
        <v>139</v>
      </c>
      <c r="AT264" s="152" t="s">
        <v>134</v>
      </c>
      <c r="AU264" s="152" t="s">
        <v>147</v>
      </c>
      <c r="AY264" s="17" t="s">
        <v>132</v>
      </c>
      <c r="BE264" s="153">
        <f>IF(N264="základní",J264,0)</f>
        <v>0</v>
      </c>
      <c r="BF264" s="153">
        <f>IF(N264="snížená",J264,0)</f>
        <v>0</v>
      </c>
      <c r="BG264" s="153">
        <f>IF(N264="zákl. přenesená",J264,0)</f>
        <v>0</v>
      </c>
      <c r="BH264" s="153">
        <f>IF(N264="sníž. přenesená",J264,0)</f>
        <v>0</v>
      </c>
      <c r="BI264" s="153">
        <f>IF(N264="nulová",J264,0)</f>
        <v>0</v>
      </c>
      <c r="BJ264" s="17" t="s">
        <v>78</v>
      </c>
      <c r="BK264" s="153">
        <f>ROUND(I264*H264,2)</f>
        <v>0</v>
      </c>
      <c r="BL264" s="17" t="s">
        <v>139</v>
      </c>
      <c r="BM264" s="152" t="s">
        <v>391</v>
      </c>
    </row>
    <row r="265" spans="1:65" s="14" customFormat="1">
      <c r="B265" s="162"/>
      <c r="D265" s="155" t="s">
        <v>141</v>
      </c>
      <c r="E265" s="163" t="s">
        <v>1</v>
      </c>
      <c r="F265" s="164" t="s">
        <v>390</v>
      </c>
      <c r="H265" s="163" t="s">
        <v>1</v>
      </c>
      <c r="L265" s="162"/>
      <c r="M265" s="165"/>
      <c r="N265" s="166"/>
      <c r="O265" s="166"/>
      <c r="P265" s="166"/>
      <c r="Q265" s="166"/>
      <c r="R265" s="166"/>
      <c r="S265" s="166"/>
      <c r="T265" s="167"/>
      <c r="AT265" s="163" t="s">
        <v>141</v>
      </c>
      <c r="AU265" s="163" t="s">
        <v>147</v>
      </c>
      <c r="AV265" s="14" t="s">
        <v>78</v>
      </c>
      <c r="AW265" s="14" t="s">
        <v>27</v>
      </c>
      <c r="AX265" s="14" t="s">
        <v>70</v>
      </c>
      <c r="AY265" s="163" t="s">
        <v>132</v>
      </c>
    </row>
    <row r="266" spans="1:65" s="13" customFormat="1">
      <c r="B266" s="154"/>
      <c r="D266" s="155" t="s">
        <v>141</v>
      </c>
      <c r="E266" s="156" t="s">
        <v>1</v>
      </c>
      <c r="F266" s="157" t="s">
        <v>392</v>
      </c>
      <c r="H266" s="158">
        <v>10.4</v>
      </c>
      <c r="L266" s="154"/>
      <c r="M266" s="159"/>
      <c r="N266" s="160"/>
      <c r="O266" s="160"/>
      <c r="P266" s="160"/>
      <c r="Q266" s="160"/>
      <c r="R266" s="160"/>
      <c r="S266" s="160"/>
      <c r="T266" s="161"/>
      <c r="AT266" s="156" t="s">
        <v>141</v>
      </c>
      <c r="AU266" s="156" t="s">
        <v>147</v>
      </c>
      <c r="AV266" s="13" t="s">
        <v>80</v>
      </c>
      <c r="AW266" s="13" t="s">
        <v>27</v>
      </c>
      <c r="AX266" s="13" t="s">
        <v>70</v>
      </c>
      <c r="AY266" s="156" t="s">
        <v>132</v>
      </c>
    </row>
    <row r="267" spans="1:65" s="15" customFormat="1">
      <c r="B267" s="168"/>
      <c r="D267" s="155" t="s">
        <v>141</v>
      </c>
      <c r="E267" s="169" t="s">
        <v>1</v>
      </c>
      <c r="F267" s="170" t="s">
        <v>156</v>
      </c>
      <c r="H267" s="171">
        <v>10.4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141</v>
      </c>
      <c r="AU267" s="169" t="s">
        <v>147</v>
      </c>
      <c r="AV267" s="15" t="s">
        <v>139</v>
      </c>
      <c r="AW267" s="15" t="s">
        <v>27</v>
      </c>
      <c r="AX267" s="15" t="s">
        <v>78</v>
      </c>
      <c r="AY267" s="169" t="s">
        <v>132</v>
      </c>
    </row>
    <row r="268" spans="1:65" s="2" customFormat="1" ht="24">
      <c r="A268" s="29"/>
      <c r="B268" s="141"/>
      <c r="C268" s="142" t="s">
        <v>393</v>
      </c>
      <c r="D268" s="142" t="s">
        <v>134</v>
      </c>
      <c r="E268" s="143" t="s">
        <v>394</v>
      </c>
      <c r="F268" s="144" t="s">
        <v>395</v>
      </c>
      <c r="G268" s="145" t="s">
        <v>150</v>
      </c>
      <c r="H268" s="146">
        <v>10.4</v>
      </c>
      <c r="I268" s="147">
        <v>0</v>
      </c>
      <c r="J268" s="147">
        <f>ROUND(I268*H268,2)</f>
        <v>0</v>
      </c>
      <c r="K268" s="144" t="s">
        <v>138</v>
      </c>
      <c r="L268" s="30"/>
      <c r="M268" s="148" t="s">
        <v>1</v>
      </c>
      <c r="N268" s="149" t="s">
        <v>35</v>
      </c>
      <c r="O268" s="150">
        <v>2.7E-2</v>
      </c>
      <c r="P268" s="150">
        <f>O268*H268</f>
        <v>0.28079999999999999</v>
      </c>
      <c r="Q268" s="150">
        <v>0</v>
      </c>
      <c r="R268" s="150">
        <f>Q268*H268</f>
        <v>0</v>
      </c>
      <c r="S268" s="150">
        <v>0</v>
      </c>
      <c r="T268" s="151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2" t="s">
        <v>139</v>
      </c>
      <c r="AT268" s="152" t="s">
        <v>134</v>
      </c>
      <c r="AU268" s="152" t="s">
        <v>147</v>
      </c>
      <c r="AY268" s="17" t="s">
        <v>132</v>
      </c>
      <c r="BE268" s="153">
        <f>IF(N268="základní",J268,0)</f>
        <v>0</v>
      </c>
      <c r="BF268" s="153">
        <f>IF(N268="snížená",J268,0)</f>
        <v>0</v>
      </c>
      <c r="BG268" s="153">
        <f>IF(N268="zákl. přenesená",J268,0)</f>
        <v>0</v>
      </c>
      <c r="BH268" s="153">
        <f>IF(N268="sníž. přenesená",J268,0)</f>
        <v>0</v>
      </c>
      <c r="BI268" s="153">
        <f>IF(N268="nulová",J268,0)</f>
        <v>0</v>
      </c>
      <c r="BJ268" s="17" t="s">
        <v>78</v>
      </c>
      <c r="BK268" s="153">
        <f>ROUND(I268*H268,2)</f>
        <v>0</v>
      </c>
      <c r="BL268" s="17" t="s">
        <v>139</v>
      </c>
      <c r="BM268" s="152" t="s">
        <v>396</v>
      </c>
    </row>
    <row r="269" spans="1:65" s="13" customFormat="1">
      <c r="B269" s="154"/>
      <c r="D269" s="155" t="s">
        <v>141</v>
      </c>
      <c r="E269" s="156" t="s">
        <v>1</v>
      </c>
      <c r="F269" s="157" t="s">
        <v>99</v>
      </c>
      <c r="H269" s="158">
        <v>10.4</v>
      </c>
      <c r="L269" s="154"/>
      <c r="M269" s="159"/>
      <c r="N269" s="160"/>
      <c r="O269" s="160"/>
      <c r="P269" s="160"/>
      <c r="Q269" s="160"/>
      <c r="R269" s="160"/>
      <c r="S269" s="160"/>
      <c r="T269" s="161"/>
      <c r="AT269" s="156" t="s">
        <v>141</v>
      </c>
      <c r="AU269" s="156" t="s">
        <v>147</v>
      </c>
      <c r="AV269" s="13" t="s">
        <v>80</v>
      </c>
      <c r="AW269" s="13" t="s">
        <v>27</v>
      </c>
      <c r="AX269" s="13" t="s">
        <v>78</v>
      </c>
      <c r="AY269" s="156" t="s">
        <v>132</v>
      </c>
    </row>
    <row r="270" spans="1:65" s="2" customFormat="1" ht="24">
      <c r="A270" s="29"/>
      <c r="B270" s="141"/>
      <c r="C270" s="142" t="s">
        <v>397</v>
      </c>
      <c r="D270" s="142" t="s">
        <v>134</v>
      </c>
      <c r="E270" s="143" t="s">
        <v>398</v>
      </c>
      <c r="F270" s="144" t="s">
        <v>399</v>
      </c>
      <c r="G270" s="145" t="s">
        <v>150</v>
      </c>
      <c r="H270" s="146">
        <v>10.4</v>
      </c>
      <c r="I270" s="147">
        <v>0</v>
      </c>
      <c r="J270" s="147">
        <f>ROUND(I270*H270,2)</f>
        <v>0</v>
      </c>
      <c r="K270" s="144" t="s">
        <v>138</v>
      </c>
      <c r="L270" s="30"/>
      <c r="M270" s="148" t="s">
        <v>1</v>
      </c>
      <c r="N270" s="149" t="s">
        <v>35</v>
      </c>
      <c r="O270" s="150">
        <v>0.08</v>
      </c>
      <c r="P270" s="150">
        <f>O270*H270</f>
        <v>0.83200000000000007</v>
      </c>
      <c r="Q270" s="150">
        <v>0</v>
      </c>
      <c r="R270" s="150">
        <f>Q270*H270</f>
        <v>0</v>
      </c>
      <c r="S270" s="150">
        <v>0</v>
      </c>
      <c r="T270" s="151">
        <f>S270*H270</f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2" t="s">
        <v>139</v>
      </c>
      <c r="AT270" s="152" t="s">
        <v>134</v>
      </c>
      <c r="AU270" s="152" t="s">
        <v>147</v>
      </c>
      <c r="AY270" s="17" t="s">
        <v>132</v>
      </c>
      <c r="BE270" s="153">
        <f>IF(N270="základní",J270,0)</f>
        <v>0</v>
      </c>
      <c r="BF270" s="153">
        <f>IF(N270="snížená",J270,0)</f>
        <v>0</v>
      </c>
      <c r="BG270" s="153">
        <f>IF(N270="zákl. přenesená",J270,0)</f>
        <v>0</v>
      </c>
      <c r="BH270" s="153">
        <f>IF(N270="sníž. přenesená",J270,0)</f>
        <v>0</v>
      </c>
      <c r="BI270" s="153">
        <f>IF(N270="nulová",J270,0)</f>
        <v>0</v>
      </c>
      <c r="BJ270" s="17" t="s">
        <v>78</v>
      </c>
      <c r="BK270" s="153">
        <f>ROUND(I270*H270,2)</f>
        <v>0</v>
      </c>
      <c r="BL270" s="17" t="s">
        <v>139</v>
      </c>
      <c r="BM270" s="152" t="s">
        <v>400</v>
      </c>
    </row>
    <row r="271" spans="1:65" s="13" customFormat="1">
      <c r="B271" s="154"/>
      <c r="D271" s="155" t="s">
        <v>141</v>
      </c>
      <c r="E271" s="156" t="s">
        <v>1</v>
      </c>
      <c r="F271" s="157" t="s">
        <v>99</v>
      </c>
      <c r="H271" s="158">
        <v>10.4</v>
      </c>
      <c r="L271" s="154"/>
      <c r="M271" s="159"/>
      <c r="N271" s="160"/>
      <c r="O271" s="160"/>
      <c r="P271" s="160"/>
      <c r="Q271" s="160"/>
      <c r="R271" s="160"/>
      <c r="S271" s="160"/>
      <c r="T271" s="161"/>
      <c r="AT271" s="156" t="s">
        <v>141</v>
      </c>
      <c r="AU271" s="156" t="s">
        <v>147</v>
      </c>
      <c r="AV271" s="13" t="s">
        <v>80</v>
      </c>
      <c r="AW271" s="13" t="s">
        <v>27</v>
      </c>
      <c r="AX271" s="13" t="s">
        <v>78</v>
      </c>
      <c r="AY271" s="156" t="s">
        <v>132</v>
      </c>
    </row>
    <row r="272" spans="1:65" s="2" customFormat="1" ht="33" customHeight="1">
      <c r="A272" s="29"/>
      <c r="B272" s="141"/>
      <c r="C272" s="142" t="s">
        <v>401</v>
      </c>
      <c r="D272" s="142" t="s">
        <v>134</v>
      </c>
      <c r="E272" s="143" t="s">
        <v>402</v>
      </c>
      <c r="F272" s="144" t="s">
        <v>403</v>
      </c>
      <c r="G272" s="145" t="s">
        <v>150</v>
      </c>
      <c r="H272" s="146">
        <v>10.4</v>
      </c>
      <c r="I272" s="147">
        <v>0</v>
      </c>
      <c r="J272" s="147">
        <f>ROUND(I272*H272,2)</f>
        <v>0</v>
      </c>
      <c r="K272" s="144" t="s">
        <v>1</v>
      </c>
      <c r="L272" s="30"/>
      <c r="M272" s="148" t="s">
        <v>1</v>
      </c>
      <c r="N272" s="149" t="s">
        <v>35</v>
      </c>
      <c r="O272" s="150">
        <v>0</v>
      </c>
      <c r="P272" s="150">
        <f>O272*H272</f>
        <v>0</v>
      </c>
      <c r="Q272" s="150">
        <v>0</v>
      </c>
      <c r="R272" s="150">
        <f>Q272*H272</f>
        <v>0</v>
      </c>
      <c r="S272" s="150">
        <v>0</v>
      </c>
      <c r="T272" s="151">
        <f>S272*H272</f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2" t="s">
        <v>139</v>
      </c>
      <c r="AT272" s="152" t="s">
        <v>134</v>
      </c>
      <c r="AU272" s="152" t="s">
        <v>147</v>
      </c>
      <c r="AY272" s="17" t="s">
        <v>132</v>
      </c>
      <c r="BE272" s="153">
        <f>IF(N272="základní",J272,0)</f>
        <v>0</v>
      </c>
      <c r="BF272" s="153">
        <f>IF(N272="snížená",J272,0)</f>
        <v>0</v>
      </c>
      <c r="BG272" s="153">
        <f>IF(N272="zákl. přenesená",J272,0)</f>
        <v>0</v>
      </c>
      <c r="BH272" s="153">
        <f>IF(N272="sníž. přenesená",J272,0)</f>
        <v>0</v>
      </c>
      <c r="BI272" s="153">
        <f>IF(N272="nulová",J272,0)</f>
        <v>0</v>
      </c>
      <c r="BJ272" s="17" t="s">
        <v>78</v>
      </c>
      <c r="BK272" s="153">
        <f>ROUND(I272*H272,2)</f>
        <v>0</v>
      </c>
      <c r="BL272" s="17" t="s">
        <v>139</v>
      </c>
      <c r="BM272" s="152" t="s">
        <v>404</v>
      </c>
    </row>
    <row r="273" spans="1:65" s="13" customFormat="1">
      <c r="B273" s="154"/>
      <c r="D273" s="155" t="s">
        <v>141</v>
      </c>
      <c r="E273" s="156" t="s">
        <v>1</v>
      </c>
      <c r="F273" s="157" t="s">
        <v>99</v>
      </c>
      <c r="H273" s="158">
        <v>10.4</v>
      </c>
      <c r="L273" s="154"/>
      <c r="M273" s="159"/>
      <c r="N273" s="160"/>
      <c r="O273" s="160"/>
      <c r="P273" s="160"/>
      <c r="Q273" s="160"/>
      <c r="R273" s="160"/>
      <c r="S273" s="160"/>
      <c r="T273" s="161"/>
      <c r="AT273" s="156" t="s">
        <v>141</v>
      </c>
      <c r="AU273" s="156" t="s">
        <v>147</v>
      </c>
      <c r="AV273" s="13" t="s">
        <v>80</v>
      </c>
      <c r="AW273" s="13" t="s">
        <v>27</v>
      </c>
      <c r="AX273" s="13" t="s">
        <v>70</v>
      </c>
      <c r="AY273" s="156" t="s">
        <v>132</v>
      </c>
    </row>
    <row r="274" spans="1:65" s="15" customFormat="1">
      <c r="B274" s="168"/>
      <c r="D274" s="155" t="s">
        <v>141</v>
      </c>
      <c r="E274" s="169" t="s">
        <v>1</v>
      </c>
      <c r="F274" s="170" t="s">
        <v>156</v>
      </c>
      <c r="H274" s="171">
        <v>10.4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141</v>
      </c>
      <c r="AU274" s="169" t="s">
        <v>147</v>
      </c>
      <c r="AV274" s="15" t="s">
        <v>139</v>
      </c>
      <c r="AW274" s="15" t="s">
        <v>27</v>
      </c>
      <c r="AX274" s="15" t="s">
        <v>78</v>
      </c>
      <c r="AY274" s="169" t="s">
        <v>132</v>
      </c>
    </row>
    <row r="275" spans="1:65" s="2" customFormat="1" ht="24">
      <c r="A275" s="29"/>
      <c r="B275" s="141"/>
      <c r="C275" s="142" t="s">
        <v>405</v>
      </c>
      <c r="D275" s="142" t="s">
        <v>134</v>
      </c>
      <c r="E275" s="143" t="s">
        <v>406</v>
      </c>
      <c r="F275" s="144" t="s">
        <v>407</v>
      </c>
      <c r="G275" s="145" t="s">
        <v>150</v>
      </c>
      <c r="H275" s="146">
        <v>10.4</v>
      </c>
      <c r="I275" s="147">
        <v>0</v>
      </c>
      <c r="J275" s="147">
        <f>ROUND(I275*H275,2)</f>
        <v>0</v>
      </c>
      <c r="K275" s="144" t="s">
        <v>1</v>
      </c>
      <c r="L275" s="30"/>
      <c r="M275" s="148" t="s">
        <v>1</v>
      </c>
      <c r="N275" s="149" t="s">
        <v>35</v>
      </c>
      <c r="O275" s="150">
        <v>0</v>
      </c>
      <c r="P275" s="150">
        <f>O275*H275</f>
        <v>0</v>
      </c>
      <c r="Q275" s="150">
        <v>0</v>
      </c>
      <c r="R275" s="150">
        <f>Q275*H275</f>
        <v>0</v>
      </c>
      <c r="S275" s="150">
        <v>0</v>
      </c>
      <c r="T275" s="151">
        <f>S275*H275</f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2" t="s">
        <v>139</v>
      </c>
      <c r="AT275" s="152" t="s">
        <v>134</v>
      </c>
      <c r="AU275" s="152" t="s">
        <v>147</v>
      </c>
      <c r="AY275" s="17" t="s">
        <v>132</v>
      </c>
      <c r="BE275" s="153">
        <f>IF(N275="základní",J275,0)</f>
        <v>0</v>
      </c>
      <c r="BF275" s="153">
        <f>IF(N275="snížená",J275,0)</f>
        <v>0</v>
      </c>
      <c r="BG275" s="153">
        <f>IF(N275="zákl. přenesená",J275,0)</f>
        <v>0</v>
      </c>
      <c r="BH275" s="153">
        <f>IF(N275="sníž. přenesená",J275,0)</f>
        <v>0</v>
      </c>
      <c r="BI275" s="153">
        <f>IF(N275="nulová",J275,0)</f>
        <v>0</v>
      </c>
      <c r="BJ275" s="17" t="s">
        <v>78</v>
      </c>
      <c r="BK275" s="153">
        <f>ROUND(I275*H275,2)</f>
        <v>0</v>
      </c>
      <c r="BL275" s="17" t="s">
        <v>139</v>
      </c>
      <c r="BM275" s="152" t="s">
        <v>408</v>
      </c>
    </row>
    <row r="276" spans="1:65" s="14" customFormat="1" ht="22.5">
      <c r="B276" s="162"/>
      <c r="D276" s="155" t="s">
        <v>141</v>
      </c>
      <c r="E276" s="163" t="s">
        <v>1</v>
      </c>
      <c r="F276" s="164" t="s">
        <v>407</v>
      </c>
      <c r="H276" s="163" t="s">
        <v>1</v>
      </c>
      <c r="L276" s="162"/>
      <c r="M276" s="165"/>
      <c r="N276" s="166"/>
      <c r="O276" s="166"/>
      <c r="P276" s="166"/>
      <c r="Q276" s="166"/>
      <c r="R276" s="166"/>
      <c r="S276" s="166"/>
      <c r="T276" s="167"/>
      <c r="AT276" s="163" t="s">
        <v>141</v>
      </c>
      <c r="AU276" s="163" t="s">
        <v>147</v>
      </c>
      <c r="AV276" s="14" t="s">
        <v>78</v>
      </c>
      <c r="AW276" s="14" t="s">
        <v>27</v>
      </c>
      <c r="AX276" s="14" t="s">
        <v>70</v>
      </c>
      <c r="AY276" s="163" t="s">
        <v>132</v>
      </c>
    </row>
    <row r="277" spans="1:65" s="13" customFormat="1">
      <c r="B277" s="154"/>
      <c r="D277" s="155" t="s">
        <v>141</v>
      </c>
      <c r="E277" s="156" t="s">
        <v>1</v>
      </c>
      <c r="F277" s="157" t="s">
        <v>99</v>
      </c>
      <c r="H277" s="158">
        <v>10.4</v>
      </c>
      <c r="L277" s="154"/>
      <c r="M277" s="159"/>
      <c r="N277" s="160"/>
      <c r="O277" s="160"/>
      <c r="P277" s="160"/>
      <c r="Q277" s="160"/>
      <c r="R277" s="160"/>
      <c r="S277" s="160"/>
      <c r="T277" s="161"/>
      <c r="AT277" s="156" t="s">
        <v>141</v>
      </c>
      <c r="AU277" s="156" t="s">
        <v>147</v>
      </c>
      <c r="AV277" s="13" t="s">
        <v>80</v>
      </c>
      <c r="AW277" s="13" t="s">
        <v>27</v>
      </c>
      <c r="AX277" s="13" t="s">
        <v>70</v>
      </c>
      <c r="AY277" s="156" t="s">
        <v>132</v>
      </c>
    </row>
    <row r="278" spans="1:65" s="15" customFormat="1">
      <c r="B278" s="168"/>
      <c r="D278" s="155" t="s">
        <v>141</v>
      </c>
      <c r="E278" s="169" t="s">
        <v>1</v>
      </c>
      <c r="F278" s="170" t="s">
        <v>156</v>
      </c>
      <c r="H278" s="171">
        <v>10.4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141</v>
      </c>
      <c r="AU278" s="169" t="s">
        <v>147</v>
      </c>
      <c r="AV278" s="15" t="s">
        <v>139</v>
      </c>
      <c r="AW278" s="15" t="s">
        <v>27</v>
      </c>
      <c r="AX278" s="15" t="s">
        <v>78</v>
      </c>
      <c r="AY278" s="169" t="s">
        <v>132</v>
      </c>
    </row>
    <row r="279" spans="1:65" s="2" customFormat="1" ht="24">
      <c r="A279" s="29"/>
      <c r="B279" s="141"/>
      <c r="C279" s="142" t="s">
        <v>409</v>
      </c>
      <c r="D279" s="142" t="s">
        <v>134</v>
      </c>
      <c r="E279" s="143" t="s">
        <v>410</v>
      </c>
      <c r="F279" s="144" t="s">
        <v>411</v>
      </c>
      <c r="G279" s="145" t="s">
        <v>150</v>
      </c>
      <c r="H279" s="146">
        <v>10.4</v>
      </c>
      <c r="I279" s="147">
        <v>0</v>
      </c>
      <c r="J279" s="147">
        <f>ROUND(I279*H279,2)</f>
        <v>0</v>
      </c>
      <c r="K279" s="144" t="s">
        <v>1</v>
      </c>
      <c r="L279" s="30"/>
      <c r="M279" s="148" t="s">
        <v>1</v>
      </c>
      <c r="N279" s="149" t="s">
        <v>35</v>
      </c>
      <c r="O279" s="150">
        <v>0</v>
      </c>
      <c r="P279" s="150">
        <f>O279*H279</f>
        <v>0</v>
      </c>
      <c r="Q279" s="150">
        <v>0</v>
      </c>
      <c r="R279" s="150">
        <f>Q279*H279</f>
        <v>0</v>
      </c>
      <c r="S279" s="150">
        <v>0</v>
      </c>
      <c r="T279" s="151">
        <f>S279*H279</f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52" t="s">
        <v>139</v>
      </c>
      <c r="AT279" s="152" t="s">
        <v>134</v>
      </c>
      <c r="AU279" s="152" t="s">
        <v>147</v>
      </c>
      <c r="AY279" s="17" t="s">
        <v>132</v>
      </c>
      <c r="BE279" s="153">
        <f>IF(N279="základní",J279,0)</f>
        <v>0</v>
      </c>
      <c r="BF279" s="153">
        <f>IF(N279="snížená",J279,0)</f>
        <v>0</v>
      </c>
      <c r="BG279" s="153">
        <f>IF(N279="zákl. přenesená",J279,0)</f>
        <v>0</v>
      </c>
      <c r="BH279" s="153">
        <f>IF(N279="sníž. přenesená",J279,0)</f>
        <v>0</v>
      </c>
      <c r="BI279" s="153">
        <f>IF(N279="nulová",J279,0)</f>
        <v>0</v>
      </c>
      <c r="BJ279" s="17" t="s">
        <v>78</v>
      </c>
      <c r="BK279" s="153">
        <f>ROUND(I279*H279,2)</f>
        <v>0</v>
      </c>
      <c r="BL279" s="17" t="s">
        <v>139</v>
      </c>
      <c r="BM279" s="152" t="s">
        <v>412</v>
      </c>
    </row>
    <row r="280" spans="1:65" s="14" customFormat="1">
      <c r="B280" s="162"/>
      <c r="D280" s="155" t="s">
        <v>141</v>
      </c>
      <c r="E280" s="163" t="s">
        <v>1</v>
      </c>
      <c r="F280" s="164" t="s">
        <v>411</v>
      </c>
      <c r="H280" s="163" t="s">
        <v>1</v>
      </c>
      <c r="L280" s="162"/>
      <c r="M280" s="165"/>
      <c r="N280" s="166"/>
      <c r="O280" s="166"/>
      <c r="P280" s="166"/>
      <c r="Q280" s="166"/>
      <c r="R280" s="166"/>
      <c r="S280" s="166"/>
      <c r="T280" s="167"/>
      <c r="AT280" s="163" t="s">
        <v>141</v>
      </c>
      <c r="AU280" s="163" t="s">
        <v>147</v>
      </c>
      <c r="AV280" s="14" t="s">
        <v>78</v>
      </c>
      <c r="AW280" s="14" t="s">
        <v>27</v>
      </c>
      <c r="AX280" s="14" t="s">
        <v>70</v>
      </c>
      <c r="AY280" s="163" t="s">
        <v>132</v>
      </c>
    </row>
    <row r="281" spans="1:65" s="13" customFormat="1">
      <c r="B281" s="154"/>
      <c r="D281" s="155" t="s">
        <v>141</v>
      </c>
      <c r="E281" s="156" t="s">
        <v>1</v>
      </c>
      <c r="F281" s="157" t="s">
        <v>99</v>
      </c>
      <c r="H281" s="158">
        <v>10.4</v>
      </c>
      <c r="L281" s="154"/>
      <c r="M281" s="159"/>
      <c r="N281" s="160"/>
      <c r="O281" s="160"/>
      <c r="P281" s="160"/>
      <c r="Q281" s="160"/>
      <c r="R281" s="160"/>
      <c r="S281" s="160"/>
      <c r="T281" s="161"/>
      <c r="AT281" s="156" t="s">
        <v>141</v>
      </c>
      <c r="AU281" s="156" t="s">
        <v>147</v>
      </c>
      <c r="AV281" s="13" t="s">
        <v>80</v>
      </c>
      <c r="AW281" s="13" t="s">
        <v>27</v>
      </c>
      <c r="AX281" s="13" t="s">
        <v>70</v>
      </c>
      <c r="AY281" s="156" t="s">
        <v>132</v>
      </c>
    </row>
    <row r="282" spans="1:65" s="15" customFormat="1">
      <c r="B282" s="168"/>
      <c r="D282" s="155" t="s">
        <v>141</v>
      </c>
      <c r="E282" s="169" t="s">
        <v>1</v>
      </c>
      <c r="F282" s="170" t="s">
        <v>156</v>
      </c>
      <c r="H282" s="171">
        <v>10.4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141</v>
      </c>
      <c r="AU282" s="169" t="s">
        <v>147</v>
      </c>
      <c r="AV282" s="15" t="s">
        <v>139</v>
      </c>
      <c r="AW282" s="15" t="s">
        <v>27</v>
      </c>
      <c r="AX282" s="15" t="s">
        <v>78</v>
      </c>
      <c r="AY282" s="169" t="s">
        <v>132</v>
      </c>
    </row>
    <row r="283" spans="1:65" s="2" customFormat="1" ht="36">
      <c r="A283" s="29"/>
      <c r="B283" s="141"/>
      <c r="C283" s="142" t="s">
        <v>413</v>
      </c>
      <c r="D283" s="142" t="s">
        <v>134</v>
      </c>
      <c r="E283" s="143" t="s">
        <v>414</v>
      </c>
      <c r="F283" s="144" t="s">
        <v>415</v>
      </c>
      <c r="G283" s="145" t="s">
        <v>285</v>
      </c>
      <c r="H283" s="146">
        <v>16</v>
      </c>
      <c r="I283" s="147">
        <v>0</v>
      </c>
      <c r="J283" s="147">
        <f>ROUND(I283*H283,2)</f>
        <v>0</v>
      </c>
      <c r="K283" s="144" t="s">
        <v>1</v>
      </c>
      <c r="L283" s="30"/>
      <c r="M283" s="148" t="s">
        <v>1</v>
      </c>
      <c r="N283" s="149" t="s">
        <v>35</v>
      </c>
      <c r="O283" s="150">
        <v>0</v>
      </c>
      <c r="P283" s="150">
        <f>O283*H283</f>
        <v>0</v>
      </c>
      <c r="Q283" s="150">
        <v>0</v>
      </c>
      <c r="R283" s="150">
        <f>Q283*H283</f>
        <v>0</v>
      </c>
      <c r="S283" s="150">
        <v>0</v>
      </c>
      <c r="T283" s="151">
        <f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52" t="s">
        <v>139</v>
      </c>
      <c r="AT283" s="152" t="s">
        <v>134</v>
      </c>
      <c r="AU283" s="152" t="s">
        <v>147</v>
      </c>
      <c r="AY283" s="17" t="s">
        <v>132</v>
      </c>
      <c r="BE283" s="153">
        <f>IF(N283="základní",J283,0)</f>
        <v>0</v>
      </c>
      <c r="BF283" s="153">
        <f>IF(N283="snížená",J283,0)</f>
        <v>0</v>
      </c>
      <c r="BG283" s="153">
        <f>IF(N283="zákl. přenesená",J283,0)</f>
        <v>0</v>
      </c>
      <c r="BH283" s="153">
        <f>IF(N283="sníž. přenesená",J283,0)</f>
        <v>0</v>
      </c>
      <c r="BI283" s="153">
        <f>IF(N283="nulová",J283,0)</f>
        <v>0</v>
      </c>
      <c r="BJ283" s="17" t="s">
        <v>78</v>
      </c>
      <c r="BK283" s="153">
        <f>ROUND(I283*H283,2)</f>
        <v>0</v>
      </c>
      <c r="BL283" s="17" t="s">
        <v>139</v>
      </c>
      <c r="BM283" s="152" t="s">
        <v>416</v>
      </c>
    </row>
    <row r="284" spans="1:65" s="14" customFormat="1" ht="33.75">
      <c r="B284" s="162"/>
      <c r="D284" s="155" t="s">
        <v>141</v>
      </c>
      <c r="E284" s="163" t="s">
        <v>1</v>
      </c>
      <c r="F284" s="164" t="s">
        <v>415</v>
      </c>
      <c r="H284" s="163" t="s">
        <v>1</v>
      </c>
      <c r="L284" s="162"/>
      <c r="M284" s="165"/>
      <c r="N284" s="166"/>
      <c r="O284" s="166"/>
      <c r="P284" s="166"/>
      <c r="Q284" s="166"/>
      <c r="R284" s="166"/>
      <c r="S284" s="166"/>
      <c r="T284" s="167"/>
      <c r="AT284" s="163" t="s">
        <v>141</v>
      </c>
      <c r="AU284" s="163" t="s">
        <v>147</v>
      </c>
      <c r="AV284" s="14" t="s">
        <v>78</v>
      </c>
      <c r="AW284" s="14" t="s">
        <v>27</v>
      </c>
      <c r="AX284" s="14" t="s">
        <v>70</v>
      </c>
      <c r="AY284" s="163" t="s">
        <v>132</v>
      </c>
    </row>
    <row r="285" spans="1:65" s="14" customFormat="1">
      <c r="B285" s="162"/>
      <c r="D285" s="155" t="s">
        <v>141</v>
      </c>
      <c r="E285" s="163" t="s">
        <v>1</v>
      </c>
      <c r="F285" s="164" t="s">
        <v>417</v>
      </c>
      <c r="H285" s="163" t="s">
        <v>1</v>
      </c>
      <c r="L285" s="162"/>
      <c r="M285" s="165"/>
      <c r="N285" s="166"/>
      <c r="O285" s="166"/>
      <c r="P285" s="166"/>
      <c r="Q285" s="166"/>
      <c r="R285" s="166"/>
      <c r="S285" s="166"/>
      <c r="T285" s="167"/>
      <c r="AT285" s="163" t="s">
        <v>141</v>
      </c>
      <c r="AU285" s="163" t="s">
        <v>147</v>
      </c>
      <c r="AV285" s="14" t="s">
        <v>78</v>
      </c>
      <c r="AW285" s="14" t="s">
        <v>27</v>
      </c>
      <c r="AX285" s="14" t="s">
        <v>70</v>
      </c>
      <c r="AY285" s="163" t="s">
        <v>132</v>
      </c>
    </row>
    <row r="286" spans="1:65" s="13" customFormat="1">
      <c r="B286" s="154"/>
      <c r="D286" s="155" t="s">
        <v>141</v>
      </c>
      <c r="E286" s="156" t="s">
        <v>1</v>
      </c>
      <c r="F286" s="157" t="s">
        <v>418</v>
      </c>
      <c r="H286" s="158">
        <v>16</v>
      </c>
      <c r="L286" s="154"/>
      <c r="M286" s="159"/>
      <c r="N286" s="160"/>
      <c r="O286" s="160"/>
      <c r="P286" s="160"/>
      <c r="Q286" s="160"/>
      <c r="R286" s="160"/>
      <c r="S286" s="160"/>
      <c r="T286" s="161"/>
      <c r="AT286" s="156" t="s">
        <v>141</v>
      </c>
      <c r="AU286" s="156" t="s">
        <v>147</v>
      </c>
      <c r="AV286" s="13" t="s">
        <v>80</v>
      </c>
      <c r="AW286" s="13" t="s">
        <v>27</v>
      </c>
      <c r="AX286" s="13" t="s">
        <v>70</v>
      </c>
      <c r="AY286" s="156" t="s">
        <v>132</v>
      </c>
    </row>
    <row r="287" spans="1:65" s="15" customFormat="1">
      <c r="B287" s="168"/>
      <c r="D287" s="155" t="s">
        <v>141</v>
      </c>
      <c r="E287" s="169" t="s">
        <v>1</v>
      </c>
      <c r="F287" s="170" t="s">
        <v>156</v>
      </c>
      <c r="H287" s="171">
        <v>16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141</v>
      </c>
      <c r="AU287" s="169" t="s">
        <v>147</v>
      </c>
      <c r="AV287" s="15" t="s">
        <v>139</v>
      </c>
      <c r="AW287" s="15" t="s">
        <v>27</v>
      </c>
      <c r="AX287" s="15" t="s">
        <v>78</v>
      </c>
      <c r="AY287" s="169" t="s">
        <v>132</v>
      </c>
    </row>
    <row r="288" spans="1:65" s="2" customFormat="1" ht="33" customHeight="1">
      <c r="A288" s="29"/>
      <c r="B288" s="141"/>
      <c r="C288" s="142" t="s">
        <v>419</v>
      </c>
      <c r="D288" s="142" t="s">
        <v>134</v>
      </c>
      <c r="E288" s="143" t="s">
        <v>420</v>
      </c>
      <c r="F288" s="144" t="s">
        <v>371</v>
      </c>
      <c r="G288" s="145" t="s">
        <v>216</v>
      </c>
      <c r="H288" s="146">
        <v>10.92</v>
      </c>
      <c r="I288" s="147">
        <v>0</v>
      </c>
      <c r="J288" s="147">
        <f>ROUND(I288*H288,2)</f>
        <v>0</v>
      </c>
      <c r="K288" s="144" t="s">
        <v>421</v>
      </c>
      <c r="L288" s="30"/>
      <c r="M288" s="148" t="s">
        <v>1</v>
      </c>
      <c r="N288" s="149" t="s">
        <v>35</v>
      </c>
      <c r="O288" s="150">
        <v>6.6000000000000003E-2</v>
      </c>
      <c r="P288" s="150">
        <f>O288*H288</f>
        <v>0.72072000000000003</v>
      </c>
      <c r="Q288" s="150">
        <v>0</v>
      </c>
      <c r="R288" s="150">
        <f>Q288*H288</f>
        <v>0</v>
      </c>
      <c r="S288" s="150">
        <v>0</v>
      </c>
      <c r="T288" s="151">
        <f>S288*H288</f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52" t="s">
        <v>139</v>
      </c>
      <c r="AT288" s="152" t="s">
        <v>134</v>
      </c>
      <c r="AU288" s="152" t="s">
        <v>147</v>
      </c>
      <c r="AY288" s="17" t="s">
        <v>132</v>
      </c>
      <c r="BE288" s="153">
        <f>IF(N288="základní",J288,0)</f>
        <v>0</v>
      </c>
      <c r="BF288" s="153">
        <f>IF(N288="snížená",J288,0)</f>
        <v>0</v>
      </c>
      <c r="BG288" s="153">
        <f>IF(N288="zákl. přenesená",J288,0)</f>
        <v>0</v>
      </c>
      <c r="BH288" s="153">
        <f>IF(N288="sníž. přenesená",J288,0)</f>
        <v>0</v>
      </c>
      <c r="BI288" s="153">
        <f>IF(N288="nulová",J288,0)</f>
        <v>0</v>
      </c>
      <c r="BJ288" s="17" t="s">
        <v>78</v>
      </c>
      <c r="BK288" s="153">
        <f>ROUND(I288*H288,2)</f>
        <v>0</v>
      </c>
      <c r="BL288" s="17" t="s">
        <v>139</v>
      </c>
      <c r="BM288" s="152" t="s">
        <v>422</v>
      </c>
    </row>
    <row r="289" spans="1:65" s="13" customFormat="1">
      <c r="B289" s="154"/>
      <c r="D289" s="155" t="s">
        <v>141</v>
      </c>
      <c r="E289" s="156" t="s">
        <v>1</v>
      </c>
      <c r="F289" s="157" t="s">
        <v>423</v>
      </c>
      <c r="H289" s="158">
        <v>10.92</v>
      </c>
      <c r="L289" s="154"/>
      <c r="M289" s="159"/>
      <c r="N289" s="160"/>
      <c r="O289" s="160"/>
      <c r="P289" s="160"/>
      <c r="Q289" s="160"/>
      <c r="R289" s="160"/>
      <c r="S289" s="160"/>
      <c r="T289" s="161"/>
      <c r="AT289" s="156" t="s">
        <v>141</v>
      </c>
      <c r="AU289" s="156" t="s">
        <v>147</v>
      </c>
      <c r="AV289" s="13" t="s">
        <v>80</v>
      </c>
      <c r="AW289" s="13" t="s">
        <v>27</v>
      </c>
      <c r="AX289" s="13" t="s">
        <v>78</v>
      </c>
      <c r="AY289" s="156" t="s">
        <v>132</v>
      </c>
    </row>
    <row r="290" spans="1:65" s="12" customFormat="1" ht="20.85" customHeight="1">
      <c r="B290" s="129"/>
      <c r="D290" s="130" t="s">
        <v>69</v>
      </c>
      <c r="E290" s="139" t="s">
        <v>424</v>
      </c>
      <c r="F290" s="139" t="s">
        <v>425</v>
      </c>
      <c r="J290" s="140">
        <f>BK290</f>
        <v>0</v>
      </c>
      <c r="L290" s="129"/>
      <c r="M290" s="133"/>
      <c r="N290" s="134"/>
      <c r="O290" s="134"/>
      <c r="P290" s="135">
        <f>SUM(P291:P317)</f>
        <v>4.4096000000000002</v>
      </c>
      <c r="Q290" s="134"/>
      <c r="R290" s="135">
        <f>SUM(R291:R317)</f>
        <v>5.1200000000000009E-4</v>
      </c>
      <c r="S290" s="134"/>
      <c r="T290" s="136">
        <f>SUM(T291:T317)</f>
        <v>10.166400000000001</v>
      </c>
      <c r="AR290" s="130" t="s">
        <v>78</v>
      </c>
      <c r="AT290" s="137" t="s">
        <v>69</v>
      </c>
      <c r="AU290" s="137" t="s">
        <v>80</v>
      </c>
      <c r="AY290" s="130" t="s">
        <v>132</v>
      </c>
      <c r="BK290" s="138">
        <f>SUM(BK291:BK317)</f>
        <v>0</v>
      </c>
    </row>
    <row r="291" spans="1:65" s="2" customFormat="1" ht="24">
      <c r="A291" s="29"/>
      <c r="B291" s="141"/>
      <c r="C291" s="142" t="s">
        <v>426</v>
      </c>
      <c r="D291" s="142" t="s">
        <v>134</v>
      </c>
      <c r="E291" s="143" t="s">
        <v>427</v>
      </c>
      <c r="F291" s="144" t="s">
        <v>428</v>
      </c>
      <c r="G291" s="145" t="s">
        <v>150</v>
      </c>
      <c r="H291" s="146">
        <v>10.4</v>
      </c>
      <c r="I291" s="147">
        <v>0</v>
      </c>
      <c r="J291" s="147">
        <f>ROUND(I291*H291,2)</f>
        <v>0</v>
      </c>
      <c r="K291" s="144" t="s">
        <v>138</v>
      </c>
      <c r="L291" s="30"/>
      <c r="M291" s="148" t="s">
        <v>1</v>
      </c>
      <c r="N291" s="149" t="s">
        <v>35</v>
      </c>
      <c r="O291" s="150">
        <v>0.23200000000000001</v>
      </c>
      <c r="P291" s="150">
        <f>O291*H291</f>
        <v>2.4128000000000003</v>
      </c>
      <c r="Q291" s="150">
        <v>0</v>
      </c>
      <c r="R291" s="150">
        <f>Q291*H291</f>
        <v>0</v>
      </c>
      <c r="S291" s="150">
        <v>0.57999999999999996</v>
      </c>
      <c r="T291" s="151">
        <f>S291*H291</f>
        <v>6.032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52" t="s">
        <v>139</v>
      </c>
      <c r="AT291" s="152" t="s">
        <v>134</v>
      </c>
      <c r="AU291" s="152" t="s">
        <v>147</v>
      </c>
      <c r="AY291" s="17" t="s">
        <v>132</v>
      </c>
      <c r="BE291" s="153">
        <f>IF(N291="základní",J291,0)</f>
        <v>0</v>
      </c>
      <c r="BF291" s="153">
        <f>IF(N291="snížená",J291,0)</f>
        <v>0</v>
      </c>
      <c r="BG291" s="153">
        <f>IF(N291="zákl. přenesená",J291,0)</f>
        <v>0</v>
      </c>
      <c r="BH291" s="153">
        <f>IF(N291="sníž. přenesená",J291,0)</f>
        <v>0</v>
      </c>
      <c r="BI291" s="153">
        <f>IF(N291="nulová",J291,0)</f>
        <v>0</v>
      </c>
      <c r="BJ291" s="17" t="s">
        <v>78</v>
      </c>
      <c r="BK291" s="153">
        <f>ROUND(I291*H291,2)</f>
        <v>0</v>
      </c>
      <c r="BL291" s="17" t="s">
        <v>139</v>
      </c>
      <c r="BM291" s="152" t="s">
        <v>429</v>
      </c>
    </row>
    <row r="292" spans="1:65" s="14" customFormat="1">
      <c r="B292" s="162"/>
      <c r="D292" s="155" t="s">
        <v>141</v>
      </c>
      <c r="E292" s="163" t="s">
        <v>1</v>
      </c>
      <c r="F292" s="164" t="s">
        <v>430</v>
      </c>
      <c r="H292" s="163" t="s">
        <v>1</v>
      </c>
      <c r="L292" s="162"/>
      <c r="M292" s="165"/>
      <c r="N292" s="166"/>
      <c r="O292" s="166"/>
      <c r="P292" s="166"/>
      <c r="Q292" s="166"/>
      <c r="R292" s="166"/>
      <c r="S292" s="166"/>
      <c r="T292" s="167"/>
      <c r="AT292" s="163" t="s">
        <v>141</v>
      </c>
      <c r="AU292" s="163" t="s">
        <v>147</v>
      </c>
      <c r="AV292" s="14" t="s">
        <v>78</v>
      </c>
      <c r="AW292" s="14" t="s">
        <v>27</v>
      </c>
      <c r="AX292" s="14" t="s">
        <v>70</v>
      </c>
      <c r="AY292" s="163" t="s">
        <v>132</v>
      </c>
    </row>
    <row r="293" spans="1:65" s="14" customFormat="1">
      <c r="B293" s="162"/>
      <c r="D293" s="155" t="s">
        <v>141</v>
      </c>
      <c r="E293" s="163" t="s">
        <v>1</v>
      </c>
      <c r="F293" s="164" t="s">
        <v>431</v>
      </c>
      <c r="H293" s="163" t="s">
        <v>1</v>
      </c>
      <c r="L293" s="162"/>
      <c r="M293" s="165"/>
      <c r="N293" s="166"/>
      <c r="O293" s="166"/>
      <c r="P293" s="166"/>
      <c r="Q293" s="166"/>
      <c r="R293" s="166"/>
      <c r="S293" s="166"/>
      <c r="T293" s="167"/>
      <c r="AT293" s="163" t="s">
        <v>141</v>
      </c>
      <c r="AU293" s="163" t="s">
        <v>147</v>
      </c>
      <c r="AV293" s="14" t="s">
        <v>78</v>
      </c>
      <c r="AW293" s="14" t="s">
        <v>27</v>
      </c>
      <c r="AX293" s="14" t="s">
        <v>70</v>
      </c>
      <c r="AY293" s="163" t="s">
        <v>132</v>
      </c>
    </row>
    <row r="294" spans="1:65" s="13" customFormat="1">
      <c r="B294" s="154"/>
      <c r="D294" s="155" t="s">
        <v>141</v>
      </c>
      <c r="E294" s="156" t="s">
        <v>1</v>
      </c>
      <c r="F294" s="157" t="s">
        <v>432</v>
      </c>
      <c r="H294" s="158">
        <v>10.4</v>
      </c>
      <c r="L294" s="154"/>
      <c r="M294" s="159"/>
      <c r="N294" s="160"/>
      <c r="O294" s="160"/>
      <c r="P294" s="160"/>
      <c r="Q294" s="160"/>
      <c r="R294" s="160"/>
      <c r="S294" s="160"/>
      <c r="T294" s="161"/>
      <c r="AT294" s="156" t="s">
        <v>141</v>
      </c>
      <c r="AU294" s="156" t="s">
        <v>147</v>
      </c>
      <c r="AV294" s="13" t="s">
        <v>80</v>
      </c>
      <c r="AW294" s="13" t="s">
        <v>27</v>
      </c>
      <c r="AX294" s="13" t="s">
        <v>78</v>
      </c>
      <c r="AY294" s="156" t="s">
        <v>132</v>
      </c>
    </row>
    <row r="295" spans="1:65" s="2" customFormat="1" ht="24">
      <c r="A295" s="29"/>
      <c r="B295" s="141"/>
      <c r="C295" s="142" t="s">
        <v>433</v>
      </c>
      <c r="D295" s="142" t="s">
        <v>134</v>
      </c>
      <c r="E295" s="143" t="s">
        <v>434</v>
      </c>
      <c r="F295" s="144" t="s">
        <v>435</v>
      </c>
      <c r="G295" s="145" t="s">
        <v>150</v>
      </c>
      <c r="H295" s="146">
        <v>12.8</v>
      </c>
      <c r="I295" s="147">
        <v>0</v>
      </c>
      <c r="J295" s="147">
        <f>ROUND(I295*H295,2)</f>
        <v>0</v>
      </c>
      <c r="K295" s="144" t="s">
        <v>138</v>
      </c>
      <c r="L295" s="30"/>
      <c r="M295" s="148" t="s">
        <v>1</v>
      </c>
      <c r="N295" s="149" t="s">
        <v>35</v>
      </c>
      <c r="O295" s="150">
        <v>0.13</v>
      </c>
      <c r="P295" s="150">
        <f>O295*H295</f>
        <v>1.6640000000000001</v>
      </c>
      <c r="Q295" s="150">
        <v>0</v>
      </c>
      <c r="R295" s="150">
        <f>Q295*H295</f>
        <v>0</v>
      </c>
      <c r="S295" s="150">
        <v>0.22</v>
      </c>
      <c r="T295" s="151">
        <f>S295*H295</f>
        <v>2.8160000000000003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2" t="s">
        <v>139</v>
      </c>
      <c r="AT295" s="152" t="s">
        <v>134</v>
      </c>
      <c r="AU295" s="152" t="s">
        <v>147</v>
      </c>
      <c r="AY295" s="17" t="s">
        <v>132</v>
      </c>
      <c r="BE295" s="153">
        <f>IF(N295="základní",J295,0)</f>
        <v>0</v>
      </c>
      <c r="BF295" s="153">
        <f>IF(N295="snížená",J295,0)</f>
        <v>0</v>
      </c>
      <c r="BG295" s="153">
        <f>IF(N295="zákl. přenesená",J295,0)</f>
        <v>0</v>
      </c>
      <c r="BH295" s="153">
        <f>IF(N295="sníž. přenesená",J295,0)</f>
        <v>0</v>
      </c>
      <c r="BI295" s="153">
        <f>IF(N295="nulová",J295,0)</f>
        <v>0</v>
      </c>
      <c r="BJ295" s="17" t="s">
        <v>78</v>
      </c>
      <c r="BK295" s="153">
        <f>ROUND(I295*H295,2)</f>
        <v>0</v>
      </c>
      <c r="BL295" s="17" t="s">
        <v>139</v>
      </c>
      <c r="BM295" s="152" t="s">
        <v>436</v>
      </c>
    </row>
    <row r="296" spans="1:65" s="13" customFormat="1">
      <c r="B296" s="154"/>
      <c r="D296" s="155" t="s">
        <v>141</v>
      </c>
      <c r="E296" s="156" t="s">
        <v>1</v>
      </c>
      <c r="F296" s="157" t="s">
        <v>437</v>
      </c>
      <c r="H296" s="158">
        <v>12.8</v>
      </c>
      <c r="L296" s="154"/>
      <c r="M296" s="159"/>
      <c r="N296" s="160"/>
      <c r="O296" s="160"/>
      <c r="P296" s="160"/>
      <c r="Q296" s="160"/>
      <c r="R296" s="160"/>
      <c r="S296" s="160"/>
      <c r="T296" s="161"/>
      <c r="AT296" s="156" t="s">
        <v>141</v>
      </c>
      <c r="AU296" s="156" t="s">
        <v>147</v>
      </c>
      <c r="AV296" s="13" t="s">
        <v>80</v>
      </c>
      <c r="AW296" s="13" t="s">
        <v>27</v>
      </c>
      <c r="AX296" s="13" t="s">
        <v>70</v>
      </c>
      <c r="AY296" s="156" t="s">
        <v>132</v>
      </c>
    </row>
    <row r="297" spans="1:65" s="15" customFormat="1">
      <c r="B297" s="168"/>
      <c r="D297" s="155" t="s">
        <v>141</v>
      </c>
      <c r="E297" s="169" t="s">
        <v>1</v>
      </c>
      <c r="F297" s="170" t="s">
        <v>156</v>
      </c>
      <c r="H297" s="171">
        <v>12.8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141</v>
      </c>
      <c r="AU297" s="169" t="s">
        <v>147</v>
      </c>
      <c r="AV297" s="15" t="s">
        <v>139</v>
      </c>
      <c r="AW297" s="15" t="s">
        <v>27</v>
      </c>
      <c r="AX297" s="15" t="s">
        <v>78</v>
      </c>
      <c r="AY297" s="169" t="s">
        <v>132</v>
      </c>
    </row>
    <row r="298" spans="1:65" s="2" customFormat="1" ht="24">
      <c r="A298" s="29"/>
      <c r="B298" s="141"/>
      <c r="C298" s="142" t="s">
        <v>438</v>
      </c>
      <c r="D298" s="142" t="s">
        <v>134</v>
      </c>
      <c r="E298" s="143" t="s">
        <v>439</v>
      </c>
      <c r="F298" s="144" t="s">
        <v>440</v>
      </c>
      <c r="G298" s="145" t="s">
        <v>150</v>
      </c>
      <c r="H298" s="146">
        <v>12.8</v>
      </c>
      <c r="I298" s="147">
        <v>0</v>
      </c>
      <c r="J298" s="147">
        <f>ROUND(I298*H298,2)</f>
        <v>0</v>
      </c>
      <c r="K298" s="144" t="s">
        <v>421</v>
      </c>
      <c r="L298" s="30"/>
      <c r="M298" s="148" t="s">
        <v>1</v>
      </c>
      <c r="N298" s="149" t="s">
        <v>35</v>
      </c>
      <c r="O298" s="150">
        <v>2.5999999999999999E-2</v>
      </c>
      <c r="P298" s="150">
        <f>O298*H298</f>
        <v>0.33279999999999998</v>
      </c>
      <c r="Q298" s="150">
        <v>4.0000000000000003E-5</v>
      </c>
      <c r="R298" s="150">
        <f>Q298*H298</f>
        <v>5.1200000000000009E-4</v>
      </c>
      <c r="S298" s="150">
        <v>0.10299999999999999</v>
      </c>
      <c r="T298" s="151">
        <f>S298*H298</f>
        <v>1.3184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52" t="s">
        <v>139</v>
      </c>
      <c r="AT298" s="152" t="s">
        <v>134</v>
      </c>
      <c r="AU298" s="152" t="s">
        <v>147</v>
      </c>
      <c r="AY298" s="17" t="s">
        <v>132</v>
      </c>
      <c r="BE298" s="153">
        <f>IF(N298="základní",J298,0)</f>
        <v>0</v>
      </c>
      <c r="BF298" s="153">
        <f>IF(N298="snížená",J298,0)</f>
        <v>0</v>
      </c>
      <c r="BG298" s="153">
        <f>IF(N298="zákl. přenesená",J298,0)</f>
        <v>0</v>
      </c>
      <c r="BH298" s="153">
        <f>IF(N298="sníž. přenesená",J298,0)</f>
        <v>0</v>
      </c>
      <c r="BI298" s="153">
        <f>IF(N298="nulová",J298,0)</f>
        <v>0</v>
      </c>
      <c r="BJ298" s="17" t="s">
        <v>78</v>
      </c>
      <c r="BK298" s="153">
        <f>ROUND(I298*H298,2)</f>
        <v>0</v>
      </c>
      <c r="BL298" s="17" t="s">
        <v>139</v>
      </c>
      <c r="BM298" s="152" t="s">
        <v>441</v>
      </c>
    </row>
    <row r="299" spans="1:65" s="14" customFormat="1" ht="22.5">
      <c r="B299" s="162"/>
      <c r="D299" s="155" t="s">
        <v>141</v>
      </c>
      <c r="E299" s="163" t="s">
        <v>1</v>
      </c>
      <c r="F299" s="164" t="s">
        <v>440</v>
      </c>
      <c r="H299" s="163" t="s">
        <v>1</v>
      </c>
      <c r="L299" s="162"/>
      <c r="M299" s="165"/>
      <c r="N299" s="166"/>
      <c r="O299" s="166"/>
      <c r="P299" s="166"/>
      <c r="Q299" s="166"/>
      <c r="R299" s="166"/>
      <c r="S299" s="166"/>
      <c r="T299" s="167"/>
      <c r="AT299" s="163" t="s">
        <v>141</v>
      </c>
      <c r="AU299" s="163" t="s">
        <v>147</v>
      </c>
      <c r="AV299" s="14" t="s">
        <v>78</v>
      </c>
      <c r="AW299" s="14" t="s">
        <v>27</v>
      </c>
      <c r="AX299" s="14" t="s">
        <v>70</v>
      </c>
      <c r="AY299" s="163" t="s">
        <v>132</v>
      </c>
    </row>
    <row r="300" spans="1:65" s="13" customFormat="1">
      <c r="B300" s="154"/>
      <c r="D300" s="155" t="s">
        <v>141</v>
      </c>
      <c r="E300" s="156" t="s">
        <v>1</v>
      </c>
      <c r="F300" s="157" t="s">
        <v>442</v>
      </c>
      <c r="H300" s="158">
        <v>12.8</v>
      </c>
      <c r="L300" s="154"/>
      <c r="M300" s="159"/>
      <c r="N300" s="160"/>
      <c r="O300" s="160"/>
      <c r="P300" s="160"/>
      <c r="Q300" s="160"/>
      <c r="R300" s="160"/>
      <c r="S300" s="160"/>
      <c r="T300" s="161"/>
      <c r="AT300" s="156" t="s">
        <v>141</v>
      </c>
      <c r="AU300" s="156" t="s">
        <v>147</v>
      </c>
      <c r="AV300" s="13" t="s">
        <v>80</v>
      </c>
      <c r="AW300" s="13" t="s">
        <v>27</v>
      </c>
      <c r="AX300" s="13" t="s">
        <v>78</v>
      </c>
      <c r="AY300" s="156" t="s">
        <v>132</v>
      </c>
    </row>
    <row r="301" spans="1:65" s="2" customFormat="1" ht="16.5" customHeight="1">
      <c r="A301" s="29"/>
      <c r="B301" s="141"/>
      <c r="C301" s="142" t="s">
        <v>443</v>
      </c>
      <c r="D301" s="142" t="s">
        <v>134</v>
      </c>
      <c r="E301" s="143" t="s">
        <v>444</v>
      </c>
      <c r="F301" s="144" t="s">
        <v>445</v>
      </c>
      <c r="G301" s="145" t="s">
        <v>285</v>
      </c>
      <c r="H301" s="146">
        <v>16</v>
      </c>
      <c r="I301" s="147">
        <v>0</v>
      </c>
      <c r="J301" s="147">
        <f>ROUND(I301*H301,2)</f>
        <v>0</v>
      </c>
      <c r="K301" s="144" t="s">
        <v>1</v>
      </c>
      <c r="L301" s="30"/>
      <c r="M301" s="148" t="s">
        <v>1</v>
      </c>
      <c r="N301" s="149" t="s">
        <v>35</v>
      </c>
      <c r="O301" s="150">
        <v>0</v>
      </c>
      <c r="P301" s="150">
        <f>O301*H301</f>
        <v>0</v>
      </c>
      <c r="Q301" s="150">
        <v>0</v>
      </c>
      <c r="R301" s="150">
        <f>Q301*H301</f>
        <v>0</v>
      </c>
      <c r="S301" s="150">
        <v>0</v>
      </c>
      <c r="T301" s="151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2" t="s">
        <v>139</v>
      </c>
      <c r="AT301" s="152" t="s">
        <v>134</v>
      </c>
      <c r="AU301" s="152" t="s">
        <v>147</v>
      </c>
      <c r="AY301" s="17" t="s">
        <v>132</v>
      </c>
      <c r="BE301" s="153">
        <f>IF(N301="základní",J301,0)</f>
        <v>0</v>
      </c>
      <c r="BF301" s="153">
        <f>IF(N301="snížená",J301,0)</f>
        <v>0</v>
      </c>
      <c r="BG301" s="153">
        <f>IF(N301="zákl. přenesená",J301,0)</f>
        <v>0</v>
      </c>
      <c r="BH301" s="153">
        <f>IF(N301="sníž. přenesená",J301,0)</f>
        <v>0</v>
      </c>
      <c r="BI301" s="153">
        <f>IF(N301="nulová",J301,0)</f>
        <v>0</v>
      </c>
      <c r="BJ301" s="17" t="s">
        <v>78</v>
      </c>
      <c r="BK301" s="153">
        <f>ROUND(I301*H301,2)</f>
        <v>0</v>
      </c>
      <c r="BL301" s="17" t="s">
        <v>139</v>
      </c>
      <c r="BM301" s="152" t="s">
        <v>446</v>
      </c>
    </row>
    <row r="302" spans="1:65" s="13" customFormat="1">
      <c r="B302" s="154"/>
      <c r="D302" s="155" t="s">
        <v>141</v>
      </c>
      <c r="E302" s="156" t="s">
        <v>1</v>
      </c>
      <c r="F302" s="157" t="s">
        <v>447</v>
      </c>
      <c r="H302" s="158">
        <v>16</v>
      </c>
      <c r="L302" s="154"/>
      <c r="M302" s="159"/>
      <c r="N302" s="160"/>
      <c r="O302" s="160"/>
      <c r="P302" s="160"/>
      <c r="Q302" s="160"/>
      <c r="R302" s="160"/>
      <c r="S302" s="160"/>
      <c r="T302" s="161"/>
      <c r="AT302" s="156" t="s">
        <v>141</v>
      </c>
      <c r="AU302" s="156" t="s">
        <v>147</v>
      </c>
      <c r="AV302" s="13" t="s">
        <v>80</v>
      </c>
      <c r="AW302" s="13" t="s">
        <v>27</v>
      </c>
      <c r="AX302" s="13" t="s">
        <v>70</v>
      </c>
      <c r="AY302" s="156" t="s">
        <v>132</v>
      </c>
    </row>
    <row r="303" spans="1:65" s="15" customFormat="1">
      <c r="B303" s="168"/>
      <c r="D303" s="155" t="s">
        <v>141</v>
      </c>
      <c r="E303" s="169" t="s">
        <v>1</v>
      </c>
      <c r="F303" s="170" t="s">
        <v>156</v>
      </c>
      <c r="H303" s="171">
        <v>16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141</v>
      </c>
      <c r="AU303" s="169" t="s">
        <v>147</v>
      </c>
      <c r="AV303" s="15" t="s">
        <v>139</v>
      </c>
      <c r="AW303" s="15" t="s">
        <v>27</v>
      </c>
      <c r="AX303" s="15" t="s">
        <v>78</v>
      </c>
      <c r="AY303" s="169" t="s">
        <v>132</v>
      </c>
    </row>
    <row r="304" spans="1:65" s="2" customFormat="1" ht="21.75" customHeight="1">
      <c r="A304" s="29"/>
      <c r="B304" s="141"/>
      <c r="C304" s="142" t="s">
        <v>448</v>
      </c>
      <c r="D304" s="142" t="s">
        <v>134</v>
      </c>
      <c r="E304" s="143" t="s">
        <v>449</v>
      </c>
      <c r="F304" s="144" t="s">
        <v>450</v>
      </c>
      <c r="G304" s="145" t="s">
        <v>216</v>
      </c>
      <c r="H304" s="146">
        <v>14</v>
      </c>
      <c r="I304" s="147">
        <v>0</v>
      </c>
      <c r="J304" s="147">
        <f>ROUND(I304*H304,2)</f>
        <v>0</v>
      </c>
      <c r="K304" s="144" t="s">
        <v>1</v>
      </c>
      <c r="L304" s="30"/>
      <c r="M304" s="148" t="s">
        <v>1</v>
      </c>
      <c r="N304" s="149" t="s">
        <v>35</v>
      </c>
      <c r="O304" s="150">
        <v>0</v>
      </c>
      <c r="P304" s="150">
        <f>O304*H304</f>
        <v>0</v>
      </c>
      <c r="Q304" s="150">
        <v>0</v>
      </c>
      <c r="R304" s="150">
        <f>Q304*H304</f>
        <v>0</v>
      </c>
      <c r="S304" s="150">
        <v>0</v>
      </c>
      <c r="T304" s="151">
        <f>S304*H304</f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52" t="s">
        <v>139</v>
      </c>
      <c r="AT304" s="152" t="s">
        <v>134</v>
      </c>
      <c r="AU304" s="152" t="s">
        <v>147</v>
      </c>
      <c r="AY304" s="17" t="s">
        <v>132</v>
      </c>
      <c r="BE304" s="153">
        <f>IF(N304="základní",J304,0)</f>
        <v>0</v>
      </c>
      <c r="BF304" s="153">
        <f>IF(N304="snížená",J304,0)</f>
        <v>0</v>
      </c>
      <c r="BG304" s="153">
        <f>IF(N304="zákl. přenesená",J304,0)</f>
        <v>0</v>
      </c>
      <c r="BH304" s="153">
        <f>IF(N304="sníž. přenesená",J304,0)</f>
        <v>0</v>
      </c>
      <c r="BI304" s="153">
        <f>IF(N304="nulová",J304,0)</f>
        <v>0</v>
      </c>
      <c r="BJ304" s="17" t="s">
        <v>78</v>
      </c>
      <c r="BK304" s="153">
        <f>ROUND(I304*H304,2)</f>
        <v>0</v>
      </c>
      <c r="BL304" s="17" t="s">
        <v>139</v>
      </c>
      <c r="BM304" s="152" t="s">
        <v>451</v>
      </c>
    </row>
    <row r="305" spans="1:65" s="14" customFormat="1">
      <c r="B305" s="162"/>
      <c r="D305" s="155" t="s">
        <v>141</v>
      </c>
      <c r="E305" s="163" t="s">
        <v>1</v>
      </c>
      <c r="F305" s="164" t="s">
        <v>450</v>
      </c>
      <c r="H305" s="163" t="s">
        <v>1</v>
      </c>
      <c r="L305" s="162"/>
      <c r="M305" s="165"/>
      <c r="N305" s="166"/>
      <c r="O305" s="166"/>
      <c r="P305" s="166"/>
      <c r="Q305" s="166"/>
      <c r="R305" s="166"/>
      <c r="S305" s="166"/>
      <c r="T305" s="167"/>
      <c r="AT305" s="163" t="s">
        <v>141</v>
      </c>
      <c r="AU305" s="163" t="s">
        <v>147</v>
      </c>
      <c r="AV305" s="14" t="s">
        <v>78</v>
      </c>
      <c r="AW305" s="14" t="s">
        <v>27</v>
      </c>
      <c r="AX305" s="14" t="s">
        <v>70</v>
      </c>
      <c r="AY305" s="163" t="s">
        <v>132</v>
      </c>
    </row>
    <row r="306" spans="1:65" s="13" customFormat="1">
      <c r="B306" s="154"/>
      <c r="D306" s="155" t="s">
        <v>141</v>
      </c>
      <c r="E306" s="156" t="s">
        <v>1</v>
      </c>
      <c r="F306" s="157" t="s">
        <v>452</v>
      </c>
      <c r="H306" s="158">
        <v>14</v>
      </c>
      <c r="L306" s="154"/>
      <c r="M306" s="159"/>
      <c r="N306" s="160"/>
      <c r="O306" s="160"/>
      <c r="P306" s="160"/>
      <c r="Q306" s="160"/>
      <c r="R306" s="160"/>
      <c r="S306" s="160"/>
      <c r="T306" s="161"/>
      <c r="AT306" s="156" t="s">
        <v>141</v>
      </c>
      <c r="AU306" s="156" t="s">
        <v>147</v>
      </c>
      <c r="AV306" s="13" t="s">
        <v>80</v>
      </c>
      <c r="AW306" s="13" t="s">
        <v>27</v>
      </c>
      <c r="AX306" s="13" t="s">
        <v>78</v>
      </c>
      <c r="AY306" s="156" t="s">
        <v>132</v>
      </c>
    </row>
    <row r="307" spans="1:65" s="2" customFormat="1" ht="24">
      <c r="A307" s="29"/>
      <c r="B307" s="141"/>
      <c r="C307" s="142" t="s">
        <v>453</v>
      </c>
      <c r="D307" s="142" t="s">
        <v>134</v>
      </c>
      <c r="E307" s="143" t="s">
        <v>454</v>
      </c>
      <c r="F307" s="144" t="s">
        <v>455</v>
      </c>
      <c r="G307" s="145" t="s">
        <v>216</v>
      </c>
      <c r="H307" s="146">
        <v>210</v>
      </c>
      <c r="I307" s="147">
        <v>0</v>
      </c>
      <c r="J307" s="147">
        <f>ROUND(I307*H307,2)</f>
        <v>0</v>
      </c>
      <c r="K307" s="144" t="s">
        <v>1</v>
      </c>
      <c r="L307" s="30"/>
      <c r="M307" s="148" t="s">
        <v>1</v>
      </c>
      <c r="N307" s="149" t="s">
        <v>35</v>
      </c>
      <c r="O307" s="150">
        <v>0</v>
      </c>
      <c r="P307" s="150">
        <f>O307*H307</f>
        <v>0</v>
      </c>
      <c r="Q307" s="150">
        <v>0</v>
      </c>
      <c r="R307" s="150">
        <f>Q307*H307</f>
        <v>0</v>
      </c>
      <c r="S307" s="150">
        <v>0</v>
      </c>
      <c r="T307" s="151">
        <f>S307*H307</f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52" t="s">
        <v>139</v>
      </c>
      <c r="AT307" s="152" t="s">
        <v>134</v>
      </c>
      <c r="AU307" s="152" t="s">
        <v>147</v>
      </c>
      <c r="AY307" s="17" t="s">
        <v>132</v>
      </c>
      <c r="BE307" s="153">
        <f>IF(N307="základní",J307,0)</f>
        <v>0</v>
      </c>
      <c r="BF307" s="153">
        <f>IF(N307="snížená",J307,0)</f>
        <v>0</v>
      </c>
      <c r="BG307" s="153">
        <f>IF(N307="zákl. přenesená",J307,0)</f>
        <v>0</v>
      </c>
      <c r="BH307" s="153">
        <f>IF(N307="sníž. přenesená",J307,0)</f>
        <v>0</v>
      </c>
      <c r="BI307" s="153">
        <f>IF(N307="nulová",J307,0)</f>
        <v>0</v>
      </c>
      <c r="BJ307" s="17" t="s">
        <v>78</v>
      </c>
      <c r="BK307" s="153">
        <f>ROUND(I307*H307,2)</f>
        <v>0</v>
      </c>
      <c r="BL307" s="17" t="s">
        <v>139</v>
      </c>
      <c r="BM307" s="152" t="s">
        <v>456</v>
      </c>
    </row>
    <row r="308" spans="1:65" s="14" customFormat="1" ht="22.5">
      <c r="B308" s="162"/>
      <c r="D308" s="155" t="s">
        <v>141</v>
      </c>
      <c r="E308" s="163" t="s">
        <v>1</v>
      </c>
      <c r="F308" s="164" t="s">
        <v>455</v>
      </c>
      <c r="H308" s="163" t="s">
        <v>1</v>
      </c>
      <c r="L308" s="162"/>
      <c r="M308" s="165"/>
      <c r="N308" s="166"/>
      <c r="O308" s="166"/>
      <c r="P308" s="166"/>
      <c r="Q308" s="166"/>
      <c r="R308" s="166"/>
      <c r="S308" s="166"/>
      <c r="T308" s="167"/>
      <c r="AT308" s="163" t="s">
        <v>141</v>
      </c>
      <c r="AU308" s="163" t="s">
        <v>147</v>
      </c>
      <c r="AV308" s="14" t="s">
        <v>78</v>
      </c>
      <c r="AW308" s="14" t="s">
        <v>27</v>
      </c>
      <c r="AX308" s="14" t="s">
        <v>70</v>
      </c>
      <c r="AY308" s="163" t="s">
        <v>132</v>
      </c>
    </row>
    <row r="309" spans="1:65" s="13" customFormat="1">
      <c r="B309" s="154"/>
      <c r="D309" s="155" t="s">
        <v>141</v>
      </c>
      <c r="E309" s="156" t="s">
        <v>1</v>
      </c>
      <c r="F309" s="157" t="s">
        <v>457</v>
      </c>
      <c r="H309" s="158">
        <v>210</v>
      </c>
      <c r="L309" s="154"/>
      <c r="M309" s="159"/>
      <c r="N309" s="160"/>
      <c r="O309" s="160"/>
      <c r="P309" s="160"/>
      <c r="Q309" s="160"/>
      <c r="R309" s="160"/>
      <c r="S309" s="160"/>
      <c r="T309" s="161"/>
      <c r="AT309" s="156" t="s">
        <v>141</v>
      </c>
      <c r="AU309" s="156" t="s">
        <v>147</v>
      </c>
      <c r="AV309" s="13" t="s">
        <v>80</v>
      </c>
      <c r="AW309" s="13" t="s">
        <v>27</v>
      </c>
      <c r="AX309" s="13" t="s">
        <v>70</v>
      </c>
      <c r="AY309" s="156" t="s">
        <v>132</v>
      </c>
    </row>
    <row r="310" spans="1:65" s="15" customFormat="1">
      <c r="B310" s="168"/>
      <c r="D310" s="155" t="s">
        <v>141</v>
      </c>
      <c r="E310" s="169" t="s">
        <v>1</v>
      </c>
      <c r="F310" s="170" t="s">
        <v>156</v>
      </c>
      <c r="H310" s="171">
        <v>210</v>
      </c>
      <c r="L310" s="168"/>
      <c r="M310" s="172"/>
      <c r="N310" s="173"/>
      <c r="O310" s="173"/>
      <c r="P310" s="173"/>
      <c r="Q310" s="173"/>
      <c r="R310" s="173"/>
      <c r="S310" s="173"/>
      <c r="T310" s="174"/>
      <c r="AT310" s="169" t="s">
        <v>141</v>
      </c>
      <c r="AU310" s="169" t="s">
        <v>147</v>
      </c>
      <c r="AV310" s="15" t="s">
        <v>139</v>
      </c>
      <c r="AW310" s="15" t="s">
        <v>27</v>
      </c>
      <c r="AX310" s="15" t="s">
        <v>78</v>
      </c>
      <c r="AY310" s="169" t="s">
        <v>132</v>
      </c>
    </row>
    <row r="311" spans="1:65" s="2" customFormat="1" ht="24">
      <c r="A311" s="29"/>
      <c r="B311" s="141"/>
      <c r="C311" s="142" t="s">
        <v>458</v>
      </c>
      <c r="D311" s="142" t="s">
        <v>134</v>
      </c>
      <c r="E311" s="143" t="s">
        <v>459</v>
      </c>
      <c r="F311" s="144" t="s">
        <v>460</v>
      </c>
      <c r="G311" s="145" t="s">
        <v>216</v>
      </c>
      <c r="H311" s="146">
        <v>3.5</v>
      </c>
      <c r="I311" s="147">
        <v>0</v>
      </c>
      <c r="J311" s="147">
        <f>ROUND(I311*H311,2)</f>
        <v>0</v>
      </c>
      <c r="K311" s="144" t="s">
        <v>1</v>
      </c>
      <c r="L311" s="30"/>
      <c r="M311" s="148" t="s">
        <v>1</v>
      </c>
      <c r="N311" s="149" t="s">
        <v>35</v>
      </c>
      <c r="O311" s="150">
        <v>0</v>
      </c>
      <c r="P311" s="150">
        <f>O311*H311</f>
        <v>0</v>
      </c>
      <c r="Q311" s="150">
        <v>0</v>
      </c>
      <c r="R311" s="150">
        <f>Q311*H311</f>
        <v>0</v>
      </c>
      <c r="S311" s="150">
        <v>0</v>
      </c>
      <c r="T311" s="151">
        <f>S311*H311</f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52" t="s">
        <v>139</v>
      </c>
      <c r="AT311" s="152" t="s">
        <v>134</v>
      </c>
      <c r="AU311" s="152" t="s">
        <v>147</v>
      </c>
      <c r="AY311" s="17" t="s">
        <v>132</v>
      </c>
      <c r="BE311" s="153">
        <f>IF(N311="základní",J311,0)</f>
        <v>0</v>
      </c>
      <c r="BF311" s="153">
        <f>IF(N311="snížená",J311,0)</f>
        <v>0</v>
      </c>
      <c r="BG311" s="153">
        <f>IF(N311="zákl. přenesená",J311,0)</f>
        <v>0</v>
      </c>
      <c r="BH311" s="153">
        <f>IF(N311="sníž. přenesená",J311,0)</f>
        <v>0</v>
      </c>
      <c r="BI311" s="153">
        <f>IF(N311="nulová",J311,0)</f>
        <v>0</v>
      </c>
      <c r="BJ311" s="17" t="s">
        <v>78</v>
      </c>
      <c r="BK311" s="153">
        <f>ROUND(I311*H311,2)</f>
        <v>0</v>
      </c>
      <c r="BL311" s="17" t="s">
        <v>139</v>
      </c>
      <c r="BM311" s="152" t="s">
        <v>461</v>
      </c>
    </row>
    <row r="312" spans="1:65" s="14" customFormat="1" ht="22.5">
      <c r="B312" s="162"/>
      <c r="D312" s="155" t="s">
        <v>141</v>
      </c>
      <c r="E312" s="163" t="s">
        <v>1</v>
      </c>
      <c r="F312" s="164" t="s">
        <v>460</v>
      </c>
      <c r="H312" s="163" t="s">
        <v>1</v>
      </c>
      <c r="L312" s="162"/>
      <c r="M312" s="165"/>
      <c r="N312" s="166"/>
      <c r="O312" s="166"/>
      <c r="P312" s="166"/>
      <c r="Q312" s="166"/>
      <c r="R312" s="166"/>
      <c r="S312" s="166"/>
      <c r="T312" s="167"/>
      <c r="AT312" s="163" t="s">
        <v>141</v>
      </c>
      <c r="AU312" s="163" t="s">
        <v>147</v>
      </c>
      <c r="AV312" s="14" t="s">
        <v>78</v>
      </c>
      <c r="AW312" s="14" t="s">
        <v>27</v>
      </c>
      <c r="AX312" s="14" t="s">
        <v>70</v>
      </c>
      <c r="AY312" s="163" t="s">
        <v>132</v>
      </c>
    </row>
    <row r="313" spans="1:65" s="13" customFormat="1">
      <c r="B313" s="154"/>
      <c r="D313" s="155" t="s">
        <v>141</v>
      </c>
      <c r="E313" s="156" t="s">
        <v>1</v>
      </c>
      <c r="F313" s="157" t="s">
        <v>462</v>
      </c>
      <c r="H313" s="158">
        <v>3.5</v>
      </c>
      <c r="L313" s="154"/>
      <c r="M313" s="159"/>
      <c r="N313" s="160"/>
      <c r="O313" s="160"/>
      <c r="P313" s="160"/>
      <c r="Q313" s="160"/>
      <c r="R313" s="160"/>
      <c r="S313" s="160"/>
      <c r="T313" s="161"/>
      <c r="AT313" s="156" t="s">
        <v>141</v>
      </c>
      <c r="AU313" s="156" t="s">
        <v>147</v>
      </c>
      <c r="AV313" s="13" t="s">
        <v>80</v>
      </c>
      <c r="AW313" s="13" t="s">
        <v>27</v>
      </c>
      <c r="AX313" s="13" t="s">
        <v>70</v>
      </c>
      <c r="AY313" s="156" t="s">
        <v>132</v>
      </c>
    </row>
    <row r="314" spans="1:65" s="15" customFormat="1">
      <c r="B314" s="168"/>
      <c r="D314" s="155" t="s">
        <v>141</v>
      </c>
      <c r="E314" s="169" t="s">
        <v>1</v>
      </c>
      <c r="F314" s="170" t="s">
        <v>156</v>
      </c>
      <c r="H314" s="171">
        <v>3.5</v>
      </c>
      <c r="L314" s="168"/>
      <c r="M314" s="172"/>
      <c r="N314" s="173"/>
      <c r="O314" s="173"/>
      <c r="P314" s="173"/>
      <c r="Q314" s="173"/>
      <c r="R314" s="173"/>
      <c r="S314" s="173"/>
      <c r="T314" s="174"/>
      <c r="AT314" s="169" t="s">
        <v>141</v>
      </c>
      <c r="AU314" s="169" t="s">
        <v>147</v>
      </c>
      <c r="AV314" s="15" t="s">
        <v>139</v>
      </c>
      <c r="AW314" s="15" t="s">
        <v>27</v>
      </c>
      <c r="AX314" s="15" t="s">
        <v>78</v>
      </c>
      <c r="AY314" s="169" t="s">
        <v>132</v>
      </c>
    </row>
    <row r="315" spans="1:65" s="2" customFormat="1" ht="24">
      <c r="A315" s="29"/>
      <c r="B315" s="141"/>
      <c r="C315" s="142" t="s">
        <v>463</v>
      </c>
      <c r="D315" s="142" t="s">
        <v>134</v>
      </c>
      <c r="E315" s="143" t="s">
        <v>464</v>
      </c>
      <c r="F315" s="144" t="s">
        <v>465</v>
      </c>
      <c r="G315" s="145" t="s">
        <v>216</v>
      </c>
      <c r="H315" s="146">
        <v>10.4</v>
      </c>
      <c r="I315" s="147">
        <v>0</v>
      </c>
      <c r="J315" s="147">
        <f>ROUND(I315*H315,2)</f>
        <v>0</v>
      </c>
      <c r="K315" s="144" t="s">
        <v>1</v>
      </c>
      <c r="L315" s="30"/>
      <c r="M315" s="148" t="s">
        <v>1</v>
      </c>
      <c r="N315" s="149" t="s">
        <v>35</v>
      </c>
      <c r="O315" s="150">
        <v>0</v>
      </c>
      <c r="P315" s="150">
        <f>O315*H315</f>
        <v>0</v>
      </c>
      <c r="Q315" s="150">
        <v>0</v>
      </c>
      <c r="R315" s="150">
        <f>Q315*H315</f>
        <v>0</v>
      </c>
      <c r="S315" s="150">
        <v>0</v>
      </c>
      <c r="T315" s="151">
        <f>S315*H315</f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52" t="s">
        <v>139</v>
      </c>
      <c r="AT315" s="152" t="s">
        <v>134</v>
      </c>
      <c r="AU315" s="152" t="s">
        <v>147</v>
      </c>
      <c r="AY315" s="17" t="s">
        <v>132</v>
      </c>
      <c r="BE315" s="153">
        <f>IF(N315="základní",J315,0)</f>
        <v>0</v>
      </c>
      <c r="BF315" s="153">
        <f>IF(N315="snížená",J315,0)</f>
        <v>0</v>
      </c>
      <c r="BG315" s="153">
        <f>IF(N315="zákl. přenesená",J315,0)</f>
        <v>0</v>
      </c>
      <c r="BH315" s="153">
        <f>IF(N315="sníž. přenesená",J315,0)</f>
        <v>0</v>
      </c>
      <c r="BI315" s="153">
        <f>IF(N315="nulová",J315,0)</f>
        <v>0</v>
      </c>
      <c r="BJ315" s="17" t="s">
        <v>78</v>
      </c>
      <c r="BK315" s="153">
        <f>ROUND(I315*H315,2)</f>
        <v>0</v>
      </c>
      <c r="BL315" s="17" t="s">
        <v>139</v>
      </c>
      <c r="BM315" s="152" t="s">
        <v>466</v>
      </c>
    </row>
    <row r="316" spans="1:65" s="13" customFormat="1">
      <c r="B316" s="154"/>
      <c r="D316" s="155" t="s">
        <v>141</v>
      </c>
      <c r="E316" s="156" t="s">
        <v>1</v>
      </c>
      <c r="F316" s="157" t="s">
        <v>95</v>
      </c>
      <c r="H316" s="158">
        <v>10.4</v>
      </c>
      <c r="L316" s="154"/>
      <c r="M316" s="159"/>
      <c r="N316" s="160"/>
      <c r="O316" s="160"/>
      <c r="P316" s="160"/>
      <c r="Q316" s="160"/>
      <c r="R316" s="160"/>
      <c r="S316" s="160"/>
      <c r="T316" s="161"/>
      <c r="AT316" s="156" t="s">
        <v>141</v>
      </c>
      <c r="AU316" s="156" t="s">
        <v>147</v>
      </c>
      <c r="AV316" s="13" t="s">
        <v>80</v>
      </c>
      <c r="AW316" s="13" t="s">
        <v>27</v>
      </c>
      <c r="AX316" s="13" t="s">
        <v>70</v>
      </c>
      <c r="AY316" s="156" t="s">
        <v>132</v>
      </c>
    </row>
    <row r="317" spans="1:65" s="15" customFormat="1">
      <c r="B317" s="168"/>
      <c r="D317" s="155" t="s">
        <v>141</v>
      </c>
      <c r="E317" s="169" t="s">
        <v>1</v>
      </c>
      <c r="F317" s="170" t="s">
        <v>156</v>
      </c>
      <c r="H317" s="171">
        <v>10.4</v>
      </c>
      <c r="L317" s="168"/>
      <c r="M317" s="184"/>
      <c r="N317" s="185"/>
      <c r="O317" s="185"/>
      <c r="P317" s="185"/>
      <c r="Q317" s="185"/>
      <c r="R317" s="185"/>
      <c r="S317" s="185"/>
      <c r="T317" s="186"/>
      <c r="AT317" s="169" t="s">
        <v>141</v>
      </c>
      <c r="AU317" s="169" t="s">
        <v>147</v>
      </c>
      <c r="AV317" s="15" t="s">
        <v>139</v>
      </c>
      <c r="AW317" s="15" t="s">
        <v>27</v>
      </c>
      <c r="AX317" s="15" t="s">
        <v>78</v>
      </c>
      <c r="AY317" s="169" t="s">
        <v>132</v>
      </c>
    </row>
    <row r="318" spans="1:65" s="2" customFormat="1" ht="6.95" customHeight="1">
      <c r="A318" s="29"/>
      <c r="B318" s="44"/>
      <c r="C318" s="45"/>
      <c r="D318" s="45"/>
      <c r="E318" s="45"/>
      <c r="F318" s="45"/>
      <c r="G318" s="45"/>
      <c r="H318" s="45"/>
      <c r="I318" s="45"/>
      <c r="J318" s="45"/>
      <c r="K318" s="45"/>
      <c r="L318" s="30"/>
      <c r="M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</row>
  </sheetData>
  <autoFilter ref="C124:K317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18"/>
  <sheetViews>
    <sheetView showGridLines="0" topLeftCell="A16" workbookViewId="0">
      <selection activeCell="J261" sqref="J26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56">
      <c r="A1" s="90"/>
    </row>
    <row r="2" spans="1:56" s="1" customFormat="1" ht="36.950000000000003" customHeight="1">
      <c r="L2" s="201" t="s">
        <v>5</v>
      </c>
      <c r="M2" s="202"/>
      <c r="N2" s="202"/>
      <c r="O2" s="202"/>
      <c r="P2" s="202"/>
      <c r="Q2" s="202"/>
      <c r="R2" s="202"/>
      <c r="S2" s="202"/>
      <c r="T2" s="202"/>
      <c r="U2" s="202"/>
      <c r="V2" s="202"/>
      <c r="AT2" s="17" t="s">
        <v>83</v>
      </c>
      <c r="AZ2" s="91" t="s">
        <v>467</v>
      </c>
      <c r="BA2" s="91" t="s">
        <v>468</v>
      </c>
      <c r="BB2" s="91" t="s">
        <v>1</v>
      </c>
      <c r="BC2" s="91" t="s">
        <v>469</v>
      </c>
      <c r="BD2" s="91" t="s">
        <v>80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1:56" s="1" customFormat="1" ht="24.95" customHeight="1">
      <c r="B4" s="20"/>
      <c r="D4" s="21" t="s">
        <v>89</v>
      </c>
      <c r="L4" s="20"/>
      <c r="M4" s="92" t="s">
        <v>10</v>
      </c>
      <c r="AT4" s="17" t="s">
        <v>3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26" t="s">
        <v>14</v>
      </c>
      <c r="L6" s="20"/>
    </row>
    <row r="7" spans="1:56" s="1" customFormat="1" ht="16.5" customHeight="1">
      <c r="B7" s="20"/>
      <c r="E7" s="236" t="str">
        <f>'Rekapitulace stavby'!K6</f>
        <v>Nové Strašecí - kanalizační přípojka SOU</v>
      </c>
      <c r="F7" s="237"/>
      <c r="G7" s="237"/>
      <c r="H7" s="237"/>
      <c r="L7" s="20"/>
    </row>
    <row r="8" spans="1:56" s="2" customFormat="1" ht="12" customHeight="1">
      <c r="A8" s="29"/>
      <c r="B8" s="30"/>
      <c r="C8" s="29"/>
      <c r="D8" s="26" t="s">
        <v>101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56" s="2" customFormat="1" ht="16.5" customHeight="1">
      <c r="A9" s="29"/>
      <c r="B9" s="30"/>
      <c r="C9" s="29"/>
      <c r="D9" s="29"/>
      <c r="E9" s="213" t="s">
        <v>470</v>
      </c>
      <c r="F9" s="235"/>
      <c r="G9" s="235"/>
      <c r="H9" s="23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5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56" s="2" customFormat="1" ht="12" customHeight="1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56" s="2" customFormat="1" ht="12" customHeight="1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2" t="str">
        <f>'Rekapitulace stavby'!AN8</f>
        <v>8. 6. 2021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5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56" s="2" customFormat="1" ht="12" customHeight="1">
      <c r="A14" s="29"/>
      <c r="B14" s="30"/>
      <c r="C14" s="29"/>
      <c r="D14" s="26" t="s">
        <v>22</v>
      </c>
      <c r="E14" s="29"/>
      <c r="F14" s="29"/>
      <c r="G14" s="29"/>
      <c r="H14" s="29"/>
      <c r="I14" s="26" t="s">
        <v>23</v>
      </c>
      <c r="J14" s="24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56" s="2" customFormat="1" ht="18" customHeight="1">
      <c r="A15" s="29"/>
      <c r="B15" s="30"/>
      <c r="C15" s="29"/>
      <c r="D15" s="29"/>
      <c r="E15" s="24" t="str">
        <f>IF('Rekapitulace stavby'!E11="","",'Rekapitulace stavby'!E11)</f>
        <v xml:space="preserve"> </v>
      </c>
      <c r="F15" s="29"/>
      <c r="G15" s="29"/>
      <c r="H15" s="29"/>
      <c r="I15" s="26" t="s">
        <v>24</v>
      </c>
      <c r="J15" s="24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5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25</v>
      </c>
      <c r="E17" s="29"/>
      <c r="F17" s="29"/>
      <c r="G17" s="29"/>
      <c r="H17" s="29"/>
      <c r="I17" s="26" t="s">
        <v>23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9" t="str">
        <f>'Rekapitulace stavby'!E14</f>
        <v xml:space="preserve"> </v>
      </c>
      <c r="F18" s="229"/>
      <c r="G18" s="229"/>
      <c r="H18" s="229"/>
      <c r="I18" s="26" t="s">
        <v>24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26</v>
      </c>
      <c r="E20" s="29"/>
      <c r="F20" s="29"/>
      <c r="G20" s="29"/>
      <c r="H20" s="29"/>
      <c r="I20" s="26" t="s">
        <v>23</v>
      </c>
      <c r="J20" s="24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tr">
        <f>IF('Rekapitulace stavby'!E17="","",'Rekapitulace stavby'!E17)</f>
        <v xml:space="preserve"> </v>
      </c>
      <c r="F21" s="29"/>
      <c r="G21" s="29"/>
      <c r="H21" s="29"/>
      <c r="I21" s="26" t="s">
        <v>24</v>
      </c>
      <c r="J21" s="24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28</v>
      </c>
      <c r="E23" s="29"/>
      <c r="F23" s="29"/>
      <c r="G23" s="29"/>
      <c r="H23" s="29"/>
      <c r="I23" s="26" t="s">
        <v>23</v>
      </c>
      <c r="J23" s="24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tr">
        <f>IF('Rekapitulace stavby'!E20="","",'Rekapitulace stavby'!E20)</f>
        <v xml:space="preserve"> </v>
      </c>
      <c r="F24" s="29"/>
      <c r="G24" s="29"/>
      <c r="H24" s="29"/>
      <c r="I24" s="26" t="s">
        <v>24</v>
      </c>
      <c r="J24" s="24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29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3"/>
      <c r="B27" s="94"/>
      <c r="C27" s="93"/>
      <c r="D27" s="93"/>
      <c r="E27" s="231" t="s">
        <v>1</v>
      </c>
      <c r="F27" s="231"/>
      <c r="G27" s="231"/>
      <c r="H27" s="231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6" t="s">
        <v>30</v>
      </c>
      <c r="E30" s="29"/>
      <c r="F30" s="29"/>
      <c r="G30" s="29"/>
      <c r="H30" s="29"/>
      <c r="I30" s="29"/>
      <c r="J30" s="68">
        <f>ROUND(J121,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32</v>
      </c>
      <c r="G32" s="29"/>
      <c r="H32" s="29"/>
      <c r="I32" s="33" t="s">
        <v>31</v>
      </c>
      <c r="J32" s="33" t="s">
        <v>33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7" t="s">
        <v>34</v>
      </c>
      <c r="E33" s="26" t="s">
        <v>35</v>
      </c>
      <c r="F33" s="98">
        <f>ROUND((SUM(BE121:BE217)),  2)</f>
        <v>0</v>
      </c>
      <c r="G33" s="29"/>
      <c r="H33" s="29"/>
      <c r="I33" s="99">
        <v>0.21</v>
      </c>
      <c r="J33" s="98">
        <f>ROUND(((SUM(BE121:BE217))*I33),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6" t="s">
        <v>36</v>
      </c>
      <c r="F34" s="98">
        <f>ROUND((SUM(BF121:BF217)),  2)</f>
        <v>0</v>
      </c>
      <c r="G34" s="29"/>
      <c r="H34" s="29"/>
      <c r="I34" s="99">
        <v>0.15</v>
      </c>
      <c r="J34" s="98">
        <f>ROUND(((SUM(BF121:BF217))*I34),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6" t="s">
        <v>37</v>
      </c>
      <c r="F35" s="98">
        <f>ROUND((SUM(BG121:BG217)),  2)</f>
        <v>0</v>
      </c>
      <c r="G35" s="29"/>
      <c r="H35" s="29"/>
      <c r="I35" s="99">
        <v>0.21</v>
      </c>
      <c r="J35" s="98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6" t="s">
        <v>38</v>
      </c>
      <c r="F36" s="98">
        <f>ROUND((SUM(BH121:BH217)),  2)</f>
        <v>0</v>
      </c>
      <c r="G36" s="29"/>
      <c r="H36" s="29"/>
      <c r="I36" s="99">
        <v>0.15</v>
      </c>
      <c r="J36" s="98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39</v>
      </c>
      <c r="F37" s="98">
        <f>ROUND((SUM(BI121:BI217)),  2)</f>
        <v>0</v>
      </c>
      <c r="G37" s="29"/>
      <c r="H37" s="29"/>
      <c r="I37" s="99">
        <v>0</v>
      </c>
      <c r="J37" s="9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0"/>
      <c r="D39" s="101" t="s">
        <v>40</v>
      </c>
      <c r="E39" s="57"/>
      <c r="F39" s="57"/>
      <c r="G39" s="102" t="s">
        <v>41</v>
      </c>
      <c r="H39" s="103" t="s">
        <v>42</v>
      </c>
      <c r="I39" s="57"/>
      <c r="J39" s="104">
        <f>SUM(J30:J37)</f>
        <v>0</v>
      </c>
      <c r="K39" s="105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45</v>
      </c>
      <c r="E61" s="32"/>
      <c r="F61" s="106" t="s">
        <v>46</v>
      </c>
      <c r="G61" s="42" t="s">
        <v>45</v>
      </c>
      <c r="H61" s="32"/>
      <c r="I61" s="32"/>
      <c r="J61" s="107" t="s">
        <v>46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45</v>
      </c>
      <c r="E76" s="32"/>
      <c r="F76" s="106" t="s">
        <v>46</v>
      </c>
      <c r="G76" s="42" t="s">
        <v>45</v>
      </c>
      <c r="H76" s="32"/>
      <c r="I76" s="32"/>
      <c r="J76" s="107" t="s">
        <v>46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21" t="s">
        <v>103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6" t="str">
        <f>E7</f>
        <v>Nové Strašecí - kanalizační přípojka SOU</v>
      </c>
      <c r="F85" s="237"/>
      <c r="G85" s="237"/>
      <c r="H85" s="23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101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3" t="str">
        <f>E9</f>
        <v>SO 2 - Čerpací stanice odpadních vod</v>
      </c>
      <c r="F87" s="235"/>
      <c r="G87" s="235"/>
      <c r="H87" s="23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18</v>
      </c>
      <c r="D89" s="29"/>
      <c r="E89" s="29"/>
      <c r="F89" s="24" t="str">
        <f>F12</f>
        <v/>
      </c>
      <c r="G89" s="29"/>
      <c r="H89" s="29"/>
      <c r="I89" s="26" t="s">
        <v>20</v>
      </c>
      <c r="J89" s="52" t="str">
        <f>IF(J12="","",J12)</f>
        <v>8. 6. 2021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6" t="s">
        <v>22</v>
      </c>
      <c r="D91" s="29"/>
      <c r="E91" s="29"/>
      <c r="F91" s="24" t="str">
        <f>E15</f>
        <v xml:space="preserve"> </v>
      </c>
      <c r="G91" s="29"/>
      <c r="H91" s="29"/>
      <c r="I91" s="26" t="s">
        <v>26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6" t="s">
        <v>25</v>
      </c>
      <c r="D92" s="29"/>
      <c r="E92" s="29"/>
      <c r="F92" s="24" t="str">
        <f>IF(E18="","",E18)</f>
        <v xml:space="preserve"> </v>
      </c>
      <c r="G92" s="29"/>
      <c r="H92" s="29"/>
      <c r="I92" s="26" t="s">
        <v>28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8" t="s">
        <v>104</v>
      </c>
      <c r="D94" s="100"/>
      <c r="E94" s="100"/>
      <c r="F94" s="100"/>
      <c r="G94" s="100"/>
      <c r="H94" s="100"/>
      <c r="I94" s="100"/>
      <c r="J94" s="109" t="s">
        <v>105</v>
      </c>
      <c r="K94" s="100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0" t="s">
        <v>106</v>
      </c>
      <c r="D96" s="29"/>
      <c r="E96" s="29"/>
      <c r="F96" s="29"/>
      <c r="G96" s="29"/>
      <c r="H96" s="29"/>
      <c r="I96" s="29"/>
      <c r="J96" s="68">
        <f>J121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107</v>
      </c>
    </row>
    <row r="97" spans="1:31" s="9" customFormat="1" ht="24.95" customHeight="1">
      <c r="B97" s="111"/>
      <c r="D97" s="112" t="s">
        <v>108</v>
      </c>
      <c r="E97" s="113"/>
      <c r="F97" s="113"/>
      <c r="G97" s="113"/>
      <c r="H97" s="113"/>
      <c r="I97" s="113"/>
      <c r="J97" s="114">
        <f>J122</f>
        <v>0</v>
      </c>
      <c r="L97" s="111"/>
    </row>
    <row r="98" spans="1:31" s="10" customFormat="1" ht="19.899999999999999" customHeight="1">
      <c r="B98" s="115"/>
      <c r="D98" s="116" t="s">
        <v>109</v>
      </c>
      <c r="E98" s="117"/>
      <c r="F98" s="117"/>
      <c r="G98" s="117"/>
      <c r="H98" s="117"/>
      <c r="I98" s="117"/>
      <c r="J98" s="118">
        <f>J123</f>
        <v>0</v>
      </c>
      <c r="L98" s="115"/>
    </row>
    <row r="99" spans="1:31" s="10" customFormat="1" ht="19.899999999999999" customHeight="1">
      <c r="B99" s="115"/>
      <c r="D99" s="116" t="s">
        <v>471</v>
      </c>
      <c r="E99" s="117"/>
      <c r="F99" s="117"/>
      <c r="G99" s="117"/>
      <c r="H99" s="117"/>
      <c r="I99" s="117"/>
      <c r="J99" s="118">
        <f>J180</f>
        <v>0</v>
      </c>
      <c r="L99" s="115"/>
    </row>
    <row r="100" spans="1:31" s="10" customFormat="1" ht="19.899999999999999" customHeight="1">
      <c r="B100" s="115"/>
      <c r="D100" s="116" t="s">
        <v>472</v>
      </c>
      <c r="E100" s="117"/>
      <c r="F100" s="117"/>
      <c r="G100" s="117"/>
      <c r="H100" s="117"/>
      <c r="I100" s="117"/>
      <c r="J100" s="118">
        <f>J199</f>
        <v>0</v>
      </c>
      <c r="L100" s="115"/>
    </row>
    <row r="101" spans="1:31" s="10" customFormat="1" ht="19.899999999999999" customHeight="1">
      <c r="B101" s="115"/>
      <c r="D101" s="116" t="s">
        <v>473</v>
      </c>
      <c r="E101" s="117"/>
      <c r="F101" s="117"/>
      <c r="G101" s="117"/>
      <c r="H101" s="117"/>
      <c r="I101" s="117"/>
      <c r="J101" s="118">
        <f>J215</f>
        <v>0</v>
      </c>
      <c r="L101" s="115"/>
    </row>
    <row r="102" spans="1:31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6.95" customHeight="1">
      <c r="A103" s="29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31" s="2" customFormat="1" ht="6.95" customHeight="1">
      <c r="A107" s="29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24.95" customHeight="1">
      <c r="A108" s="29"/>
      <c r="B108" s="30"/>
      <c r="C108" s="21" t="s">
        <v>117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6" t="s">
        <v>14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236" t="str">
        <f>E7</f>
        <v>Nové Strašecí - kanalizační přípojka SOU</v>
      </c>
      <c r="F111" s="237"/>
      <c r="G111" s="237"/>
      <c r="H111" s="237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6" t="s">
        <v>101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213" t="str">
        <f>E9</f>
        <v>SO 2 - Čerpací stanice odpadních vod</v>
      </c>
      <c r="F113" s="235"/>
      <c r="G113" s="235"/>
      <c r="H113" s="235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6" t="s">
        <v>18</v>
      </c>
      <c r="D115" s="29"/>
      <c r="E115" s="29"/>
      <c r="F115" s="24" t="str">
        <f>F12</f>
        <v/>
      </c>
      <c r="G115" s="29"/>
      <c r="H115" s="29"/>
      <c r="I115" s="26" t="s">
        <v>20</v>
      </c>
      <c r="J115" s="52" t="str">
        <f>IF(J12="","",J12)</f>
        <v>8. 6. 2021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6" t="s">
        <v>22</v>
      </c>
      <c r="D117" s="29"/>
      <c r="E117" s="29"/>
      <c r="F117" s="24" t="str">
        <f>E15</f>
        <v xml:space="preserve"> </v>
      </c>
      <c r="G117" s="29"/>
      <c r="H117" s="29"/>
      <c r="I117" s="26" t="s">
        <v>26</v>
      </c>
      <c r="J117" s="27" t="str">
        <f>E21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6" t="s">
        <v>25</v>
      </c>
      <c r="D118" s="29"/>
      <c r="E118" s="29"/>
      <c r="F118" s="24" t="str">
        <f>IF(E18="","",E18)</f>
        <v xml:space="preserve"> </v>
      </c>
      <c r="G118" s="29"/>
      <c r="H118" s="29"/>
      <c r="I118" s="26" t="s">
        <v>28</v>
      </c>
      <c r="J118" s="27" t="str">
        <f>E24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>
      <c r="A120" s="119"/>
      <c r="B120" s="120"/>
      <c r="C120" s="121" t="s">
        <v>118</v>
      </c>
      <c r="D120" s="122" t="s">
        <v>55</v>
      </c>
      <c r="E120" s="122" t="s">
        <v>51</v>
      </c>
      <c r="F120" s="122" t="s">
        <v>52</v>
      </c>
      <c r="G120" s="122" t="s">
        <v>119</v>
      </c>
      <c r="H120" s="122" t="s">
        <v>120</v>
      </c>
      <c r="I120" s="122" t="s">
        <v>121</v>
      </c>
      <c r="J120" s="122" t="s">
        <v>105</v>
      </c>
      <c r="K120" s="123" t="s">
        <v>122</v>
      </c>
      <c r="L120" s="124"/>
      <c r="M120" s="59" t="s">
        <v>1</v>
      </c>
      <c r="N120" s="60" t="s">
        <v>34</v>
      </c>
      <c r="O120" s="60" t="s">
        <v>123</v>
      </c>
      <c r="P120" s="60" t="s">
        <v>124</v>
      </c>
      <c r="Q120" s="60" t="s">
        <v>125</v>
      </c>
      <c r="R120" s="60" t="s">
        <v>126</v>
      </c>
      <c r="S120" s="60" t="s">
        <v>127</v>
      </c>
      <c r="T120" s="61" t="s">
        <v>128</v>
      </c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</row>
    <row r="121" spans="1:65" s="2" customFormat="1" ht="22.9" customHeight="1">
      <c r="A121" s="29"/>
      <c r="B121" s="30"/>
      <c r="C121" s="66" t="s">
        <v>129</v>
      </c>
      <c r="D121" s="29"/>
      <c r="E121" s="29"/>
      <c r="F121" s="29"/>
      <c r="G121" s="29"/>
      <c r="H121" s="29"/>
      <c r="I121" s="29"/>
      <c r="J121" s="125">
        <f>BK121</f>
        <v>0</v>
      </c>
      <c r="K121" s="29"/>
      <c r="L121" s="30"/>
      <c r="M121" s="62"/>
      <c r="N121" s="53"/>
      <c r="O121" s="63"/>
      <c r="P121" s="126">
        <f>P122</f>
        <v>512.48426099999995</v>
      </c>
      <c r="Q121" s="63"/>
      <c r="R121" s="126">
        <f>R122</f>
        <v>34.452520669999998</v>
      </c>
      <c r="S121" s="63"/>
      <c r="T121" s="127">
        <f>T122</f>
        <v>2.4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7" t="s">
        <v>69</v>
      </c>
      <c r="AU121" s="17" t="s">
        <v>107</v>
      </c>
      <c r="BK121" s="128">
        <f>BK122</f>
        <v>0</v>
      </c>
    </row>
    <row r="122" spans="1:65" s="12" customFormat="1" ht="25.9" customHeight="1">
      <c r="B122" s="129"/>
      <c r="D122" s="130" t="s">
        <v>69</v>
      </c>
      <c r="E122" s="131" t="s">
        <v>130</v>
      </c>
      <c r="F122" s="131" t="s">
        <v>131</v>
      </c>
      <c r="J122" s="132">
        <f>BK122</f>
        <v>0</v>
      </c>
      <c r="L122" s="129"/>
      <c r="M122" s="133"/>
      <c r="N122" s="134"/>
      <c r="O122" s="134"/>
      <c r="P122" s="135">
        <f>P123+P180+P199+P215</f>
        <v>512.48426099999995</v>
      </c>
      <c r="Q122" s="134"/>
      <c r="R122" s="135">
        <f>R123+R180+R199+R215</f>
        <v>34.452520669999998</v>
      </c>
      <c r="S122" s="134"/>
      <c r="T122" s="136">
        <f>T123+T180+T199+T215</f>
        <v>2.4</v>
      </c>
      <c r="AR122" s="130" t="s">
        <v>78</v>
      </c>
      <c r="AT122" s="137" t="s">
        <v>69</v>
      </c>
      <c r="AU122" s="137" t="s">
        <v>70</v>
      </c>
      <c r="AY122" s="130" t="s">
        <v>132</v>
      </c>
      <c r="BK122" s="138">
        <f>BK123+BK180+BK199+BK215</f>
        <v>0</v>
      </c>
    </row>
    <row r="123" spans="1:65" s="12" customFormat="1" ht="22.9" customHeight="1">
      <c r="B123" s="129"/>
      <c r="D123" s="130" t="s">
        <v>69</v>
      </c>
      <c r="E123" s="139" t="s">
        <v>78</v>
      </c>
      <c r="F123" s="139" t="s">
        <v>133</v>
      </c>
      <c r="J123" s="140">
        <f>BK123</f>
        <v>0</v>
      </c>
      <c r="L123" s="129"/>
      <c r="M123" s="133"/>
      <c r="N123" s="134"/>
      <c r="O123" s="134"/>
      <c r="P123" s="135">
        <f>SUM(P124:P179)</f>
        <v>437.36745999999994</v>
      </c>
      <c r="Q123" s="134"/>
      <c r="R123" s="135">
        <f>SUM(R124:R179)</f>
        <v>3.5999999999999999E-3</v>
      </c>
      <c r="S123" s="134"/>
      <c r="T123" s="136">
        <f>SUM(T124:T179)</f>
        <v>0</v>
      </c>
      <c r="AR123" s="130" t="s">
        <v>78</v>
      </c>
      <c r="AT123" s="137" t="s">
        <v>69</v>
      </c>
      <c r="AU123" s="137" t="s">
        <v>78</v>
      </c>
      <c r="AY123" s="130" t="s">
        <v>132</v>
      </c>
      <c r="BK123" s="138">
        <f>SUM(BK124:BK179)</f>
        <v>0</v>
      </c>
    </row>
    <row r="124" spans="1:65" s="2" customFormat="1" ht="24">
      <c r="A124" s="29"/>
      <c r="B124" s="141"/>
      <c r="C124" s="142" t="s">
        <v>78</v>
      </c>
      <c r="D124" s="142" t="s">
        <v>134</v>
      </c>
      <c r="E124" s="143" t="s">
        <v>135</v>
      </c>
      <c r="F124" s="144" t="s">
        <v>136</v>
      </c>
      <c r="G124" s="145" t="s">
        <v>137</v>
      </c>
      <c r="H124" s="146">
        <v>120</v>
      </c>
      <c r="I124" s="147">
        <v>0</v>
      </c>
      <c r="J124" s="147">
        <f>ROUND(I124*H124,2)</f>
        <v>0</v>
      </c>
      <c r="K124" s="144" t="s">
        <v>138</v>
      </c>
      <c r="L124" s="30"/>
      <c r="M124" s="148" t="s">
        <v>1</v>
      </c>
      <c r="N124" s="149" t="s">
        <v>35</v>
      </c>
      <c r="O124" s="150">
        <v>0.184</v>
      </c>
      <c r="P124" s="150">
        <f>O124*H124</f>
        <v>22.08</v>
      </c>
      <c r="Q124" s="150">
        <v>3.0000000000000001E-5</v>
      </c>
      <c r="R124" s="150">
        <f>Q124*H124</f>
        <v>3.5999999999999999E-3</v>
      </c>
      <c r="S124" s="150">
        <v>0</v>
      </c>
      <c r="T124" s="151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2" t="s">
        <v>139</v>
      </c>
      <c r="AT124" s="152" t="s">
        <v>134</v>
      </c>
      <c r="AU124" s="152" t="s">
        <v>80</v>
      </c>
      <c r="AY124" s="17" t="s">
        <v>132</v>
      </c>
      <c r="BE124" s="153">
        <f>IF(N124="základní",J124,0)</f>
        <v>0</v>
      </c>
      <c r="BF124" s="153">
        <f>IF(N124="snížená",J124,0)</f>
        <v>0</v>
      </c>
      <c r="BG124" s="153">
        <f>IF(N124="zákl. přenesená",J124,0)</f>
        <v>0</v>
      </c>
      <c r="BH124" s="153">
        <f>IF(N124="sníž. přenesená",J124,0)</f>
        <v>0</v>
      </c>
      <c r="BI124" s="153">
        <f>IF(N124="nulová",J124,0)</f>
        <v>0</v>
      </c>
      <c r="BJ124" s="17" t="s">
        <v>78</v>
      </c>
      <c r="BK124" s="153">
        <f>ROUND(I124*H124,2)</f>
        <v>0</v>
      </c>
      <c r="BL124" s="17" t="s">
        <v>139</v>
      </c>
      <c r="BM124" s="152" t="s">
        <v>474</v>
      </c>
    </row>
    <row r="125" spans="1:65" s="13" customFormat="1">
      <c r="B125" s="154"/>
      <c r="D125" s="155" t="s">
        <v>141</v>
      </c>
      <c r="E125" s="156" t="s">
        <v>1</v>
      </c>
      <c r="F125" s="157" t="s">
        <v>475</v>
      </c>
      <c r="H125" s="158">
        <v>120</v>
      </c>
      <c r="L125" s="154"/>
      <c r="M125" s="159"/>
      <c r="N125" s="160"/>
      <c r="O125" s="160"/>
      <c r="P125" s="160"/>
      <c r="Q125" s="160"/>
      <c r="R125" s="160"/>
      <c r="S125" s="160"/>
      <c r="T125" s="161"/>
      <c r="AT125" s="156" t="s">
        <v>141</v>
      </c>
      <c r="AU125" s="156" t="s">
        <v>80</v>
      </c>
      <c r="AV125" s="13" t="s">
        <v>80</v>
      </c>
      <c r="AW125" s="13" t="s">
        <v>27</v>
      </c>
      <c r="AX125" s="13" t="s">
        <v>70</v>
      </c>
      <c r="AY125" s="156" t="s">
        <v>132</v>
      </c>
    </row>
    <row r="126" spans="1:65" s="15" customFormat="1">
      <c r="B126" s="168"/>
      <c r="D126" s="155" t="s">
        <v>141</v>
      </c>
      <c r="E126" s="169" t="s">
        <v>1</v>
      </c>
      <c r="F126" s="170" t="s">
        <v>156</v>
      </c>
      <c r="H126" s="171">
        <v>120</v>
      </c>
      <c r="L126" s="168"/>
      <c r="M126" s="172"/>
      <c r="N126" s="173"/>
      <c r="O126" s="173"/>
      <c r="P126" s="173"/>
      <c r="Q126" s="173"/>
      <c r="R126" s="173"/>
      <c r="S126" s="173"/>
      <c r="T126" s="174"/>
      <c r="AT126" s="169" t="s">
        <v>141</v>
      </c>
      <c r="AU126" s="169" t="s">
        <v>80</v>
      </c>
      <c r="AV126" s="15" t="s">
        <v>139</v>
      </c>
      <c r="AW126" s="15" t="s">
        <v>27</v>
      </c>
      <c r="AX126" s="15" t="s">
        <v>78</v>
      </c>
      <c r="AY126" s="169" t="s">
        <v>132</v>
      </c>
    </row>
    <row r="127" spans="1:65" s="2" customFormat="1" ht="24">
      <c r="A127" s="29"/>
      <c r="B127" s="141"/>
      <c r="C127" s="142" t="s">
        <v>80</v>
      </c>
      <c r="D127" s="142" t="s">
        <v>134</v>
      </c>
      <c r="E127" s="143" t="s">
        <v>143</v>
      </c>
      <c r="F127" s="144" t="s">
        <v>144</v>
      </c>
      <c r="G127" s="145" t="s">
        <v>145</v>
      </c>
      <c r="H127" s="146">
        <v>5</v>
      </c>
      <c r="I127" s="147">
        <v>0</v>
      </c>
      <c r="J127" s="147">
        <f>ROUND(I127*H127,2)</f>
        <v>0</v>
      </c>
      <c r="K127" s="144" t="s">
        <v>138</v>
      </c>
      <c r="L127" s="30"/>
      <c r="M127" s="148" t="s">
        <v>1</v>
      </c>
      <c r="N127" s="149" t="s">
        <v>35</v>
      </c>
      <c r="O127" s="150">
        <v>0</v>
      </c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2" t="s">
        <v>139</v>
      </c>
      <c r="AT127" s="152" t="s">
        <v>134</v>
      </c>
      <c r="AU127" s="152" t="s">
        <v>80</v>
      </c>
      <c r="AY127" s="17" t="s">
        <v>132</v>
      </c>
      <c r="BE127" s="153">
        <f>IF(N127="základní",J127,0)</f>
        <v>0</v>
      </c>
      <c r="BF127" s="153">
        <f>IF(N127="snížená",J127,0)</f>
        <v>0</v>
      </c>
      <c r="BG127" s="153">
        <f>IF(N127="zákl. přenesená",J127,0)</f>
        <v>0</v>
      </c>
      <c r="BH127" s="153">
        <f>IF(N127="sníž. přenesená",J127,0)</f>
        <v>0</v>
      </c>
      <c r="BI127" s="153">
        <f>IF(N127="nulová",J127,0)</f>
        <v>0</v>
      </c>
      <c r="BJ127" s="17" t="s">
        <v>78</v>
      </c>
      <c r="BK127" s="153">
        <f>ROUND(I127*H127,2)</f>
        <v>0</v>
      </c>
      <c r="BL127" s="17" t="s">
        <v>139</v>
      </c>
      <c r="BM127" s="152" t="s">
        <v>476</v>
      </c>
    </row>
    <row r="128" spans="1:65" s="13" customFormat="1">
      <c r="B128" s="154"/>
      <c r="D128" s="155" t="s">
        <v>141</v>
      </c>
      <c r="E128" s="156" t="s">
        <v>1</v>
      </c>
      <c r="F128" s="157" t="s">
        <v>174</v>
      </c>
      <c r="H128" s="158">
        <v>5</v>
      </c>
      <c r="L128" s="154"/>
      <c r="M128" s="159"/>
      <c r="N128" s="160"/>
      <c r="O128" s="160"/>
      <c r="P128" s="160"/>
      <c r="Q128" s="160"/>
      <c r="R128" s="160"/>
      <c r="S128" s="160"/>
      <c r="T128" s="161"/>
      <c r="AT128" s="156" t="s">
        <v>141</v>
      </c>
      <c r="AU128" s="156" t="s">
        <v>80</v>
      </c>
      <c r="AV128" s="13" t="s">
        <v>80</v>
      </c>
      <c r="AW128" s="13" t="s">
        <v>27</v>
      </c>
      <c r="AX128" s="13" t="s">
        <v>70</v>
      </c>
      <c r="AY128" s="156" t="s">
        <v>132</v>
      </c>
    </row>
    <row r="129" spans="1:65" s="15" customFormat="1">
      <c r="B129" s="168"/>
      <c r="D129" s="155" t="s">
        <v>141</v>
      </c>
      <c r="E129" s="169" t="s">
        <v>1</v>
      </c>
      <c r="F129" s="170" t="s">
        <v>156</v>
      </c>
      <c r="H129" s="171">
        <v>5</v>
      </c>
      <c r="L129" s="168"/>
      <c r="M129" s="172"/>
      <c r="N129" s="173"/>
      <c r="O129" s="173"/>
      <c r="P129" s="173"/>
      <c r="Q129" s="173"/>
      <c r="R129" s="173"/>
      <c r="S129" s="173"/>
      <c r="T129" s="174"/>
      <c r="AT129" s="169" t="s">
        <v>141</v>
      </c>
      <c r="AU129" s="169" t="s">
        <v>80</v>
      </c>
      <c r="AV129" s="15" t="s">
        <v>139</v>
      </c>
      <c r="AW129" s="15" t="s">
        <v>27</v>
      </c>
      <c r="AX129" s="15" t="s">
        <v>78</v>
      </c>
      <c r="AY129" s="169" t="s">
        <v>132</v>
      </c>
    </row>
    <row r="130" spans="1:65" s="2" customFormat="1" ht="24">
      <c r="A130" s="29"/>
      <c r="B130" s="141"/>
      <c r="C130" s="142" t="s">
        <v>147</v>
      </c>
      <c r="D130" s="142" t="s">
        <v>134</v>
      </c>
      <c r="E130" s="143" t="s">
        <v>148</v>
      </c>
      <c r="F130" s="144" t="s">
        <v>149</v>
      </c>
      <c r="G130" s="145" t="s">
        <v>150</v>
      </c>
      <c r="H130" s="146">
        <v>100</v>
      </c>
      <c r="I130" s="147">
        <v>0</v>
      </c>
      <c r="J130" s="147">
        <f>ROUND(I130*H130,2)</f>
        <v>0</v>
      </c>
      <c r="K130" s="144" t="s">
        <v>138</v>
      </c>
      <c r="L130" s="30"/>
      <c r="M130" s="148" t="s">
        <v>1</v>
      </c>
      <c r="N130" s="149" t="s">
        <v>35</v>
      </c>
      <c r="O130" s="150">
        <v>7.5999999999999998E-2</v>
      </c>
      <c r="P130" s="150">
        <f>O130*H130</f>
        <v>7.6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2" t="s">
        <v>139</v>
      </c>
      <c r="AT130" s="152" t="s">
        <v>134</v>
      </c>
      <c r="AU130" s="152" t="s">
        <v>80</v>
      </c>
      <c r="AY130" s="17" t="s">
        <v>132</v>
      </c>
      <c r="BE130" s="153">
        <f>IF(N130="základní",J130,0)</f>
        <v>0</v>
      </c>
      <c r="BF130" s="153">
        <f>IF(N130="snížená",J130,0)</f>
        <v>0</v>
      </c>
      <c r="BG130" s="153">
        <f>IF(N130="zákl. přenesená",J130,0)</f>
        <v>0</v>
      </c>
      <c r="BH130" s="153">
        <f>IF(N130="sníž. přenesená",J130,0)</f>
        <v>0</v>
      </c>
      <c r="BI130" s="153">
        <f>IF(N130="nulová",J130,0)</f>
        <v>0</v>
      </c>
      <c r="BJ130" s="17" t="s">
        <v>78</v>
      </c>
      <c r="BK130" s="153">
        <f>ROUND(I130*H130,2)</f>
        <v>0</v>
      </c>
      <c r="BL130" s="17" t="s">
        <v>139</v>
      </c>
      <c r="BM130" s="152" t="s">
        <v>477</v>
      </c>
    </row>
    <row r="131" spans="1:65" s="14" customFormat="1">
      <c r="B131" s="162"/>
      <c r="D131" s="155" t="s">
        <v>141</v>
      </c>
      <c r="E131" s="163" t="s">
        <v>1</v>
      </c>
      <c r="F131" s="164" t="s">
        <v>478</v>
      </c>
      <c r="H131" s="163" t="s">
        <v>1</v>
      </c>
      <c r="L131" s="162"/>
      <c r="M131" s="165"/>
      <c r="N131" s="166"/>
      <c r="O131" s="166"/>
      <c r="P131" s="166"/>
      <c r="Q131" s="166"/>
      <c r="R131" s="166"/>
      <c r="S131" s="166"/>
      <c r="T131" s="167"/>
      <c r="AT131" s="163" t="s">
        <v>141</v>
      </c>
      <c r="AU131" s="163" t="s">
        <v>80</v>
      </c>
      <c r="AV131" s="14" t="s">
        <v>78</v>
      </c>
      <c r="AW131" s="14" t="s">
        <v>27</v>
      </c>
      <c r="AX131" s="14" t="s">
        <v>70</v>
      </c>
      <c r="AY131" s="163" t="s">
        <v>132</v>
      </c>
    </row>
    <row r="132" spans="1:65" s="13" customFormat="1">
      <c r="B132" s="154"/>
      <c r="D132" s="155" t="s">
        <v>141</v>
      </c>
      <c r="E132" s="156" t="s">
        <v>1</v>
      </c>
      <c r="F132" s="157" t="s">
        <v>479</v>
      </c>
      <c r="H132" s="158">
        <v>100</v>
      </c>
      <c r="L132" s="154"/>
      <c r="M132" s="159"/>
      <c r="N132" s="160"/>
      <c r="O132" s="160"/>
      <c r="P132" s="160"/>
      <c r="Q132" s="160"/>
      <c r="R132" s="160"/>
      <c r="S132" s="160"/>
      <c r="T132" s="161"/>
      <c r="AT132" s="156" t="s">
        <v>141</v>
      </c>
      <c r="AU132" s="156" t="s">
        <v>80</v>
      </c>
      <c r="AV132" s="13" t="s">
        <v>80</v>
      </c>
      <c r="AW132" s="13" t="s">
        <v>27</v>
      </c>
      <c r="AX132" s="13" t="s">
        <v>70</v>
      </c>
      <c r="AY132" s="156" t="s">
        <v>132</v>
      </c>
    </row>
    <row r="133" spans="1:65" s="15" customFormat="1">
      <c r="B133" s="168"/>
      <c r="D133" s="155" t="s">
        <v>141</v>
      </c>
      <c r="E133" s="169" t="s">
        <v>1</v>
      </c>
      <c r="F133" s="170" t="s">
        <v>156</v>
      </c>
      <c r="H133" s="171">
        <v>100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141</v>
      </c>
      <c r="AU133" s="169" t="s">
        <v>80</v>
      </c>
      <c r="AV133" s="15" t="s">
        <v>139</v>
      </c>
      <c r="AW133" s="15" t="s">
        <v>27</v>
      </c>
      <c r="AX133" s="15" t="s">
        <v>78</v>
      </c>
      <c r="AY133" s="169" t="s">
        <v>132</v>
      </c>
    </row>
    <row r="134" spans="1:65" s="2" customFormat="1" ht="33" customHeight="1">
      <c r="A134" s="29"/>
      <c r="B134" s="141"/>
      <c r="C134" s="142" t="s">
        <v>139</v>
      </c>
      <c r="D134" s="142" t="s">
        <v>134</v>
      </c>
      <c r="E134" s="143" t="s">
        <v>480</v>
      </c>
      <c r="F134" s="144" t="s">
        <v>481</v>
      </c>
      <c r="G134" s="145" t="s">
        <v>159</v>
      </c>
      <c r="H134" s="146">
        <v>175</v>
      </c>
      <c r="I134" s="147">
        <v>0</v>
      </c>
      <c r="J134" s="147">
        <f>ROUND(I134*H134,2)</f>
        <v>0</v>
      </c>
      <c r="K134" s="144" t="s">
        <v>138</v>
      </c>
      <c r="L134" s="30"/>
      <c r="M134" s="148" t="s">
        <v>1</v>
      </c>
      <c r="N134" s="149" t="s">
        <v>35</v>
      </c>
      <c r="O134" s="150">
        <v>0.41399999999999998</v>
      </c>
      <c r="P134" s="150">
        <f>O134*H134</f>
        <v>72.45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2" t="s">
        <v>139</v>
      </c>
      <c r="AT134" s="152" t="s">
        <v>134</v>
      </c>
      <c r="AU134" s="152" t="s">
        <v>80</v>
      </c>
      <c r="AY134" s="17" t="s">
        <v>132</v>
      </c>
      <c r="BE134" s="153">
        <f>IF(N134="základní",J134,0)</f>
        <v>0</v>
      </c>
      <c r="BF134" s="153">
        <f>IF(N134="snížená",J134,0)</f>
        <v>0</v>
      </c>
      <c r="BG134" s="153">
        <f>IF(N134="zákl. přenesená",J134,0)</f>
        <v>0</v>
      </c>
      <c r="BH134" s="153">
        <f>IF(N134="sníž. přenesená",J134,0)</f>
        <v>0</v>
      </c>
      <c r="BI134" s="153">
        <f>IF(N134="nulová",J134,0)</f>
        <v>0</v>
      </c>
      <c r="BJ134" s="17" t="s">
        <v>78</v>
      </c>
      <c r="BK134" s="153">
        <f>ROUND(I134*H134,2)</f>
        <v>0</v>
      </c>
      <c r="BL134" s="17" t="s">
        <v>139</v>
      </c>
      <c r="BM134" s="152" t="s">
        <v>482</v>
      </c>
    </row>
    <row r="135" spans="1:65" s="13" customFormat="1">
      <c r="B135" s="154"/>
      <c r="D135" s="155" t="s">
        <v>141</v>
      </c>
      <c r="E135" s="156" t="s">
        <v>1</v>
      </c>
      <c r="F135" s="157" t="s">
        <v>469</v>
      </c>
      <c r="H135" s="158">
        <v>350</v>
      </c>
      <c r="L135" s="154"/>
      <c r="M135" s="159"/>
      <c r="N135" s="160"/>
      <c r="O135" s="160"/>
      <c r="P135" s="160"/>
      <c r="Q135" s="160"/>
      <c r="R135" s="160"/>
      <c r="S135" s="160"/>
      <c r="T135" s="161"/>
      <c r="AT135" s="156" t="s">
        <v>141</v>
      </c>
      <c r="AU135" s="156" t="s">
        <v>80</v>
      </c>
      <c r="AV135" s="13" t="s">
        <v>80</v>
      </c>
      <c r="AW135" s="13" t="s">
        <v>27</v>
      </c>
      <c r="AX135" s="13" t="s">
        <v>70</v>
      </c>
      <c r="AY135" s="156" t="s">
        <v>132</v>
      </c>
    </row>
    <row r="136" spans="1:65" s="15" customFormat="1">
      <c r="B136" s="168"/>
      <c r="D136" s="155" t="s">
        <v>141</v>
      </c>
      <c r="E136" s="169" t="s">
        <v>467</v>
      </c>
      <c r="F136" s="170" t="s">
        <v>156</v>
      </c>
      <c r="H136" s="171">
        <v>350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141</v>
      </c>
      <c r="AU136" s="169" t="s">
        <v>80</v>
      </c>
      <c r="AV136" s="15" t="s">
        <v>139</v>
      </c>
      <c r="AW136" s="15" t="s">
        <v>27</v>
      </c>
      <c r="AX136" s="15" t="s">
        <v>70</v>
      </c>
      <c r="AY136" s="169" t="s">
        <v>132</v>
      </c>
    </row>
    <row r="137" spans="1:65" s="13" customFormat="1">
      <c r="B137" s="154"/>
      <c r="D137" s="155" t="s">
        <v>141</v>
      </c>
      <c r="E137" s="156" t="s">
        <v>1</v>
      </c>
      <c r="F137" s="157" t="s">
        <v>483</v>
      </c>
      <c r="H137" s="158">
        <v>175</v>
      </c>
      <c r="L137" s="154"/>
      <c r="M137" s="159"/>
      <c r="N137" s="160"/>
      <c r="O137" s="160"/>
      <c r="P137" s="160"/>
      <c r="Q137" s="160"/>
      <c r="R137" s="160"/>
      <c r="S137" s="160"/>
      <c r="T137" s="161"/>
      <c r="AT137" s="156" t="s">
        <v>141</v>
      </c>
      <c r="AU137" s="156" t="s">
        <v>80</v>
      </c>
      <c r="AV137" s="13" t="s">
        <v>80</v>
      </c>
      <c r="AW137" s="13" t="s">
        <v>27</v>
      </c>
      <c r="AX137" s="13" t="s">
        <v>78</v>
      </c>
      <c r="AY137" s="156" t="s">
        <v>132</v>
      </c>
    </row>
    <row r="138" spans="1:65" s="2" customFormat="1" ht="33" customHeight="1">
      <c r="A138" s="29"/>
      <c r="B138" s="141"/>
      <c r="C138" s="142" t="s">
        <v>174</v>
      </c>
      <c r="D138" s="142" t="s">
        <v>134</v>
      </c>
      <c r="E138" s="143" t="s">
        <v>484</v>
      </c>
      <c r="F138" s="144" t="s">
        <v>485</v>
      </c>
      <c r="G138" s="145" t="s">
        <v>159</v>
      </c>
      <c r="H138" s="146">
        <v>140</v>
      </c>
      <c r="I138" s="147">
        <v>0</v>
      </c>
      <c r="J138" s="147">
        <f>ROUND(I138*H138,2)</f>
        <v>0</v>
      </c>
      <c r="K138" s="144" t="s">
        <v>138</v>
      </c>
      <c r="L138" s="30"/>
      <c r="M138" s="148" t="s">
        <v>1</v>
      </c>
      <c r="N138" s="149" t="s">
        <v>35</v>
      </c>
      <c r="O138" s="150">
        <v>0.56299999999999994</v>
      </c>
      <c r="P138" s="150">
        <f>O138*H138</f>
        <v>78.819999999999993</v>
      </c>
      <c r="Q138" s="150">
        <v>0</v>
      </c>
      <c r="R138" s="150">
        <f>Q138*H138</f>
        <v>0</v>
      </c>
      <c r="S138" s="150">
        <v>0</v>
      </c>
      <c r="T138" s="151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2" t="s">
        <v>139</v>
      </c>
      <c r="AT138" s="152" t="s">
        <v>134</v>
      </c>
      <c r="AU138" s="152" t="s">
        <v>80</v>
      </c>
      <c r="AY138" s="17" t="s">
        <v>132</v>
      </c>
      <c r="BE138" s="153">
        <f>IF(N138="základní",J138,0)</f>
        <v>0</v>
      </c>
      <c r="BF138" s="153">
        <f>IF(N138="snížená",J138,0)</f>
        <v>0</v>
      </c>
      <c r="BG138" s="153">
        <f>IF(N138="zákl. přenesená",J138,0)</f>
        <v>0</v>
      </c>
      <c r="BH138" s="153">
        <f>IF(N138="sníž. přenesená",J138,0)</f>
        <v>0</v>
      </c>
      <c r="BI138" s="153">
        <f>IF(N138="nulová",J138,0)</f>
        <v>0</v>
      </c>
      <c r="BJ138" s="17" t="s">
        <v>78</v>
      </c>
      <c r="BK138" s="153">
        <f>ROUND(I138*H138,2)</f>
        <v>0</v>
      </c>
      <c r="BL138" s="17" t="s">
        <v>139</v>
      </c>
      <c r="BM138" s="152" t="s">
        <v>486</v>
      </c>
    </row>
    <row r="139" spans="1:65" s="13" customFormat="1">
      <c r="B139" s="154"/>
      <c r="D139" s="155" t="s">
        <v>141</v>
      </c>
      <c r="E139" s="156" t="s">
        <v>1</v>
      </c>
      <c r="F139" s="157" t="s">
        <v>487</v>
      </c>
      <c r="H139" s="158">
        <v>140</v>
      </c>
      <c r="L139" s="154"/>
      <c r="M139" s="159"/>
      <c r="N139" s="160"/>
      <c r="O139" s="160"/>
      <c r="P139" s="160"/>
      <c r="Q139" s="160"/>
      <c r="R139" s="160"/>
      <c r="S139" s="160"/>
      <c r="T139" s="161"/>
      <c r="AT139" s="156" t="s">
        <v>141</v>
      </c>
      <c r="AU139" s="156" t="s">
        <v>80</v>
      </c>
      <c r="AV139" s="13" t="s">
        <v>80</v>
      </c>
      <c r="AW139" s="13" t="s">
        <v>27</v>
      </c>
      <c r="AX139" s="13" t="s">
        <v>70</v>
      </c>
      <c r="AY139" s="156" t="s">
        <v>132</v>
      </c>
    </row>
    <row r="140" spans="1:65" s="15" customFormat="1">
      <c r="B140" s="168"/>
      <c r="D140" s="155" t="s">
        <v>141</v>
      </c>
      <c r="E140" s="169" t="s">
        <v>1</v>
      </c>
      <c r="F140" s="170" t="s">
        <v>156</v>
      </c>
      <c r="H140" s="171">
        <v>140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141</v>
      </c>
      <c r="AU140" s="169" t="s">
        <v>80</v>
      </c>
      <c r="AV140" s="15" t="s">
        <v>139</v>
      </c>
      <c r="AW140" s="15" t="s">
        <v>27</v>
      </c>
      <c r="AX140" s="15" t="s">
        <v>78</v>
      </c>
      <c r="AY140" s="169" t="s">
        <v>132</v>
      </c>
    </row>
    <row r="141" spans="1:65" s="2" customFormat="1" ht="33" customHeight="1">
      <c r="A141" s="29"/>
      <c r="B141" s="141"/>
      <c r="C141" s="142" t="s">
        <v>180</v>
      </c>
      <c r="D141" s="142" t="s">
        <v>134</v>
      </c>
      <c r="E141" s="143" t="s">
        <v>488</v>
      </c>
      <c r="F141" s="144" t="s">
        <v>489</v>
      </c>
      <c r="G141" s="145" t="s">
        <v>159</v>
      </c>
      <c r="H141" s="146">
        <v>35</v>
      </c>
      <c r="I141" s="147">
        <v>0</v>
      </c>
      <c r="J141" s="147">
        <f>ROUND(I141*H141,2)</f>
        <v>0</v>
      </c>
      <c r="K141" s="144" t="s">
        <v>138</v>
      </c>
      <c r="L141" s="30"/>
      <c r="M141" s="148" t="s">
        <v>1</v>
      </c>
      <c r="N141" s="149" t="s">
        <v>35</v>
      </c>
      <c r="O141" s="150">
        <v>0.96</v>
      </c>
      <c r="P141" s="150">
        <f>O141*H141</f>
        <v>33.6</v>
      </c>
      <c r="Q141" s="150">
        <v>0</v>
      </c>
      <c r="R141" s="150">
        <f>Q141*H141</f>
        <v>0</v>
      </c>
      <c r="S141" s="150">
        <v>0</v>
      </c>
      <c r="T141" s="151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2" t="s">
        <v>139</v>
      </c>
      <c r="AT141" s="152" t="s">
        <v>134</v>
      </c>
      <c r="AU141" s="152" t="s">
        <v>80</v>
      </c>
      <c r="AY141" s="17" t="s">
        <v>132</v>
      </c>
      <c r="BE141" s="153">
        <f>IF(N141="základní",J141,0)</f>
        <v>0</v>
      </c>
      <c r="BF141" s="153">
        <f>IF(N141="snížená",J141,0)</f>
        <v>0</v>
      </c>
      <c r="BG141" s="153">
        <f>IF(N141="zákl. přenesená",J141,0)</f>
        <v>0</v>
      </c>
      <c r="BH141" s="153">
        <f>IF(N141="sníž. přenesená",J141,0)</f>
        <v>0</v>
      </c>
      <c r="BI141" s="153">
        <f>IF(N141="nulová",J141,0)</f>
        <v>0</v>
      </c>
      <c r="BJ141" s="17" t="s">
        <v>78</v>
      </c>
      <c r="BK141" s="153">
        <f>ROUND(I141*H141,2)</f>
        <v>0</v>
      </c>
      <c r="BL141" s="17" t="s">
        <v>139</v>
      </c>
      <c r="BM141" s="152" t="s">
        <v>490</v>
      </c>
    </row>
    <row r="142" spans="1:65" s="13" customFormat="1">
      <c r="B142" s="154"/>
      <c r="D142" s="155" t="s">
        <v>141</v>
      </c>
      <c r="E142" s="156" t="s">
        <v>1</v>
      </c>
      <c r="F142" s="157" t="s">
        <v>491</v>
      </c>
      <c r="H142" s="158">
        <v>35</v>
      </c>
      <c r="L142" s="154"/>
      <c r="M142" s="159"/>
      <c r="N142" s="160"/>
      <c r="O142" s="160"/>
      <c r="P142" s="160"/>
      <c r="Q142" s="160"/>
      <c r="R142" s="160"/>
      <c r="S142" s="160"/>
      <c r="T142" s="161"/>
      <c r="AT142" s="156" t="s">
        <v>141</v>
      </c>
      <c r="AU142" s="156" t="s">
        <v>80</v>
      </c>
      <c r="AV142" s="13" t="s">
        <v>80</v>
      </c>
      <c r="AW142" s="13" t="s">
        <v>27</v>
      </c>
      <c r="AX142" s="13" t="s">
        <v>70</v>
      </c>
      <c r="AY142" s="156" t="s">
        <v>132</v>
      </c>
    </row>
    <row r="143" spans="1:65" s="15" customFormat="1">
      <c r="B143" s="168"/>
      <c r="D143" s="155" t="s">
        <v>141</v>
      </c>
      <c r="E143" s="169" t="s">
        <v>1</v>
      </c>
      <c r="F143" s="170" t="s">
        <v>156</v>
      </c>
      <c r="H143" s="171">
        <v>35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141</v>
      </c>
      <c r="AU143" s="169" t="s">
        <v>80</v>
      </c>
      <c r="AV143" s="15" t="s">
        <v>139</v>
      </c>
      <c r="AW143" s="15" t="s">
        <v>27</v>
      </c>
      <c r="AX143" s="15" t="s">
        <v>78</v>
      </c>
      <c r="AY143" s="169" t="s">
        <v>132</v>
      </c>
    </row>
    <row r="144" spans="1:65" s="2" customFormat="1" ht="33" customHeight="1">
      <c r="A144" s="29"/>
      <c r="B144" s="141"/>
      <c r="C144" s="142" t="s">
        <v>186</v>
      </c>
      <c r="D144" s="142" t="s">
        <v>134</v>
      </c>
      <c r="E144" s="143" t="s">
        <v>492</v>
      </c>
      <c r="F144" s="144" t="s">
        <v>493</v>
      </c>
      <c r="G144" s="145" t="s">
        <v>159</v>
      </c>
      <c r="H144" s="146">
        <v>175</v>
      </c>
      <c r="I144" s="147">
        <v>0</v>
      </c>
      <c r="J144" s="147">
        <f>ROUND(I144*H144,2)</f>
        <v>0</v>
      </c>
      <c r="K144" s="144" t="s">
        <v>138</v>
      </c>
      <c r="L144" s="30"/>
      <c r="M144" s="148" t="s">
        <v>1</v>
      </c>
      <c r="N144" s="149" t="s">
        <v>35</v>
      </c>
      <c r="O144" s="150">
        <v>0.122</v>
      </c>
      <c r="P144" s="150">
        <f>O144*H144</f>
        <v>21.349999999999998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2" t="s">
        <v>139</v>
      </c>
      <c r="AT144" s="152" t="s">
        <v>134</v>
      </c>
      <c r="AU144" s="152" t="s">
        <v>80</v>
      </c>
      <c r="AY144" s="17" t="s">
        <v>132</v>
      </c>
      <c r="BE144" s="153">
        <f>IF(N144="základní",J144,0)</f>
        <v>0</v>
      </c>
      <c r="BF144" s="153">
        <f>IF(N144="snížená",J144,0)</f>
        <v>0</v>
      </c>
      <c r="BG144" s="153">
        <f>IF(N144="zákl. přenesená",J144,0)</f>
        <v>0</v>
      </c>
      <c r="BH144" s="153">
        <f>IF(N144="sníž. přenesená",J144,0)</f>
        <v>0</v>
      </c>
      <c r="BI144" s="153">
        <f>IF(N144="nulová",J144,0)</f>
        <v>0</v>
      </c>
      <c r="BJ144" s="17" t="s">
        <v>78</v>
      </c>
      <c r="BK144" s="153">
        <f>ROUND(I144*H144,2)</f>
        <v>0</v>
      </c>
      <c r="BL144" s="17" t="s">
        <v>139</v>
      </c>
      <c r="BM144" s="152" t="s">
        <v>494</v>
      </c>
    </row>
    <row r="145" spans="1:65" s="13" customFormat="1">
      <c r="B145" s="154"/>
      <c r="D145" s="155" t="s">
        <v>141</v>
      </c>
      <c r="E145" s="156" t="s">
        <v>1</v>
      </c>
      <c r="F145" s="157" t="s">
        <v>495</v>
      </c>
      <c r="H145" s="158">
        <v>175</v>
      </c>
      <c r="L145" s="154"/>
      <c r="M145" s="159"/>
      <c r="N145" s="160"/>
      <c r="O145" s="160"/>
      <c r="P145" s="160"/>
      <c r="Q145" s="160"/>
      <c r="R145" s="160"/>
      <c r="S145" s="160"/>
      <c r="T145" s="161"/>
      <c r="AT145" s="156" t="s">
        <v>141</v>
      </c>
      <c r="AU145" s="156" t="s">
        <v>80</v>
      </c>
      <c r="AV145" s="13" t="s">
        <v>80</v>
      </c>
      <c r="AW145" s="13" t="s">
        <v>27</v>
      </c>
      <c r="AX145" s="13" t="s">
        <v>78</v>
      </c>
      <c r="AY145" s="156" t="s">
        <v>132</v>
      </c>
    </row>
    <row r="146" spans="1:65" s="2" customFormat="1" ht="33" customHeight="1">
      <c r="A146" s="29"/>
      <c r="B146" s="141"/>
      <c r="C146" s="142" t="s">
        <v>194</v>
      </c>
      <c r="D146" s="142" t="s">
        <v>134</v>
      </c>
      <c r="E146" s="143" t="s">
        <v>496</v>
      </c>
      <c r="F146" s="144" t="s">
        <v>497</v>
      </c>
      <c r="G146" s="145" t="s">
        <v>159</v>
      </c>
      <c r="H146" s="146">
        <v>175</v>
      </c>
      <c r="I146" s="147">
        <v>0</v>
      </c>
      <c r="J146" s="147">
        <f>ROUND(I146*H146,2)</f>
        <v>0</v>
      </c>
      <c r="K146" s="144" t="s">
        <v>138</v>
      </c>
      <c r="L146" s="30"/>
      <c r="M146" s="148" t="s">
        <v>1</v>
      </c>
      <c r="N146" s="149" t="s">
        <v>35</v>
      </c>
      <c r="O146" s="150">
        <v>0.14799999999999999</v>
      </c>
      <c r="P146" s="150">
        <f>O146*H146</f>
        <v>25.9</v>
      </c>
      <c r="Q146" s="150">
        <v>0</v>
      </c>
      <c r="R146" s="150">
        <f>Q146*H146</f>
        <v>0</v>
      </c>
      <c r="S146" s="150">
        <v>0</v>
      </c>
      <c r="T146" s="151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2" t="s">
        <v>139</v>
      </c>
      <c r="AT146" s="152" t="s">
        <v>134</v>
      </c>
      <c r="AU146" s="152" t="s">
        <v>80</v>
      </c>
      <c r="AY146" s="17" t="s">
        <v>132</v>
      </c>
      <c r="BE146" s="153">
        <f>IF(N146="základní",J146,0)</f>
        <v>0</v>
      </c>
      <c r="BF146" s="153">
        <f>IF(N146="snížená",J146,0)</f>
        <v>0</v>
      </c>
      <c r="BG146" s="153">
        <f>IF(N146="zákl. přenesená",J146,0)</f>
        <v>0</v>
      </c>
      <c r="BH146" s="153">
        <f>IF(N146="sníž. přenesená",J146,0)</f>
        <v>0</v>
      </c>
      <c r="BI146" s="153">
        <f>IF(N146="nulová",J146,0)</f>
        <v>0</v>
      </c>
      <c r="BJ146" s="17" t="s">
        <v>78</v>
      </c>
      <c r="BK146" s="153">
        <f>ROUND(I146*H146,2)</f>
        <v>0</v>
      </c>
      <c r="BL146" s="17" t="s">
        <v>139</v>
      </c>
      <c r="BM146" s="152" t="s">
        <v>498</v>
      </c>
    </row>
    <row r="147" spans="1:65" s="13" customFormat="1">
      <c r="B147" s="154"/>
      <c r="D147" s="155" t="s">
        <v>141</v>
      </c>
      <c r="E147" s="156" t="s">
        <v>1</v>
      </c>
      <c r="F147" s="157" t="s">
        <v>495</v>
      </c>
      <c r="H147" s="158">
        <v>175</v>
      </c>
      <c r="L147" s="154"/>
      <c r="M147" s="159"/>
      <c r="N147" s="160"/>
      <c r="O147" s="160"/>
      <c r="P147" s="160"/>
      <c r="Q147" s="160"/>
      <c r="R147" s="160"/>
      <c r="S147" s="160"/>
      <c r="T147" s="161"/>
      <c r="AT147" s="156" t="s">
        <v>141</v>
      </c>
      <c r="AU147" s="156" t="s">
        <v>80</v>
      </c>
      <c r="AV147" s="13" t="s">
        <v>80</v>
      </c>
      <c r="AW147" s="13" t="s">
        <v>27</v>
      </c>
      <c r="AX147" s="13" t="s">
        <v>78</v>
      </c>
      <c r="AY147" s="156" t="s">
        <v>132</v>
      </c>
    </row>
    <row r="148" spans="1:65" s="2" customFormat="1" ht="33" customHeight="1">
      <c r="A148" s="29"/>
      <c r="B148" s="141"/>
      <c r="C148" s="142" t="s">
        <v>198</v>
      </c>
      <c r="D148" s="142" t="s">
        <v>134</v>
      </c>
      <c r="E148" s="143" t="s">
        <v>199</v>
      </c>
      <c r="F148" s="144" t="s">
        <v>200</v>
      </c>
      <c r="G148" s="145" t="s">
        <v>159</v>
      </c>
      <c r="H148" s="146">
        <v>350</v>
      </c>
      <c r="I148" s="147">
        <v>0</v>
      </c>
      <c r="J148" s="147">
        <f>ROUND(I148*H148,2)</f>
        <v>0</v>
      </c>
      <c r="K148" s="144" t="s">
        <v>138</v>
      </c>
      <c r="L148" s="30"/>
      <c r="M148" s="148" t="s">
        <v>1</v>
      </c>
      <c r="N148" s="149" t="s">
        <v>35</v>
      </c>
      <c r="O148" s="150">
        <v>4.5999999999999999E-2</v>
      </c>
      <c r="P148" s="150">
        <f>O148*H148</f>
        <v>16.100000000000001</v>
      </c>
      <c r="Q148" s="150">
        <v>0</v>
      </c>
      <c r="R148" s="150">
        <f>Q148*H148</f>
        <v>0</v>
      </c>
      <c r="S148" s="150">
        <v>0</v>
      </c>
      <c r="T148" s="151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2" t="s">
        <v>139</v>
      </c>
      <c r="AT148" s="152" t="s">
        <v>134</v>
      </c>
      <c r="AU148" s="152" t="s">
        <v>80</v>
      </c>
      <c r="AY148" s="17" t="s">
        <v>132</v>
      </c>
      <c r="BE148" s="153">
        <f>IF(N148="základní",J148,0)</f>
        <v>0</v>
      </c>
      <c r="BF148" s="153">
        <f>IF(N148="snížená",J148,0)</f>
        <v>0</v>
      </c>
      <c r="BG148" s="153">
        <f>IF(N148="zákl. přenesená",J148,0)</f>
        <v>0</v>
      </c>
      <c r="BH148" s="153">
        <f>IF(N148="sníž. přenesená",J148,0)</f>
        <v>0</v>
      </c>
      <c r="BI148" s="153">
        <f>IF(N148="nulová",J148,0)</f>
        <v>0</v>
      </c>
      <c r="BJ148" s="17" t="s">
        <v>78</v>
      </c>
      <c r="BK148" s="153">
        <f>ROUND(I148*H148,2)</f>
        <v>0</v>
      </c>
      <c r="BL148" s="17" t="s">
        <v>139</v>
      </c>
      <c r="BM148" s="152" t="s">
        <v>499</v>
      </c>
    </row>
    <row r="149" spans="1:65" s="13" customFormat="1">
      <c r="B149" s="154"/>
      <c r="D149" s="155" t="s">
        <v>141</v>
      </c>
      <c r="E149" s="156" t="s">
        <v>1</v>
      </c>
      <c r="F149" s="157" t="s">
        <v>500</v>
      </c>
      <c r="H149" s="158">
        <v>350</v>
      </c>
      <c r="L149" s="154"/>
      <c r="M149" s="159"/>
      <c r="N149" s="160"/>
      <c r="O149" s="160"/>
      <c r="P149" s="160"/>
      <c r="Q149" s="160"/>
      <c r="R149" s="160"/>
      <c r="S149" s="160"/>
      <c r="T149" s="161"/>
      <c r="AT149" s="156" t="s">
        <v>141</v>
      </c>
      <c r="AU149" s="156" t="s">
        <v>80</v>
      </c>
      <c r="AV149" s="13" t="s">
        <v>80</v>
      </c>
      <c r="AW149" s="13" t="s">
        <v>27</v>
      </c>
      <c r="AX149" s="13" t="s">
        <v>70</v>
      </c>
      <c r="AY149" s="156" t="s">
        <v>132</v>
      </c>
    </row>
    <row r="150" spans="1:65" s="15" customFormat="1">
      <c r="B150" s="168"/>
      <c r="D150" s="155" t="s">
        <v>141</v>
      </c>
      <c r="E150" s="169" t="s">
        <v>1</v>
      </c>
      <c r="F150" s="170" t="s">
        <v>156</v>
      </c>
      <c r="H150" s="171">
        <v>350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141</v>
      </c>
      <c r="AU150" s="169" t="s">
        <v>80</v>
      </c>
      <c r="AV150" s="15" t="s">
        <v>139</v>
      </c>
      <c r="AW150" s="15" t="s">
        <v>27</v>
      </c>
      <c r="AX150" s="15" t="s">
        <v>78</v>
      </c>
      <c r="AY150" s="169" t="s">
        <v>132</v>
      </c>
    </row>
    <row r="151" spans="1:65" s="2" customFormat="1" ht="33" customHeight="1">
      <c r="A151" s="29"/>
      <c r="B151" s="141"/>
      <c r="C151" s="142" t="s">
        <v>203</v>
      </c>
      <c r="D151" s="142" t="s">
        <v>134</v>
      </c>
      <c r="E151" s="143" t="s">
        <v>204</v>
      </c>
      <c r="F151" s="144" t="s">
        <v>205</v>
      </c>
      <c r="G151" s="145" t="s">
        <v>159</v>
      </c>
      <c r="H151" s="146">
        <v>269.86</v>
      </c>
      <c r="I151" s="147">
        <v>0</v>
      </c>
      <c r="J151" s="147">
        <f>ROUND(I151*H151,2)</f>
        <v>0</v>
      </c>
      <c r="K151" s="144" t="s">
        <v>138</v>
      </c>
      <c r="L151" s="30"/>
      <c r="M151" s="148" t="s">
        <v>1</v>
      </c>
      <c r="N151" s="149" t="s">
        <v>35</v>
      </c>
      <c r="O151" s="150">
        <v>5.0999999999999997E-2</v>
      </c>
      <c r="P151" s="150">
        <f>O151*H151</f>
        <v>13.76286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2" t="s">
        <v>139</v>
      </c>
      <c r="AT151" s="152" t="s">
        <v>134</v>
      </c>
      <c r="AU151" s="152" t="s">
        <v>80</v>
      </c>
      <c r="AY151" s="17" t="s">
        <v>132</v>
      </c>
      <c r="BE151" s="153">
        <f>IF(N151="základní",J151,0)</f>
        <v>0</v>
      </c>
      <c r="BF151" s="153">
        <f>IF(N151="snížená",J151,0)</f>
        <v>0</v>
      </c>
      <c r="BG151" s="153">
        <f>IF(N151="zákl. přenesená",J151,0)</f>
        <v>0</v>
      </c>
      <c r="BH151" s="153">
        <f>IF(N151="sníž. přenesená",J151,0)</f>
        <v>0</v>
      </c>
      <c r="BI151" s="153">
        <f>IF(N151="nulová",J151,0)</f>
        <v>0</v>
      </c>
      <c r="BJ151" s="17" t="s">
        <v>78</v>
      </c>
      <c r="BK151" s="153">
        <f>ROUND(I151*H151,2)</f>
        <v>0</v>
      </c>
      <c r="BL151" s="17" t="s">
        <v>139</v>
      </c>
      <c r="BM151" s="152" t="s">
        <v>501</v>
      </c>
    </row>
    <row r="152" spans="1:65" s="13" customFormat="1">
      <c r="B152" s="154"/>
      <c r="D152" s="155" t="s">
        <v>141</v>
      </c>
      <c r="E152" s="156" t="s">
        <v>1</v>
      </c>
      <c r="F152" s="157" t="s">
        <v>502</v>
      </c>
      <c r="H152" s="158">
        <v>269.86</v>
      </c>
      <c r="L152" s="154"/>
      <c r="M152" s="159"/>
      <c r="N152" s="160"/>
      <c r="O152" s="160"/>
      <c r="P152" s="160"/>
      <c r="Q152" s="160"/>
      <c r="R152" s="160"/>
      <c r="S152" s="160"/>
      <c r="T152" s="161"/>
      <c r="AT152" s="156" t="s">
        <v>141</v>
      </c>
      <c r="AU152" s="156" t="s">
        <v>80</v>
      </c>
      <c r="AV152" s="13" t="s">
        <v>80</v>
      </c>
      <c r="AW152" s="13" t="s">
        <v>27</v>
      </c>
      <c r="AX152" s="13" t="s">
        <v>70</v>
      </c>
      <c r="AY152" s="156" t="s">
        <v>132</v>
      </c>
    </row>
    <row r="153" spans="1:65" s="15" customFormat="1">
      <c r="B153" s="168"/>
      <c r="D153" s="155" t="s">
        <v>141</v>
      </c>
      <c r="E153" s="169" t="s">
        <v>1</v>
      </c>
      <c r="F153" s="170" t="s">
        <v>156</v>
      </c>
      <c r="H153" s="171">
        <v>269.86</v>
      </c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141</v>
      </c>
      <c r="AU153" s="169" t="s">
        <v>80</v>
      </c>
      <c r="AV153" s="15" t="s">
        <v>139</v>
      </c>
      <c r="AW153" s="15" t="s">
        <v>27</v>
      </c>
      <c r="AX153" s="15" t="s">
        <v>78</v>
      </c>
      <c r="AY153" s="169" t="s">
        <v>132</v>
      </c>
    </row>
    <row r="154" spans="1:65" s="2" customFormat="1" ht="33" customHeight="1">
      <c r="A154" s="29"/>
      <c r="B154" s="141"/>
      <c r="C154" s="142" t="s">
        <v>208</v>
      </c>
      <c r="D154" s="142" t="s">
        <v>134</v>
      </c>
      <c r="E154" s="143" t="s">
        <v>209</v>
      </c>
      <c r="F154" s="144" t="s">
        <v>210</v>
      </c>
      <c r="G154" s="145" t="s">
        <v>159</v>
      </c>
      <c r="H154" s="146">
        <v>30.07</v>
      </c>
      <c r="I154" s="147">
        <v>0</v>
      </c>
      <c r="J154" s="147">
        <f>ROUND(I154*H154,2)</f>
        <v>0</v>
      </c>
      <c r="K154" s="144" t="s">
        <v>138</v>
      </c>
      <c r="L154" s="30"/>
      <c r="M154" s="148" t="s">
        <v>1</v>
      </c>
      <c r="N154" s="149" t="s">
        <v>35</v>
      </c>
      <c r="O154" s="150">
        <v>9.9000000000000005E-2</v>
      </c>
      <c r="P154" s="150">
        <f>O154*H154</f>
        <v>2.9769300000000003</v>
      </c>
      <c r="Q154" s="150">
        <v>0</v>
      </c>
      <c r="R154" s="150">
        <f>Q154*H154</f>
        <v>0</v>
      </c>
      <c r="S154" s="150">
        <v>0</v>
      </c>
      <c r="T154" s="151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2" t="s">
        <v>139</v>
      </c>
      <c r="AT154" s="152" t="s">
        <v>134</v>
      </c>
      <c r="AU154" s="152" t="s">
        <v>80</v>
      </c>
      <c r="AY154" s="17" t="s">
        <v>132</v>
      </c>
      <c r="BE154" s="153">
        <f>IF(N154="základní",J154,0)</f>
        <v>0</v>
      </c>
      <c r="BF154" s="153">
        <f>IF(N154="snížená",J154,0)</f>
        <v>0</v>
      </c>
      <c r="BG154" s="153">
        <f>IF(N154="zákl. přenesená",J154,0)</f>
        <v>0</v>
      </c>
      <c r="BH154" s="153">
        <f>IF(N154="sníž. přenesená",J154,0)</f>
        <v>0</v>
      </c>
      <c r="BI154" s="153">
        <f>IF(N154="nulová",J154,0)</f>
        <v>0</v>
      </c>
      <c r="BJ154" s="17" t="s">
        <v>78</v>
      </c>
      <c r="BK154" s="153">
        <f>ROUND(I154*H154,2)</f>
        <v>0</v>
      </c>
      <c r="BL154" s="17" t="s">
        <v>139</v>
      </c>
      <c r="BM154" s="152" t="s">
        <v>503</v>
      </c>
    </row>
    <row r="155" spans="1:65" s="13" customFormat="1">
      <c r="B155" s="154"/>
      <c r="D155" s="155" t="s">
        <v>141</v>
      </c>
      <c r="E155" s="156" t="s">
        <v>1</v>
      </c>
      <c r="F155" s="157" t="s">
        <v>504</v>
      </c>
      <c r="H155" s="158">
        <v>30.07</v>
      </c>
      <c r="L155" s="154"/>
      <c r="M155" s="159"/>
      <c r="N155" s="160"/>
      <c r="O155" s="160"/>
      <c r="P155" s="160"/>
      <c r="Q155" s="160"/>
      <c r="R155" s="160"/>
      <c r="S155" s="160"/>
      <c r="T155" s="161"/>
      <c r="AT155" s="156" t="s">
        <v>141</v>
      </c>
      <c r="AU155" s="156" t="s">
        <v>80</v>
      </c>
      <c r="AV155" s="13" t="s">
        <v>80</v>
      </c>
      <c r="AW155" s="13" t="s">
        <v>27</v>
      </c>
      <c r="AX155" s="13" t="s">
        <v>70</v>
      </c>
      <c r="AY155" s="156" t="s">
        <v>132</v>
      </c>
    </row>
    <row r="156" spans="1:65" s="15" customFormat="1">
      <c r="B156" s="168"/>
      <c r="D156" s="155" t="s">
        <v>141</v>
      </c>
      <c r="E156" s="169" t="s">
        <v>1</v>
      </c>
      <c r="F156" s="170" t="s">
        <v>156</v>
      </c>
      <c r="H156" s="171">
        <v>30.07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141</v>
      </c>
      <c r="AU156" s="169" t="s">
        <v>80</v>
      </c>
      <c r="AV156" s="15" t="s">
        <v>139</v>
      </c>
      <c r="AW156" s="15" t="s">
        <v>27</v>
      </c>
      <c r="AX156" s="15" t="s">
        <v>78</v>
      </c>
      <c r="AY156" s="169" t="s">
        <v>132</v>
      </c>
    </row>
    <row r="157" spans="1:65" s="2" customFormat="1" ht="24">
      <c r="A157" s="29"/>
      <c r="B157" s="141"/>
      <c r="C157" s="142" t="s">
        <v>219</v>
      </c>
      <c r="D157" s="142" t="s">
        <v>134</v>
      </c>
      <c r="E157" s="143" t="s">
        <v>505</v>
      </c>
      <c r="F157" s="144" t="s">
        <v>506</v>
      </c>
      <c r="G157" s="145" t="s">
        <v>159</v>
      </c>
      <c r="H157" s="146">
        <v>175</v>
      </c>
      <c r="I157" s="147">
        <v>0</v>
      </c>
      <c r="J157" s="147">
        <f>ROUND(I157*H157,2)</f>
        <v>0</v>
      </c>
      <c r="K157" s="144" t="s">
        <v>138</v>
      </c>
      <c r="L157" s="30"/>
      <c r="M157" s="148" t="s">
        <v>1</v>
      </c>
      <c r="N157" s="149" t="s">
        <v>35</v>
      </c>
      <c r="O157" s="150">
        <v>7.1999999999999995E-2</v>
      </c>
      <c r="P157" s="150">
        <f>O157*H157</f>
        <v>12.6</v>
      </c>
      <c r="Q157" s="150">
        <v>0</v>
      </c>
      <c r="R157" s="150">
        <f>Q157*H157</f>
        <v>0</v>
      </c>
      <c r="S157" s="150">
        <v>0</v>
      </c>
      <c r="T157" s="151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2" t="s">
        <v>139</v>
      </c>
      <c r="AT157" s="152" t="s">
        <v>134</v>
      </c>
      <c r="AU157" s="152" t="s">
        <v>80</v>
      </c>
      <c r="AY157" s="17" t="s">
        <v>132</v>
      </c>
      <c r="BE157" s="153">
        <f>IF(N157="základní",J157,0)</f>
        <v>0</v>
      </c>
      <c r="BF157" s="153">
        <f>IF(N157="snížená",J157,0)</f>
        <v>0</v>
      </c>
      <c r="BG157" s="153">
        <f>IF(N157="zákl. přenesená",J157,0)</f>
        <v>0</v>
      </c>
      <c r="BH157" s="153">
        <f>IF(N157="sníž. přenesená",J157,0)</f>
        <v>0</v>
      </c>
      <c r="BI157" s="153">
        <f>IF(N157="nulová",J157,0)</f>
        <v>0</v>
      </c>
      <c r="BJ157" s="17" t="s">
        <v>78</v>
      </c>
      <c r="BK157" s="153">
        <f>ROUND(I157*H157,2)</f>
        <v>0</v>
      </c>
      <c r="BL157" s="17" t="s">
        <v>139</v>
      </c>
      <c r="BM157" s="152" t="s">
        <v>507</v>
      </c>
    </row>
    <row r="158" spans="1:65" s="13" customFormat="1">
      <c r="B158" s="154"/>
      <c r="D158" s="155" t="s">
        <v>141</v>
      </c>
      <c r="E158" s="156" t="s">
        <v>1</v>
      </c>
      <c r="F158" s="157" t="s">
        <v>495</v>
      </c>
      <c r="H158" s="158">
        <v>175</v>
      </c>
      <c r="L158" s="154"/>
      <c r="M158" s="159"/>
      <c r="N158" s="160"/>
      <c r="O158" s="160"/>
      <c r="P158" s="160"/>
      <c r="Q158" s="160"/>
      <c r="R158" s="160"/>
      <c r="S158" s="160"/>
      <c r="T158" s="161"/>
      <c r="AT158" s="156" t="s">
        <v>141</v>
      </c>
      <c r="AU158" s="156" t="s">
        <v>80</v>
      </c>
      <c r="AV158" s="13" t="s">
        <v>80</v>
      </c>
      <c r="AW158" s="13" t="s">
        <v>27</v>
      </c>
      <c r="AX158" s="13" t="s">
        <v>78</v>
      </c>
      <c r="AY158" s="156" t="s">
        <v>132</v>
      </c>
    </row>
    <row r="159" spans="1:65" s="2" customFormat="1" ht="24">
      <c r="A159" s="29"/>
      <c r="B159" s="141"/>
      <c r="C159" s="142" t="s">
        <v>223</v>
      </c>
      <c r="D159" s="142" t="s">
        <v>134</v>
      </c>
      <c r="E159" s="143" t="s">
        <v>508</v>
      </c>
      <c r="F159" s="144" t="s">
        <v>509</v>
      </c>
      <c r="G159" s="145" t="s">
        <v>159</v>
      </c>
      <c r="H159" s="146">
        <v>175</v>
      </c>
      <c r="I159" s="147">
        <v>0</v>
      </c>
      <c r="J159" s="147">
        <f>ROUND(I159*H159,2)</f>
        <v>0</v>
      </c>
      <c r="K159" s="144" t="s">
        <v>138</v>
      </c>
      <c r="L159" s="30"/>
      <c r="M159" s="148" t="s">
        <v>1</v>
      </c>
      <c r="N159" s="149" t="s">
        <v>35</v>
      </c>
      <c r="O159" s="150">
        <v>9.6000000000000002E-2</v>
      </c>
      <c r="P159" s="150">
        <f>O159*H159</f>
        <v>16.8</v>
      </c>
      <c r="Q159" s="150">
        <v>0</v>
      </c>
      <c r="R159" s="150">
        <f>Q159*H159</f>
        <v>0</v>
      </c>
      <c r="S159" s="150">
        <v>0</v>
      </c>
      <c r="T159" s="151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2" t="s">
        <v>139</v>
      </c>
      <c r="AT159" s="152" t="s">
        <v>134</v>
      </c>
      <c r="AU159" s="152" t="s">
        <v>80</v>
      </c>
      <c r="AY159" s="17" t="s">
        <v>132</v>
      </c>
      <c r="BE159" s="153">
        <f>IF(N159="základní",J159,0)</f>
        <v>0</v>
      </c>
      <c r="BF159" s="153">
        <f>IF(N159="snížená",J159,0)</f>
        <v>0</v>
      </c>
      <c r="BG159" s="153">
        <f>IF(N159="zákl. přenesená",J159,0)</f>
        <v>0</v>
      </c>
      <c r="BH159" s="153">
        <f>IF(N159="sníž. přenesená",J159,0)</f>
        <v>0</v>
      </c>
      <c r="BI159" s="153">
        <f>IF(N159="nulová",J159,0)</f>
        <v>0</v>
      </c>
      <c r="BJ159" s="17" t="s">
        <v>78</v>
      </c>
      <c r="BK159" s="153">
        <f>ROUND(I159*H159,2)</f>
        <v>0</v>
      </c>
      <c r="BL159" s="17" t="s">
        <v>139</v>
      </c>
      <c r="BM159" s="152" t="s">
        <v>510</v>
      </c>
    </row>
    <row r="160" spans="1:65" s="13" customFormat="1">
      <c r="B160" s="154"/>
      <c r="D160" s="155" t="s">
        <v>141</v>
      </c>
      <c r="E160" s="156" t="s">
        <v>1</v>
      </c>
      <c r="F160" s="157" t="s">
        <v>495</v>
      </c>
      <c r="H160" s="158">
        <v>175</v>
      </c>
      <c r="L160" s="154"/>
      <c r="M160" s="159"/>
      <c r="N160" s="160"/>
      <c r="O160" s="160"/>
      <c r="P160" s="160"/>
      <c r="Q160" s="160"/>
      <c r="R160" s="160"/>
      <c r="S160" s="160"/>
      <c r="T160" s="161"/>
      <c r="AT160" s="156" t="s">
        <v>141</v>
      </c>
      <c r="AU160" s="156" t="s">
        <v>80</v>
      </c>
      <c r="AV160" s="13" t="s">
        <v>80</v>
      </c>
      <c r="AW160" s="13" t="s">
        <v>27</v>
      </c>
      <c r="AX160" s="13" t="s">
        <v>78</v>
      </c>
      <c r="AY160" s="156" t="s">
        <v>132</v>
      </c>
    </row>
    <row r="161" spans="1:65" s="2" customFormat="1" ht="16.5" customHeight="1">
      <c r="A161" s="29"/>
      <c r="B161" s="141"/>
      <c r="C161" s="142" t="s">
        <v>8</v>
      </c>
      <c r="D161" s="142" t="s">
        <v>134</v>
      </c>
      <c r="E161" s="143" t="s">
        <v>220</v>
      </c>
      <c r="F161" s="144" t="s">
        <v>221</v>
      </c>
      <c r="G161" s="145" t="s">
        <v>159</v>
      </c>
      <c r="H161" s="146">
        <v>30.07</v>
      </c>
      <c r="I161" s="147">
        <v>0</v>
      </c>
      <c r="J161" s="147">
        <f>ROUND(I161*H161,2)</f>
        <v>0</v>
      </c>
      <c r="K161" s="144" t="s">
        <v>138</v>
      </c>
      <c r="L161" s="30"/>
      <c r="M161" s="148" t="s">
        <v>1</v>
      </c>
      <c r="N161" s="149" t="s">
        <v>35</v>
      </c>
      <c r="O161" s="150">
        <v>8.9999999999999993E-3</v>
      </c>
      <c r="P161" s="150">
        <f>O161*H161</f>
        <v>0.27062999999999998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2" t="s">
        <v>139</v>
      </c>
      <c r="AT161" s="152" t="s">
        <v>134</v>
      </c>
      <c r="AU161" s="152" t="s">
        <v>80</v>
      </c>
      <c r="AY161" s="17" t="s">
        <v>132</v>
      </c>
      <c r="BE161" s="153">
        <f>IF(N161="základní",J161,0)</f>
        <v>0</v>
      </c>
      <c r="BF161" s="153">
        <f>IF(N161="snížená",J161,0)</f>
        <v>0</v>
      </c>
      <c r="BG161" s="153">
        <f>IF(N161="zákl. přenesená",J161,0)</f>
        <v>0</v>
      </c>
      <c r="BH161" s="153">
        <f>IF(N161="sníž. přenesená",J161,0)</f>
        <v>0</v>
      </c>
      <c r="BI161" s="153">
        <f>IF(N161="nulová",J161,0)</f>
        <v>0</v>
      </c>
      <c r="BJ161" s="17" t="s">
        <v>78</v>
      </c>
      <c r="BK161" s="153">
        <f>ROUND(I161*H161,2)</f>
        <v>0</v>
      </c>
      <c r="BL161" s="17" t="s">
        <v>139</v>
      </c>
      <c r="BM161" s="152" t="s">
        <v>511</v>
      </c>
    </row>
    <row r="162" spans="1:65" s="13" customFormat="1">
      <c r="B162" s="154"/>
      <c r="D162" s="155" t="s">
        <v>141</v>
      </c>
      <c r="E162" s="156" t="s">
        <v>1</v>
      </c>
      <c r="F162" s="157" t="s">
        <v>512</v>
      </c>
      <c r="H162" s="158">
        <v>14.72</v>
      </c>
      <c r="L162" s="154"/>
      <c r="M162" s="159"/>
      <c r="N162" s="160"/>
      <c r="O162" s="160"/>
      <c r="P162" s="160"/>
      <c r="Q162" s="160"/>
      <c r="R162" s="160"/>
      <c r="S162" s="160"/>
      <c r="T162" s="161"/>
      <c r="AT162" s="156" t="s">
        <v>141</v>
      </c>
      <c r="AU162" s="156" t="s">
        <v>80</v>
      </c>
      <c r="AV162" s="13" t="s">
        <v>80</v>
      </c>
      <c r="AW162" s="13" t="s">
        <v>27</v>
      </c>
      <c r="AX162" s="13" t="s">
        <v>70</v>
      </c>
      <c r="AY162" s="156" t="s">
        <v>132</v>
      </c>
    </row>
    <row r="163" spans="1:65" s="13" customFormat="1">
      <c r="B163" s="154"/>
      <c r="D163" s="155" t="s">
        <v>141</v>
      </c>
      <c r="E163" s="156" t="s">
        <v>1</v>
      </c>
      <c r="F163" s="157" t="s">
        <v>513</v>
      </c>
      <c r="H163" s="158">
        <v>9.75</v>
      </c>
      <c r="L163" s="154"/>
      <c r="M163" s="159"/>
      <c r="N163" s="160"/>
      <c r="O163" s="160"/>
      <c r="P163" s="160"/>
      <c r="Q163" s="160"/>
      <c r="R163" s="160"/>
      <c r="S163" s="160"/>
      <c r="T163" s="161"/>
      <c r="AT163" s="156" t="s">
        <v>141</v>
      </c>
      <c r="AU163" s="156" t="s">
        <v>80</v>
      </c>
      <c r="AV163" s="13" t="s">
        <v>80</v>
      </c>
      <c r="AW163" s="13" t="s">
        <v>27</v>
      </c>
      <c r="AX163" s="13" t="s">
        <v>70</v>
      </c>
      <c r="AY163" s="156" t="s">
        <v>132</v>
      </c>
    </row>
    <row r="164" spans="1:65" s="13" customFormat="1">
      <c r="B164" s="154"/>
      <c r="D164" s="155" t="s">
        <v>141</v>
      </c>
      <c r="E164" s="156" t="s">
        <v>1</v>
      </c>
      <c r="F164" s="157" t="s">
        <v>514</v>
      </c>
      <c r="H164" s="158">
        <v>3.2</v>
      </c>
      <c r="L164" s="154"/>
      <c r="M164" s="159"/>
      <c r="N164" s="160"/>
      <c r="O164" s="160"/>
      <c r="P164" s="160"/>
      <c r="Q164" s="160"/>
      <c r="R164" s="160"/>
      <c r="S164" s="160"/>
      <c r="T164" s="161"/>
      <c r="AT164" s="156" t="s">
        <v>141</v>
      </c>
      <c r="AU164" s="156" t="s">
        <v>80</v>
      </c>
      <c r="AV164" s="13" t="s">
        <v>80</v>
      </c>
      <c r="AW164" s="13" t="s">
        <v>27</v>
      </c>
      <c r="AX164" s="13" t="s">
        <v>70</v>
      </c>
      <c r="AY164" s="156" t="s">
        <v>132</v>
      </c>
    </row>
    <row r="165" spans="1:65" s="13" customFormat="1">
      <c r="B165" s="154"/>
      <c r="D165" s="155" t="s">
        <v>141</v>
      </c>
      <c r="E165" s="156" t="s">
        <v>1</v>
      </c>
      <c r="F165" s="157" t="s">
        <v>515</v>
      </c>
      <c r="H165" s="158">
        <v>2.4</v>
      </c>
      <c r="L165" s="154"/>
      <c r="M165" s="159"/>
      <c r="N165" s="160"/>
      <c r="O165" s="160"/>
      <c r="P165" s="160"/>
      <c r="Q165" s="160"/>
      <c r="R165" s="160"/>
      <c r="S165" s="160"/>
      <c r="T165" s="161"/>
      <c r="AT165" s="156" t="s">
        <v>141</v>
      </c>
      <c r="AU165" s="156" t="s">
        <v>80</v>
      </c>
      <c r="AV165" s="13" t="s">
        <v>80</v>
      </c>
      <c r="AW165" s="13" t="s">
        <v>27</v>
      </c>
      <c r="AX165" s="13" t="s">
        <v>70</v>
      </c>
      <c r="AY165" s="156" t="s">
        <v>132</v>
      </c>
    </row>
    <row r="166" spans="1:65" s="15" customFormat="1">
      <c r="B166" s="168"/>
      <c r="D166" s="155" t="s">
        <v>141</v>
      </c>
      <c r="E166" s="169" t="s">
        <v>1</v>
      </c>
      <c r="F166" s="170" t="s">
        <v>156</v>
      </c>
      <c r="H166" s="171">
        <v>30.069999999999997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141</v>
      </c>
      <c r="AU166" s="169" t="s">
        <v>80</v>
      </c>
      <c r="AV166" s="15" t="s">
        <v>139</v>
      </c>
      <c r="AW166" s="15" t="s">
        <v>27</v>
      </c>
      <c r="AX166" s="15" t="s">
        <v>78</v>
      </c>
      <c r="AY166" s="169" t="s">
        <v>132</v>
      </c>
    </row>
    <row r="167" spans="1:65" s="2" customFormat="1" ht="24">
      <c r="A167" s="29"/>
      <c r="B167" s="141"/>
      <c r="C167" s="142" t="s">
        <v>213</v>
      </c>
      <c r="D167" s="142" t="s">
        <v>134</v>
      </c>
      <c r="E167" s="143" t="s">
        <v>214</v>
      </c>
      <c r="F167" s="144" t="s">
        <v>215</v>
      </c>
      <c r="G167" s="145" t="s">
        <v>216</v>
      </c>
      <c r="H167" s="146">
        <v>60.14</v>
      </c>
      <c r="I167" s="147">
        <v>0</v>
      </c>
      <c r="J167" s="147">
        <f>ROUND(I167*H167,2)</f>
        <v>0</v>
      </c>
      <c r="K167" s="144" t="s">
        <v>138</v>
      </c>
      <c r="L167" s="30"/>
      <c r="M167" s="148" t="s">
        <v>1</v>
      </c>
      <c r="N167" s="149" t="s">
        <v>35</v>
      </c>
      <c r="O167" s="150">
        <v>0</v>
      </c>
      <c r="P167" s="150">
        <f>O167*H167</f>
        <v>0</v>
      </c>
      <c r="Q167" s="150">
        <v>0</v>
      </c>
      <c r="R167" s="150">
        <f>Q167*H167</f>
        <v>0</v>
      </c>
      <c r="S167" s="150">
        <v>0</v>
      </c>
      <c r="T167" s="151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2" t="s">
        <v>139</v>
      </c>
      <c r="AT167" s="152" t="s">
        <v>134</v>
      </c>
      <c r="AU167" s="152" t="s">
        <v>80</v>
      </c>
      <c r="AY167" s="17" t="s">
        <v>132</v>
      </c>
      <c r="BE167" s="153">
        <f>IF(N167="základní",J167,0)</f>
        <v>0</v>
      </c>
      <c r="BF167" s="153">
        <f>IF(N167="snížená",J167,0)</f>
        <v>0</v>
      </c>
      <c r="BG167" s="153">
        <f>IF(N167="zákl. přenesená",J167,0)</f>
        <v>0</v>
      </c>
      <c r="BH167" s="153">
        <f>IF(N167="sníž. přenesená",J167,0)</f>
        <v>0</v>
      </c>
      <c r="BI167" s="153">
        <f>IF(N167="nulová",J167,0)</f>
        <v>0</v>
      </c>
      <c r="BJ167" s="17" t="s">
        <v>78</v>
      </c>
      <c r="BK167" s="153">
        <f>ROUND(I167*H167,2)</f>
        <v>0</v>
      </c>
      <c r="BL167" s="17" t="s">
        <v>139</v>
      </c>
      <c r="BM167" s="152" t="s">
        <v>516</v>
      </c>
    </row>
    <row r="168" spans="1:65" s="13" customFormat="1">
      <c r="B168" s="154"/>
      <c r="D168" s="155" t="s">
        <v>141</v>
      </c>
      <c r="E168" s="156" t="s">
        <v>1</v>
      </c>
      <c r="F168" s="157" t="s">
        <v>517</v>
      </c>
      <c r="H168" s="158">
        <v>60.14</v>
      </c>
      <c r="L168" s="154"/>
      <c r="M168" s="159"/>
      <c r="N168" s="160"/>
      <c r="O168" s="160"/>
      <c r="P168" s="160"/>
      <c r="Q168" s="160"/>
      <c r="R168" s="160"/>
      <c r="S168" s="160"/>
      <c r="T168" s="161"/>
      <c r="AT168" s="156" t="s">
        <v>141</v>
      </c>
      <c r="AU168" s="156" t="s">
        <v>80</v>
      </c>
      <c r="AV168" s="13" t="s">
        <v>80</v>
      </c>
      <c r="AW168" s="13" t="s">
        <v>27</v>
      </c>
      <c r="AX168" s="13" t="s">
        <v>70</v>
      </c>
      <c r="AY168" s="156" t="s">
        <v>132</v>
      </c>
    </row>
    <row r="169" spans="1:65" s="15" customFormat="1">
      <c r="B169" s="168"/>
      <c r="D169" s="155" t="s">
        <v>141</v>
      </c>
      <c r="E169" s="169" t="s">
        <v>1</v>
      </c>
      <c r="F169" s="170" t="s">
        <v>156</v>
      </c>
      <c r="H169" s="171">
        <v>60.14</v>
      </c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141</v>
      </c>
      <c r="AU169" s="169" t="s">
        <v>80</v>
      </c>
      <c r="AV169" s="15" t="s">
        <v>139</v>
      </c>
      <c r="AW169" s="15" t="s">
        <v>27</v>
      </c>
      <c r="AX169" s="15" t="s">
        <v>78</v>
      </c>
      <c r="AY169" s="169" t="s">
        <v>132</v>
      </c>
    </row>
    <row r="170" spans="1:65" s="2" customFormat="1" ht="24">
      <c r="A170" s="29"/>
      <c r="B170" s="141"/>
      <c r="C170" s="142" t="s">
        <v>240</v>
      </c>
      <c r="D170" s="142" t="s">
        <v>134</v>
      </c>
      <c r="E170" s="143" t="s">
        <v>241</v>
      </c>
      <c r="F170" s="144" t="s">
        <v>242</v>
      </c>
      <c r="G170" s="145" t="s">
        <v>159</v>
      </c>
      <c r="H170" s="146">
        <v>309.93</v>
      </c>
      <c r="I170" s="147">
        <v>0</v>
      </c>
      <c r="J170" s="147">
        <f>ROUND(I170*H170,2)</f>
        <v>0</v>
      </c>
      <c r="K170" s="144" t="s">
        <v>138</v>
      </c>
      <c r="L170" s="30"/>
      <c r="M170" s="148" t="s">
        <v>1</v>
      </c>
      <c r="N170" s="149" t="s">
        <v>35</v>
      </c>
      <c r="O170" s="150">
        <v>0.32800000000000001</v>
      </c>
      <c r="P170" s="150">
        <f>O170*H170</f>
        <v>101.65704000000001</v>
      </c>
      <c r="Q170" s="150">
        <v>0</v>
      </c>
      <c r="R170" s="150">
        <f>Q170*H170</f>
        <v>0</v>
      </c>
      <c r="S170" s="150">
        <v>0</v>
      </c>
      <c r="T170" s="151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2" t="s">
        <v>139</v>
      </c>
      <c r="AT170" s="152" t="s">
        <v>134</v>
      </c>
      <c r="AU170" s="152" t="s">
        <v>80</v>
      </c>
      <c r="AY170" s="17" t="s">
        <v>132</v>
      </c>
      <c r="BE170" s="153">
        <f>IF(N170="základní",J170,0)</f>
        <v>0</v>
      </c>
      <c r="BF170" s="153">
        <f>IF(N170="snížená",J170,0)</f>
        <v>0</v>
      </c>
      <c r="BG170" s="153">
        <f>IF(N170="zákl. přenesená",J170,0)</f>
        <v>0</v>
      </c>
      <c r="BH170" s="153">
        <f>IF(N170="sníž. přenesená",J170,0)</f>
        <v>0</v>
      </c>
      <c r="BI170" s="153">
        <f>IF(N170="nulová",J170,0)</f>
        <v>0</v>
      </c>
      <c r="BJ170" s="17" t="s">
        <v>78</v>
      </c>
      <c r="BK170" s="153">
        <f>ROUND(I170*H170,2)</f>
        <v>0</v>
      </c>
      <c r="BL170" s="17" t="s">
        <v>139</v>
      </c>
      <c r="BM170" s="152" t="s">
        <v>518</v>
      </c>
    </row>
    <row r="171" spans="1:65" s="13" customFormat="1">
      <c r="B171" s="154"/>
      <c r="D171" s="155" t="s">
        <v>141</v>
      </c>
      <c r="E171" s="156" t="s">
        <v>1</v>
      </c>
      <c r="F171" s="157" t="s">
        <v>467</v>
      </c>
      <c r="H171" s="158">
        <v>350</v>
      </c>
      <c r="L171" s="154"/>
      <c r="M171" s="159"/>
      <c r="N171" s="160"/>
      <c r="O171" s="160"/>
      <c r="P171" s="160"/>
      <c r="Q171" s="160"/>
      <c r="R171" s="160"/>
      <c r="S171" s="160"/>
      <c r="T171" s="161"/>
      <c r="AT171" s="156" t="s">
        <v>141</v>
      </c>
      <c r="AU171" s="156" t="s">
        <v>80</v>
      </c>
      <c r="AV171" s="13" t="s">
        <v>80</v>
      </c>
      <c r="AW171" s="13" t="s">
        <v>27</v>
      </c>
      <c r="AX171" s="13" t="s">
        <v>70</v>
      </c>
      <c r="AY171" s="156" t="s">
        <v>132</v>
      </c>
    </row>
    <row r="172" spans="1:65" s="13" customFormat="1">
      <c r="B172" s="154"/>
      <c r="D172" s="155" t="s">
        <v>141</v>
      </c>
      <c r="E172" s="156" t="s">
        <v>1</v>
      </c>
      <c r="F172" s="157" t="s">
        <v>519</v>
      </c>
      <c r="H172" s="158">
        <v>-10</v>
      </c>
      <c r="L172" s="154"/>
      <c r="M172" s="159"/>
      <c r="N172" s="160"/>
      <c r="O172" s="160"/>
      <c r="P172" s="160"/>
      <c r="Q172" s="160"/>
      <c r="R172" s="160"/>
      <c r="S172" s="160"/>
      <c r="T172" s="161"/>
      <c r="AT172" s="156" t="s">
        <v>141</v>
      </c>
      <c r="AU172" s="156" t="s">
        <v>80</v>
      </c>
      <c r="AV172" s="13" t="s">
        <v>80</v>
      </c>
      <c r="AW172" s="13" t="s">
        <v>27</v>
      </c>
      <c r="AX172" s="13" t="s">
        <v>70</v>
      </c>
      <c r="AY172" s="156" t="s">
        <v>132</v>
      </c>
    </row>
    <row r="173" spans="1:65" s="13" customFormat="1">
      <c r="B173" s="154"/>
      <c r="D173" s="155" t="s">
        <v>141</v>
      </c>
      <c r="E173" s="156" t="s">
        <v>1</v>
      </c>
      <c r="F173" s="157" t="s">
        <v>520</v>
      </c>
      <c r="H173" s="158">
        <v>-14.72</v>
      </c>
      <c r="L173" s="154"/>
      <c r="M173" s="159"/>
      <c r="N173" s="160"/>
      <c r="O173" s="160"/>
      <c r="P173" s="160"/>
      <c r="Q173" s="160"/>
      <c r="R173" s="160"/>
      <c r="S173" s="160"/>
      <c r="T173" s="161"/>
      <c r="AT173" s="156" t="s">
        <v>141</v>
      </c>
      <c r="AU173" s="156" t="s">
        <v>80</v>
      </c>
      <c r="AV173" s="13" t="s">
        <v>80</v>
      </c>
      <c r="AW173" s="13" t="s">
        <v>27</v>
      </c>
      <c r="AX173" s="13" t="s">
        <v>70</v>
      </c>
      <c r="AY173" s="156" t="s">
        <v>132</v>
      </c>
    </row>
    <row r="174" spans="1:65" s="13" customFormat="1">
      <c r="B174" s="154"/>
      <c r="D174" s="155" t="s">
        <v>141</v>
      </c>
      <c r="E174" s="156" t="s">
        <v>1</v>
      </c>
      <c r="F174" s="157" t="s">
        <v>521</v>
      </c>
      <c r="H174" s="158">
        <v>-9.75</v>
      </c>
      <c r="L174" s="154"/>
      <c r="M174" s="159"/>
      <c r="N174" s="160"/>
      <c r="O174" s="160"/>
      <c r="P174" s="160"/>
      <c r="Q174" s="160"/>
      <c r="R174" s="160"/>
      <c r="S174" s="160"/>
      <c r="T174" s="161"/>
      <c r="AT174" s="156" t="s">
        <v>141</v>
      </c>
      <c r="AU174" s="156" t="s">
        <v>80</v>
      </c>
      <c r="AV174" s="13" t="s">
        <v>80</v>
      </c>
      <c r="AW174" s="13" t="s">
        <v>27</v>
      </c>
      <c r="AX174" s="13" t="s">
        <v>70</v>
      </c>
      <c r="AY174" s="156" t="s">
        <v>132</v>
      </c>
    </row>
    <row r="175" spans="1:65" s="13" customFormat="1">
      <c r="B175" s="154"/>
      <c r="D175" s="155" t="s">
        <v>141</v>
      </c>
      <c r="E175" s="156" t="s">
        <v>1</v>
      </c>
      <c r="F175" s="157" t="s">
        <v>522</v>
      </c>
      <c r="H175" s="158">
        <v>-3.2</v>
      </c>
      <c r="L175" s="154"/>
      <c r="M175" s="159"/>
      <c r="N175" s="160"/>
      <c r="O175" s="160"/>
      <c r="P175" s="160"/>
      <c r="Q175" s="160"/>
      <c r="R175" s="160"/>
      <c r="S175" s="160"/>
      <c r="T175" s="161"/>
      <c r="AT175" s="156" t="s">
        <v>141</v>
      </c>
      <c r="AU175" s="156" t="s">
        <v>80</v>
      </c>
      <c r="AV175" s="13" t="s">
        <v>80</v>
      </c>
      <c r="AW175" s="13" t="s">
        <v>27</v>
      </c>
      <c r="AX175" s="13" t="s">
        <v>70</v>
      </c>
      <c r="AY175" s="156" t="s">
        <v>132</v>
      </c>
    </row>
    <row r="176" spans="1:65" s="13" customFormat="1">
      <c r="B176" s="154"/>
      <c r="D176" s="155" t="s">
        <v>141</v>
      </c>
      <c r="E176" s="156" t="s">
        <v>1</v>
      </c>
      <c r="F176" s="157" t="s">
        <v>523</v>
      </c>
      <c r="H176" s="158">
        <v>-2.4</v>
      </c>
      <c r="L176" s="154"/>
      <c r="M176" s="159"/>
      <c r="N176" s="160"/>
      <c r="O176" s="160"/>
      <c r="P176" s="160"/>
      <c r="Q176" s="160"/>
      <c r="R176" s="160"/>
      <c r="S176" s="160"/>
      <c r="T176" s="161"/>
      <c r="AT176" s="156" t="s">
        <v>141</v>
      </c>
      <c r="AU176" s="156" t="s">
        <v>80</v>
      </c>
      <c r="AV176" s="13" t="s">
        <v>80</v>
      </c>
      <c r="AW176" s="13" t="s">
        <v>27</v>
      </c>
      <c r="AX176" s="13" t="s">
        <v>70</v>
      </c>
      <c r="AY176" s="156" t="s">
        <v>132</v>
      </c>
    </row>
    <row r="177" spans="1:65" s="15" customFormat="1">
      <c r="B177" s="168"/>
      <c r="D177" s="155" t="s">
        <v>141</v>
      </c>
      <c r="E177" s="169" t="s">
        <v>1</v>
      </c>
      <c r="F177" s="170" t="s">
        <v>156</v>
      </c>
      <c r="H177" s="171">
        <v>309.93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141</v>
      </c>
      <c r="AU177" s="169" t="s">
        <v>80</v>
      </c>
      <c r="AV177" s="15" t="s">
        <v>139</v>
      </c>
      <c r="AW177" s="15" t="s">
        <v>27</v>
      </c>
      <c r="AX177" s="15" t="s">
        <v>78</v>
      </c>
      <c r="AY177" s="169" t="s">
        <v>132</v>
      </c>
    </row>
    <row r="178" spans="1:65" s="2" customFormat="1" ht="24">
      <c r="A178" s="29"/>
      <c r="B178" s="141"/>
      <c r="C178" s="142" t="s">
        <v>249</v>
      </c>
      <c r="D178" s="142" t="s">
        <v>134</v>
      </c>
      <c r="E178" s="143" t="s">
        <v>237</v>
      </c>
      <c r="F178" s="144" t="s">
        <v>238</v>
      </c>
      <c r="G178" s="145" t="s">
        <v>150</v>
      </c>
      <c r="H178" s="146">
        <v>100</v>
      </c>
      <c r="I178" s="147">
        <v>0</v>
      </c>
      <c r="J178" s="147">
        <f>ROUND(I178*H178,2)</f>
        <v>0</v>
      </c>
      <c r="K178" s="144" t="s">
        <v>138</v>
      </c>
      <c r="L178" s="30"/>
      <c r="M178" s="148" t="s">
        <v>1</v>
      </c>
      <c r="N178" s="149" t="s">
        <v>35</v>
      </c>
      <c r="O178" s="150">
        <v>0.114</v>
      </c>
      <c r="P178" s="150">
        <f>O178*H178</f>
        <v>11.4</v>
      </c>
      <c r="Q178" s="150">
        <v>0</v>
      </c>
      <c r="R178" s="150">
        <f>Q178*H178</f>
        <v>0</v>
      </c>
      <c r="S178" s="150">
        <v>0</v>
      </c>
      <c r="T178" s="151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2" t="s">
        <v>139</v>
      </c>
      <c r="AT178" s="152" t="s">
        <v>134</v>
      </c>
      <c r="AU178" s="152" t="s">
        <v>80</v>
      </c>
      <c r="AY178" s="17" t="s">
        <v>132</v>
      </c>
      <c r="BE178" s="153">
        <f>IF(N178="základní",J178,0)</f>
        <v>0</v>
      </c>
      <c r="BF178" s="153">
        <f>IF(N178="snížená",J178,0)</f>
        <v>0</v>
      </c>
      <c r="BG178" s="153">
        <f>IF(N178="zákl. přenesená",J178,0)</f>
        <v>0</v>
      </c>
      <c r="BH178" s="153">
        <f>IF(N178="sníž. přenesená",J178,0)</f>
        <v>0</v>
      </c>
      <c r="BI178" s="153">
        <f>IF(N178="nulová",J178,0)</f>
        <v>0</v>
      </c>
      <c r="BJ178" s="17" t="s">
        <v>78</v>
      </c>
      <c r="BK178" s="153">
        <f>ROUND(I178*H178,2)</f>
        <v>0</v>
      </c>
      <c r="BL178" s="17" t="s">
        <v>139</v>
      </c>
      <c r="BM178" s="152" t="s">
        <v>524</v>
      </c>
    </row>
    <row r="179" spans="1:65" s="13" customFormat="1">
      <c r="B179" s="154"/>
      <c r="D179" s="155" t="s">
        <v>141</v>
      </c>
      <c r="E179" s="156" t="s">
        <v>1</v>
      </c>
      <c r="F179" s="157" t="s">
        <v>288</v>
      </c>
      <c r="H179" s="158">
        <v>100</v>
      </c>
      <c r="L179" s="154"/>
      <c r="M179" s="159"/>
      <c r="N179" s="160"/>
      <c r="O179" s="160"/>
      <c r="P179" s="160"/>
      <c r="Q179" s="160"/>
      <c r="R179" s="160"/>
      <c r="S179" s="160"/>
      <c r="T179" s="161"/>
      <c r="AT179" s="156" t="s">
        <v>141</v>
      </c>
      <c r="AU179" s="156" t="s">
        <v>80</v>
      </c>
      <c r="AV179" s="13" t="s">
        <v>80</v>
      </c>
      <c r="AW179" s="13" t="s">
        <v>27</v>
      </c>
      <c r="AX179" s="13" t="s">
        <v>78</v>
      </c>
      <c r="AY179" s="156" t="s">
        <v>132</v>
      </c>
    </row>
    <row r="180" spans="1:65" s="12" customFormat="1" ht="22.9" customHeight="1">
      <c r="B180" s="129"/>
      <c r="D180" s="130" t="s">
        <v>69</v>
      </c>
      <c r="E180" s="139" t="s">
        <v>80</v>
      </c>
      <c r="F180" s="139" t="s">
        <v>525</v>
      </c>
      <c r="J180" s="140">
        <f>BK180</f>
        <v>0</v>
      </c>
      <c r="L180" s="129"/>
      <c r="M180" s="133"/>
      <c r="N180" s="134"/>
      <c r="O180" s="134"/>
      <c r="P180" s="135">
        <f>SUM(P181:P198)</f>
        <v>7.9998009999999997</v>
      </c>
      <c r="Q180" s="134"/>
      <c r="R180" s="135">
        <f>SUM(R181:R198)</f>
        <v>11.853880670000001</v>
      </c>
      <c r="S180" s="134"/>
      <c r="T180" s="136">
        <f>SUM(T181:T198)</f>
        <v>0</v>
      </c>
      <c r="AR180" s="130" t="s">
        <v>78</v>
      </c>
      <c r="AT180" s="137" t="s">
        <v>69</v>
      </c>
      <c r="AU180" s="137" t="s">
        <v>78</v>
      </c>
      <c r="AY180" s="130" t="s">
        <v>132</v>
      </c>
      <c r="BK180" s="138">
        <f>SUM(BK181:BK198)</f>
        <v>0</v>
      </c>
    </row>
    <row r="181" spans="1:65" s="2" customFormat="1" ht="24">
      <c r="A181" s="29"/>
      <c r="B181" s="141"/>
      <c r="C181" s="142" t="s">
        <v>258</v>
      </c>
      <c r="D181" s="142" t="s">
        <v>134</v>
      </c>
      <c r="E181" s="143" t="s">
        <v>526</v>
      </c>
      <c r="F181" s="144" t="s">
        <v>527</v>
      </c>
      <c r="G181" s="145" t="s">
        <v>285</v>
      </c>
      <c r="H181" s="146">
        <v>16</v>
      </c>
      <c r="I181" s="147">
        <v>0</v>
      </c>
      <c r="J181" s="147">
        <f>ROUND(I181*H181,2)</f>
        <v>0</v>
      </c>
      <c r="K181" s="144" t="s">
        <v>138</v>
      </c>
      <c r="L181" s="30"/>
      <c r="M181" s="148" t="s">
        <v>1</v>
      </c>
      <c r="N181" s="149" t="s">
        <v>35</v>
      </c>
      <c r="O181" s="150">
        <v>0.08</v>
      </c>
      <c r="P181" s="150">
        <f>O181*H181</f>
        <v>1.28</v>
      </c>
      <c r="Q181" s="150">
        <v>1.33E-3</v>
      </c>
      <c r="R181" s="150">
        <f>Q181*H181</f>
        <v>2.128E-2</v>
      </c>
      <c r="S181" s="150">
        <v>0</v>
      </c>
      <c r="T181" s="151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2" t="s">
        <v>139</v>
      </c>
      <c r="AT181" s="152" t="s">
        <v>134</v>
      </c>
      <c r="AU181" s="152" t="s">
        <v>80</v>
      </c>
      <c r="AY181" s="17" t="s">
        <v>132</v>
      </c>
      <c r="BE181" s="153">
        <f>IF(N181="základní",J181,0)</f>
        <v>0</v>
      </c>
      <c r="BF181" s="153">
        <f>IF(N181="snížená",J181,0)</f>
        <v>0</v>
      </c>
      <c r="BG181" s="153">
        <f>IF(N181="zákl. přenesená",J181,0)</f>
        <v>0</v>
      </c>
      <c r="BH181" s="153">
        <f>IF(N181="sníž. přenesená",J181,0)</f>
        <v>0</v>
      </c>
      <c r="BI181" s="153">
        <f>IF(N181="nulová",J181,0)</f>
        <v>0</v>
      </c>
      <c r="BJ181" s="17" t="s">
        <v>78</v>
      </c>
      <c r="BK181" s="153">
        <f>ROUND(I181*H181,2)</f>
        <v>0</v>
      </c>
      <c r="BL181" s="17" t="s">
        <v>139</v>
      </c>
      <c r="BM181" s="152" t="s">
        <v>528</v>
      </c>
    </row>
    <row r="182" spans="1:65" s="13" customFormat="1">
      <c r="B182" s="154"/>
      <c r="D182" s="155" t="s">
        <v>141</v>
      </c>
      <c r="E182" s="156" t="s">
        <v>1</v>
      </c>
      <c r="F182" s="157" t="s">
        <v>529</v>
      </c>
      <c r="H182" s="158">
        <v>16</v>
      </c>
      <c r="L182" s="154"/>
      <c r="M182" s="159"/>
      <c r="N182" s="160"/>
      <c r="O182" s="160"/>
      <c r="P182" s="160"/>
      <c r="Q182" s="160"/>
      <c r="R182" s="160"/>
      <c r="S182" s="160"/>
      <c r="T182" s="161"/>
      <c r="AT182" s="156" t="s">
        <v>141</v>
      </c>
      <c r="AU182" s="156" t="s">
        <v>80</v>
      </c>
      <c r="AV182" s="13" t="s">
        <v>80</v>
      </c>
      <c r="AW182" s="13" t="s">
        <v>27</v>
      </c>
      <c r="AX182" s="13" t="s">
        <v>70</v>
      </c>
      <c r="AY182" s="156" t="s">
        <v>132</v>
      </c>
    </row>
    <row r="183" spans="1:65" s="15" customFormat="1">
      <c r="B183" s="168"/>
      <c r="D183" s="155" t="s">
        <v>141</v>
      </c>
      <c r="E183" s="169" t="s">
        <v>1</v>
      </c>
      <c r="F183" s="170" t="s">
        <v>156</v>
      </c>
      <c r="H183" s="171">
        <v>16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141</v>
      </c>
      <c r="AU183" s="169" t="s">
        <v>80</v>
      </c>
      <c r="AV183" s="15" t="s">
        <v>139</v>
      </c>
      <c r="AW183" s="15" t="s">
        <v>27</v>
      </c>
      <c r="AX183" s="15" t="s">
        <v>78</v>
      </c>
      <c r="AY183" s="169" t="s">
        <v>132</v>
      </c>
    </row>
    <row r="184" spans="1:65" s="2" customFormat="1" ht="24">
      <c r="A184" s="29"/>
      <c r="B184" s="141"/>
      <c r="C184" s="142" t="s">
        <v>264</v>
      </c>
      <c r="D184" s="142" t="s">
        <v>134</v>
      </c>
      <c r="E184" s="143" t="s">
        <v>530</v>
      </c>
      <c r="F184" s="144" t="s">
        <v>531</v>
      </c>
      <c r="G184" s="145" t="s">
        <v>159</v>
      </c>
      <c r="H184" s="146">
        <v>3.2</v>
      </c>
      <c r="I184" s="147">
        <v>0</v>
      </c>
      <c r="J184" s="147">
        <f>ROUND(I184*H184,2)</f>
        <v>0</v>
      </c>
      <c r="K184" s="144" t="s">
        <v>138</v>
      </c>
      <c r="L184" s="30"/>
      <c r="M184" s="148" t="s">
        <v>1</v>
      </c>
      <c r="N184" s="149" t="s">
        <v>35</v>
      </c>
      <c r="O184" s="150">
        <v>0.98499999999999999</v>
      </c>
      <c r="P184" s="150">
        <f>O184*H184</f>
        <v>3.1520000000000001</v>
      </c>
      <c r="Q184" s="150">
        <v>1.98</v>
      </c>
      <c r="R184" s="150">
        <f>Q184*H184</f>
        <v>6.3360000000000003</v>
      </c>
      <c r="S184" s="150">
        <v>0</v>
      </c>
      <c r="T184" s="151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2" t="s">
        <v>139</v>
      </c>
      <c r="AT184" s="152" t="s">
        <v>134</v>
      </c>
      <c r="AU184" s="152" t="s">
        <v>80</v>
      </c>
      <c r="AY184" s="17" t="s">
        <v>132</v>
      </c>
      <c r="BE184" s="153">
        <f>IF(N184="základní",J184,0)</f>
        <v>0</v>
      </c>
      <c r="BF184" s="153">
        <f>IF(N184="snížená",J184,0)</f>
        <v>0</v>
      </c>
      <c r="BG184" s="153">
        <f>IF(N184="zákl. přenesená",J184,0)</f>
        <v>0</v>
      </c>
      <c r="BH184" s="153">
        <f>IF(N184="sníž. přenesená",J184,0)</f>
        <v>0</v>
      </c>
      <c r="BI184" s="153">
        <f>IF(N184="nulová",J184,0)</f>
        <v>0</v>
      </c>
      <c r="BJ184" s="17" t="s">
        <v>78</v>
      </c>
      <c r="BK184" s="153">
        <f>ROUND(I184*H184,2)</f>
        <v>0</v>
      </c>
      <c r="BL184" s="17" t="s">
        <v>139</v>
      </c>
      <c r="BM184" s="152" t="s">
        <v>532</v>
      </c>
    </row>
    <row r="185" spans="1:65" s="13" customFormat="1">
      <c r="B185" s="154"/>
      <c r="D185" s="155" t="s">
        <v>141</v>
      </c>
      <c r="E185" s="156" t="s">
        <v>1</v>
      </c>
      <c r="F185" s="157" t="s">
        <v>533</v>
      </c>
      <c r="H185" s="158">
        <v>3.2</v>
      </c>
      <c r="L185" s="154"/>
      <c r="M185" s="159"/>
      <c r="N185" s="160"/>
      <c r="O185" s="160"/>
      <c r="P185" s="160"/>
      <c r="Q185" s="160"/>
      <c r="R185" s="160"/>
      <c r="S185" s="160"/>
      <c r="T185" s="161"/>
      <c r="AT185" s="156" t="s">
        <v>141</v>
      </c>
      <c r="AU185" s="156" t="s">
        <v>80</v>
      </c>
      <c r="AV185" s="13" t="s">
        <v>80</v>
      </c>
      <c r="AW185" s="13" t="s">
        <v>27</v>
      </c>
      <c r="AX185" s="13" t="s">
        <v>70</v>
      </c>
      <c r="AY185" s="156" t="s">
        <v>132</v>
      </c>
    </row>
    <row r="186" spans="1:65" s="15" customFormat="1">
      <c r="B186" s="168"/>
      <c r="D186" s="155" t="s">
        <v>141</v>
      </c>
      <c r="E186" s="169" t="s">
        <v>1</v>
      </c>
      <c r="F186" s="170" t="s">
        <v>156</v>
      </c>
      <c r="H186" s="171">
        <v>3.2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141</v>
      </c>
      <c r="AU186" s="169" t="s">
        <v>80</v>
      </c>
      <c r="AV186" s="15" t="s">
        <v>139</v>
      </c>
      <c r="AW186" s="15" t="s">
        <v>27</v>
      </c>
      <c r="AX186" s="15" t="s">
        <v>78</v>
      </c>
      <c r="AY186" s="169" t="s">
        <v>132</v>
      </c>
    </row>
    <row r="187" spans="1:65" s="2" customFormat="1" ht="16.5" customHeight="1">
      <c r="A187" s="29"/>
      <c r="B187" s="141"/>
      <c r="C187" s="142" t="s">
        <v>7</v>
      </c>
      <c r="D187" s="142" t="s">
        <v>134</v>
      </c>
      <c r="E187" s="143" t="s">
        <v>534</v>
      </c>
      <c r="F187" s="144" t="s">
        <v>535</v>
      </c>
      <c r="G187" s="145" t="s">
        <v>159</v>
      </c>
      <c r="H187" s="146">
        <v>2.4</v>
      </c>
      <c r="I187" s="147">
        <v>0</v>
      </c>
      <c r="J187" s="147">
        <f>ROUND(I187*H187,2)</f>
        <v>0</v>
      </c>
      <c r="K187" s="144" t="s">
        <v>138</v>
      </c>
      <c r="L187" s="30"/>
      <c r="M187" s="148" t="s">
        <v>1</v>
      </c>
      <c r="N187" s="149" t="s">
        <v>35</v>
      </c>
      <c r="O187" s="150">
        <v>0.58399999999999996</v>
      </c>
      <c r="P187" s="150">
        <f>O187*H187</f>
        <v>1.4016</v>
      </c>
      <c r="Q187" s="150">
        <v>2.2563399999999998</v>
      </c>
      <c r="R187" s="150">
        <f>Q187*H187</f>
        <v>5.4152159999999991</v>
      </c>
      <c r="S187" s="150">
        <v>0</v>
      </c>
      <c r="T187" s="151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2" t="s">
        <v>139</v>
      </c>
      <c r="AT187" s="152" t="s">
        <v>134</v>
      </c>
      <c r="AU187" s="152" t="s">
        <v>80</v>
      </c>
      <c r="AY187" s="17" t="s">
        <v>132</v>
      </c>
      <c r="BE187" s="153">
        <f>IF(N187="základní",J187,0)</f>
        <v>0</v>
      </c>
      <c r="BF187" s="153">
        <f>IF(N187="snížená",J187,0)</f>
        <v>0</v>
      </c>
      <c r="BG187" s="153">
        <f>IF(N187="zákl. přenesená",J187,0)</f>
        <v>0</v>
      </c>
      <c r="BH187" s="153">
        <f>IF(N187="sníž. přenesená",J187,0)</f>
        <v>0</v>
      </c>
      <c r="BI187" s="153">
        <f>IF(N187="nulová",J187,0)</f>
        <v>0</v>
      </c>
      <c r="BJ187" s="17" t="s">
        <v>78</v>
      </c>
      <c r="BK187" s="153">
        <f>ROUND(I187*H187,2)</f>
        <v>0</v>
      </c>
      <c r="BL187" s="17" t="s">
        <v>139</v>
      </c>
      <c r="BM187" s="152" t="s">
        <v>536</v>
      </c>
    </row>
    <row r="188" spans="1:65" s="13" customFormat="1">
      <c r="B188" s="154"/>
      <c r="D188" s="155" t="s">
        <v>141</v>
      </c>
      <c r="E188" s="156" t="s">
        <v>1</v>
      </c>
      <c r="F188" s="157" t="s">
        <v>537</v>
      </c>
      <c r="H188" s="158">
        <v>2.4</v>
      </c>
      <c r="L188" s="154"/>
      <c r="M188" s="159"/>
      <c r="N188" s="160"/>
      <c r="O188" s="160"/>
      <c r="P188" s="160"/>
      <c r="Q188" s="160"/>
      <c r="R188" s="160"/>
      <c r="S188" s="160"/>
      <c r="T188" s="161"/>
      <c r="AT188" s="156" t="s">
        <v>141</v>
      </c>
      <c r="AU188" s="156" t="s">
        <v>80</v>
      </c>
      <c r="AV188" s="13" t="s">
        <v>80</v>
      </c>
      <c r="AW188" s="13" t="s">
        <v>27</v>
      </c>
      <c r="AX188" s="13" t="s">
        <v>70</v>
      </c>
      <c r="AY188" s="156" t="s">
        <v>132</v>
      </c>
    </row>
    <row r="189" spans="1:65" s="15" customFormat="1">
      <c r="B189" s="168"/>
      <c r="D189" s="155" t="s">
        <v>141</v>
      </c>
      <c r="E189" s="169" t="s">
        <v>1</v>
      </c>
      <c r="F189" s="170" t="s">
        <v>156</v>
      </c>
      <c r="H189" s="171">
        <v>2.4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141</v>
      </c>
      <c r="AU189" s="169" t="s">
        <v>80</v>
      </c>
      <c r="AV189" s="15" t="s">
        <v>139</v>
      </c>
      <c r="AW189" s="15" t="s">
        <v>27</v>
      </c>
      <c r="AX189" s="15" t="s">
        <v>78</v>
      </c>
      <c r="AY189" s="169" t="s">
        <v>132</v>
      </c>
    </row>
    <row r="190" spans="1:65" s="2" customFormat="1" ht="16.5" customHeight="1">
      <c r="A190" s="29"/>
      <c r="B190" s="141"/>
      <c r="C190" s="142" t="s">
        <v>276</v>
      </c>
      <c r="D190" s="142" t="s">
        <v>134</v>
      </c>
      <c r="E190" s="143" t="s">
        <v>538</v>
      </c>
      <c r="F190" s="144" t="s">
        <v>539</v>
      </c>
      <c r="G190" s="145" t="s">
        <v>150</v>
      </c>
      <c r="H190" s="146">
        <v>2.4</v>
      </c>
      <c r="I190" s="147">
        <v>0</v>
      </c>
      <c r="J190" s="147">
        <f>ROUND(I190*H190,2)</f>
        <v>0</v>
      </c>
      <c r="K190" s="144" t="s">
        <v>138</v>
      </c>
      <c r="L190" s="30"/>
      <c r="M190" s="148" t="s">
        <v>1</v>
      </c>
      <c r="N190" s="149" t="s">
        <v>35</v>
      </c>
      <c r="O190" s="150">
        <v>0.3</v>
      </c>
      <c r="P190" s="150">
        <f>O190*H190</f>
        <v>0.72</v>
      </c>
      <c r="Q190" s="150">
        <v>2.47E-3</v>
      </c>
      <c r="R190" s="150">
        <f>Q190*H190</f>
        <v>5.9280000000000001E-3</v>
      </c>
      <c r="S190" s="150">
        <v>0</v>
      </c>
      <c r="T190" s="151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2" t="s">
        <v>139</v>
      </c>
      <c r="AT190" s="152" t="s">
        <v>134</v>
      </c>
      <c r="AU190" s="152" t="s">
        <v>80</v>
      </c>
      <c r="AY190" s="17" t="s">
        <v>132</v>
      </c>
      <c r="BE190" s="153">
        <f>IF(N190="základní",J190,0)</f>
        <v>0</v>
      </c>
      <c r="BF190" s="153">
        <f>IF(N190="snížená",J190,0)</f>
        <v>0</v>
      </c>
      <c r="BG190" s="153">
        <f>IF(N190="zákl. přenesená",J190,0)</f>
        <v>0</v>
      </c>
      <c r="BH190" s="153">
        <f>IF(N190="sníž. přenesená",J190,0)</f>
        <v>0</v>
      </c>
      <c r="BI190" s="153">
        <f>IF(N190="nulová",J190,0)</f>
        <v>0</v>
      </c>
      <c r="BJ190" s="17" t="s">
        <v>78</v>
      </c>
      <c r="BK190" s="153">
        <f>ROUND(I190*H190,2)</f>
        <v>0</v>
      </c>
      <c r="BL190" s="17" t="s">
        <v>139</v>
      </c>
      <c r="BM190" s="152" t="s">
        <v>540</v>
      </c>
    </row>
    <row r="191" spans="1:65" s="13" customFormat="1">
      <c r="B191" s="154"/>
      <c r="D191" s="155" t="s">
        <v>141</v>
      </c>
      <c r="E191" s="156" t="s">
        <v>1</v>
      </c>
      <c r="F191" s="157" t="s">
        <v>541</v>
      </c>
      <c r="H191" s="158">
        <v>2.4</v>
      </c>
      <c r="L191" s="154"/>
      <c r="M191" s="159"/>
      <c r="N191" s="160"/>
      <c r="O191" s="160"/>
      <c r="P191" s="160"/>
      <c r="Q191" s="160"/>
      <c r="R191" s="160"/>
      <c r="S191" s="160"/>
      <c r="T191" s="161"/>
      <c r="AT191" s="156" t="s">
        <v>141</v>
      </c>
      <c r="AU191" s="156" t="s">
        <v>80</v>
      </c>
      <c r="AV191" s="13" t="s">
        <v>80</v>
      </c>
      <c r="AW191" s="13" t="s">
        <v>27</v>
      </c>
      <c r="AX191" s="13" t="s">
        <v>70</v>
      </c>
      <c r="AY191" s="156" t="s">
        <v>132</v>
      </c>
    </row>
    <row r="192" spans="1:65" s="15" customFormat="1">
      <c r="B192" s="168"/>
      <c r="D192" s="155" t="s">
        <v>141</v>
      </c>
      <c r="E192" s="169" t="s">
        <v>1</v>
      </c>
      <c r="F192" s="170" t="s">
        <v>156</v>
      </c>
      <c r="H192" s="171">
        <v>2.4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141</v>
      </c>
      <c r="AU192" s="169" t="s">
        <v>80</v>
      </c>
      <c r="AV192" s="15" t="s">
        <v>139</v>
      </c>
      <c r="AW192" s="15" t="s">
        <v>27</v>
      </c>
      <c r="AX192" s="15" t="s">
        <v>78</v>
      </c>
      <c r="AY192" s="169" t="s">
        <v>132</v>
      </c>
    </row>
    <row r="193" spans="1:65" s="2" customFormat="1" ht="16.5" customHeight="1">
      <c r="A193" s="29"/>
      <c r="B193" s="141"/>
      <c r="C193" s="142" t="s">
        <v>282</v>
      </c>
      <c r="D193" s="142" t="s">
        <v>134</v>
      </c>
      <c r="E193" s="143" t="s">
        <v>542</v>
      </c>
      <c r="F193" s="144" t="s">
        <v>543</v>
      </c>
      <c r="G193" s="145" t="s">
        <v>150</v>
      </c>
      <c r="H193" s="146">
        <v>2.4</v>
      </c>
      <c r="I193" s="147">
        <v>0</v>
      </c>
      <c r="J193" s="147">
        <f>ROUND(I193*H193,2)</f>
        <v>0</v>
      </c>
      <c r="K193" s="144" t="s">
        <v>138</v>
      </c>
      <c r="L193" s="30"/>
      <c r="M193" s="148" t="s">
        <v>1</v>
      </c>
      <c r="N193" s="149" t="s">
        <v>35</v>
      </c>
      <c r="O193" s="150">
        <v>0.152</v>
      </c>
      <c r="P193" s="150">
        <f>O193*H193</f>
        <v>0.36479999999999996</v>
      </c>
      <c r="Q193" s="150">
        <v>0</v>
      </c>
      <c r="R193" s="150">
        <f>Q193*H193</f>
        <v>0</v>
      </c>
      <c r="S193" s="150">
        <v>0</v>
      </c>
      <c r="T193" s="151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2" t="s">
        <v>139</v>
      </c>
      <c r="AT193" s="152" t="s">
        <v>134</v>
      </c>
      <c r="AU193" s="152" t="s">
        <v>80</v>
      </c>
      <c r="AY193" s="17" t="s">
        <v>132</v>
      </c>
      <c r="BE193" s="153">
        <f>IF(N193="základní",J193,0)</f>
        <v>0</v>
      </c>
      <c r="BF193" s="153">
        <f>IF(N193="snížená",J193,0)</f>
        <v>0</v>
      </c>
      <c r="BG193" s="153">
        <f>IF(N193="zákl. přenesená",J193,0)</f>
        <v>0</v>
      </c>
      <c r="BH193" s="153">
        <f>IF(N193="sníž. přenesená",J193,0)</f>
        <v>0</v>
      </c>
      <c r="BI193" s="153">
        <f>IF(N193="nulová",J193,0)</f>
        <v>0</v>
      </c>
      <c r="BJ193" s="17" t="s">
        <v>78</v>
      </c>
      <c r="BK193" s="153">
        <f>ROUND(I193*H193,2)</f>
        <v>0</v>
      </c>
      <c r="BL193" s="17" t="s">
        <v>139</v>
      </c>
      <c r="BM193" s="152" t="s">
        <v>544</v>
      </c>
    </row>
    <row r="194" spans="1:65" s="13" customFormat="1">
      <c r="B194" s="154"/>
      <c r="D194" s="155" t="s">
        <v>141</v>
      </c>
      <c r="E194" s="156" t="s">
        <v>1</v>
      </c>
      <c r="F194" s="157" t="s">
        <v>545</v>
      </c>
      <c r="H194" s="158">
        <v>2.4</v>
      </c>
      <c r="L194" s="154"/>
      <c r="M194" s="159"/>
      <c r="N194" s="160"/>
      <c r="O194" s="160"/>
      <c r="P194" s="160"/>
      <c r="Q194" s="160"/>
      <c r="R194" s="160"/>
      <c r="S194" s="160"/>
      <c r="T194" s="161"/>
      <c r="AT194" s="156" t="s">
        <v>141</v>
      </c>
      <c r="AU194" s="156" t="s">
        <v>80</v>
      </c>
      <c r="AV194" s="13" t="s">
        <v>80</v>
      </c>
      <c r="AW194" s="13" t="s">
        <v>27</v>
      </c>
      <c r="AX194" s="13" t="s">
        <v>78</v>
      </c>
      <c r="AY194" s="156" t="s">
        <v>132</v>
      </c>
    </row>
    <row r="195" spans="1:65" s="2" customFormat="1" ht="16.5" customHeight="1">
      <c r="A195" s="29"/>
      <c r="B195" s="141"/>
      <c r="C195" s="142" t="s">
        <v>289</v>
      </c>
      <c r="D195" s="142" t="s">
        <v>134</v>
      </c>
      <c r="E195" s="143" t="s">
        <v>546</v>
      </c>
      <c r="F195" s="144" t="s">
        <v>547</v>
      </c>
      <c r="G195" s="145" t="s">
        <v>216</v>
      </c>
      <c r="H195" s="146">
        <v>7.0999999999999994E-2</v>
      </c>
      <c r="I195" s="147">
        <v>0</v>
      </c>
      <c r="J195" s="147">
        <f>ROUND(I195*H195,2)</f>
        <v>0</v>
      </c>
      <c r="K195" s="144" t="s">
        <v>138</v>
      </c>
      <c r="L195" s="30"/>
      <c r="M195" s="148" t="s">
        <v>1</v>
      </c>
      <c r="N195" s="149" t="s">
        <v>35</v>
      </c>
      <c r="O195" s="150">
        <v>15.231</v>
      </c>
      <c r="P195" s="150">
        <f>O195*H195</f>
        <v>1.0814009999999998</v>
      </c>
      <c r="Q195" s="150">
        <v>1.06277</v>
      </c>
      <c r="R195" s="150">
        <f>Q195*H195</f>
        <v>7.545666999999999E-2</v>
      </c>
      <c r="S195" s="150">
        <v>0</v>
      </c>
      <c r="T195" s="151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2" t="s">
        <v>139</v>
      </c>
      <c r="AT195" s="152" t="s">
        <v>134</v>
      </c>
      <c r="AU195" s="152" t="s">
        <v>80</v>
      </c>
      <c r="AY195" s="17" t="s">
        <v>132</v>
      </c>
      <c r="BE195" s="153">
        <f>IF(N195="základní",J195,0)</f>
        <v>0</v>
      </c>
      <c r="BF195" s="153">
        <f>IF(N195="snížená",J195,0)</f>
        <v>0</v>
      </c>
      <c r="BG195" s="153">
        <f>IF(N195="zákl. přenesená",J195,0)</f>
        <v>0</v>
      </c>
      <c r="BH195" s="153">
        <f>IF(N195="sníž. přenesená",J195,0)</f>
        <v>0</v>
      </c>
      <c r="BI195" s="153">
        <f>IF(N195="nulová",J195,0)</f>
        <v>0</v>
      </c>
      <c r="BJ195" s="17" t="s">
        <v>78</v>
      </c>
      <c r="BK195" s="153">
        <f>ROUND(I195*H195,2)</f>
        <v>0</v>
      </c>
      <c r="BL195" s="17" t="s">
        <v>139</v>
      </c>
      <c r="BM195" s="152" t="s">
        <v>548</v>
      </c>
    </row>
    <row r="196" spans="1:65" s="14" customFormat="1">
      <c r="B196" s="162"/>
      <c r="D196" s="155" t="s">
        <v>141</v>
      </c>
      <c r="E196" s="163" t="s">
        <v>1</v>
      </c>
      <c r="F196" s="164" t="s">
        <v>549</v>
      </c>
      <c r="H196" s="163" t="s">
        <v>1</v>
      </c>
      <c r="L196" s="162"/>
      <c r="M196" s="165"/>
      <c r="N196" s="166"/>
      <c r="O196" s="166"/>
      <c r="P196" s="166"/>
      <c r="Q196" s="166"/>
      <c r="R196" s="166"/>
      <c r="S196" s="166"/>
      <c r="T196" s="167"/>
      <c r="AT196" s="163" t="s">
        <v>141</v>
      </c>
      <c r="AU196" s="163" t="s">
        <v>80</v>
      </c>
      <c r="AV196" s="14" t="s">
        <v>78</v>
      </c>
      <c r="AW196" s="14" t="s">
        <v>27</v>
      </c>
      <c r="AX196" s="14" t="s">
        <v>70</v>
      </c>
      <c r="AY196" s="163" t="s">
        <v>132</v>
      </c>
    </row>
    <row r="197" spans="1:65" s="13" customFormat="1">
      <c r="B197" s="154"/>
      <c r="D197" s="155" t="s">
        <v>141</v>
      </c>
      <c r="E197" s="156" t="s">
        <v>1</v>
      </c>
      <c r="F197" s="157" t="s">
        <v>550</v>
      </c>
      <c r="H197" s="158">
        <v>7.0999999999999994E-2</v>
      </c>
      <c r="L197" s="154"/>
      <c r="M197" s="159"/>
      <c r="N197" s="160"/>
      <c r="O197" s="160"/>
      <c r="P197" s="160"/>
      <c r="Q197" s="160"/>
      <c r="R197" s="160"/>
      <c r="S197" s="160"/>
      <c r="T197" s="161"/>
      <c r="AT197" s="156" t="s">
        <v>141</v>
      </c>
      <c r="AU197" s="156" t="s">
        <v>80</v>
      </c>
      <c r="AV197" s="13" t="s">
        <v>80</v>
      </c>
      <c r="AW197" s="13" t="s">
        <v>27</v>
      </c>
      <c r="AX197" s="13" t="s">
        <v>70</v>
      </c>
      <c r="AY197" s="156" t="s">
        <v>132</v>
      </c>
    </row>
    <row r="198" spans="1:65" s="15" customFormat="1">
      <c r="B198" s="168"/>
      <c r="D198" s="155" t="s">
        <v>141</v>
      </c>
      <c r="E198" s="169" t="s">
        <v>1</v>
      </c>
      <c r="F198" s="170" t="s">
        <v>156</v>
      </c>
      <c r="H198" s="171">
        <v>7.0999999999999994E-2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141</v>
      </c>
      <c r="AU198" s="169" t="s">
        <v>80</v>
      </c>
      <c r="AV198" s="15" t="s">
        <v>139</v>
      </c>
      <c r="AW198" s="15" t="s">
        <v>27</v>
      </c>
      <c r="AX198" s="15" t="s">
        <v>78</v>
      </c>
      <c r="AY198" s="169" t="s">
        <v>132</v>
      </c>
    </row>
    <row r="199" spans="1:65" s="12" customFormat="1" ht="22.9" customHeight="1">
      <c r="B199" s="129"/>
      <c r="D199" s="130" t="s">
        <v>69</v>
      </c>
      <c r="E199" s="139" t="s">
        <v>147</v>
      </c>
      <c r="F199" s="139" t="s">
        <v>551</v>
      </c>
      <c r="J199" s="140">
        <f>BK199</f>
        <v>0</v>
      </c>
      <c r="L199" s="129"/>
      <c r="M199" s="133"/>
      <c r="N199" s="134"/>
      <c r="O199" s="134"/>
      <c r="P199" s="135">
        <f>SUM(P200:P214)</f>
        <v>58.617000000000004</v>
      </c>
      <c r="Q199" s="134"/>
      <c r="R199" s="135">
        <f>SUM(R200:R214)</f>
        <v>22.595040000000001</v>
      </c>
      <c r="S199" s="134"/>
      <c r="T199" s="136">
        <f>SUM(T200:T214)</f>
        <v>0</v>
      </c>
      <c r="AR199" s="130" t="s">
        <v>78</v>
      </c>
      <c r="AT199" s="137" t="s">
        <v>69</v>
      </c>
      <c r="AU199" s="137" t="s">
        <v>78</v>
      </c>
      <c r="AY199" s="130" t="s">
        <v>132</v>
      </c>
      <c r="BK199" s="138">
        <f>SUM(BK200:BK214)</f>
        <v>0</v>
      </c>
    </row>
    <row r="200" spans="1:65" s="2" customFormat="1" ht="33" customHeight="1">
      <c r="A200" s="29"/>
      <c r="B200" s="141"/>
      <c r="C200" s="142" t="s">
        <v>293</v>
      </c>
      <c r="D200" s="142" t="s">
        <v>134</v>
      </c>
      <c r="E200" s="143" t="s">
        <v>552</v>
      </c>
      <c r="F200" s="144" t="s">
        <v>553</v>
      </c>
      <c r="G200" s="145" t="s">
        <v>159</v>
      </c>
      <c r="H200" s="146">
        <v>9.75</v>
      </c>
      <c r="I200" s="147">
        <v>0</v>
      </c>
      <c r="J200" s="147">
        <f>ROUND(I200*H200,2)</f>
        <v>0</v>
      </c>
      <c r="K200" s="144" t="s">
        <v>138</v>
      </c>
      <c r="L200" s="30"/>
      <c r="M200" s="148" t="s">
        <v>1</v>
      </c>
      <c r="N200" s="149" t="s">
        <v>35</v>
      </c>
      <c r="O200" s="150">
        <v>0.96399999999999997</v>
      </c>
      <c r="P200" s="150">
        <f>O200*H200</f>
        <v>9.3989999999999991</v>
      </c>
      <c r="Q200" s="150">
        <v>2.3108</v>
      </c>
      <c r="R200" s="150">
        <f>Q200*H200</f>
        <v>22.5303</v>
      </c>
      <c r="S200" s="150">
        <v>0</v>
      </c>
      <c r="T200" s="151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2" t="s">
        <v>139</v>
      </c>
      <c r="AT200" s="152" t="s">
        <v>134</v>
      </c>
      <c r="AU200" s="152" t="s">
        <v>80</v>
      </c>
      <c r="AY200" s="17" t="s">
        <v>132</v>
      </c>
      <c r="BE200" s="153">
        <f>IF(N200="základní",J200,0)</f>
        <v>0</v>
      </c>
      <c r="BF200" s="153">
        <f>IF(N200="snížená",J200,0)</f>
        <v>0</v>
      </c>
      <c r="BG200" s="153">
        <f>IF(N200="zákl. přenesená",J200,0)</f>
        <v>0</v>
      </c>
      <c r="BH200" s="153">
        <f>IF(N200="sníž. přenesená",J200,0)</f>
        <v>0</v>
      </c>
      <c r="BI200" s="153">
        <f>IF(N200="nulová",J200,0)</f>
        <v>0</v>
      </c>
      <c r="BJ200" s="17" t="s">
        <v>78</v>
      </c>
      <c r="BK200" s="153">
        <f>ROUND(I200*H200,2)</f>
        <v>0</v>
      </c>
      <c r="BL200" s="17" t="s">
        <v>139</v>
      </c>
      <c r="BM200" s="152" t="s">
        <v>554</v>
      </c>
    </row>
    <row r="201" spans="1:65" s="14" customFormat="1">
      <c r="B201" s="162"/>
      <c r="D201" s="155" t="s">
        <v>141</v>
      </c>
      <c r="E201" s="163" t="s">
        <v>1</v>
      </c>
      <c r="F201" s="164" t="s">
        <v>555</v>
      </c>
      <c r="H201" s="163" t="s">
        <v>1</v>
      </c>
      <c r="L201" s="162"/>
      <c r="M201" s="165"/>
      <c r="N201" s="166"/>
      <c r="O201" s="166"/>
      <c r="P201" s="166"/>
      <c r="Q201" s="166"/>
      <c r="R201" s="166"/>
      <c r="S201" s="166"/>
      <c r="T201" s="167"/>
      <c r="AT201" s="163" t="s">
        <v>141</v>
      </c>
      <c r="AU201" s="163" t="s">
        <v>80</v>
      </c>
      <c r="AV201" s="14" t="s">
        <v>78</v>
      </c>
      <c r="AW201" s="14" t="s">
        <v>27</v>
      </c>
      <c r="AX201" s="14" t="s">
        <v>70</v>
      </c>
      <c r="AY201" s="163" t="s">
        <v>132</v>
      </c>
    </row>
    <row r="202" spans="1:65" s="13" customFormat="1">
      <c r="B202" s="154"/>
      <c r="D202" s="155" t="s">
        <v>141</v>
      </c>
      <c r="E202" s="156" t="s">
        <v>1</v>
      </c>
      <c r="F202" s="157" t="s">
        <v>556</v>
      </c>
      <c r="H202" s="158">
        <v>9.75</v>
      </c>
      <c r="L202" s="154"/>
      <c r="M202" s="159"/>
      <c r="N202" s="160"/>
      <c r="O202" s="160"/>
      <c r="P202" s="160"/>
      <c r="Q202" s="160"/>
      <c r="R202" s="160"/>
      <c r="S202" s="160"/>
      <c r="T202" s="161"/>
      <c r="AT202" s="156" t="s">
        <v>141</v>
      </c>
      <c r="AU202" s="156" t="s">
        <v>80</v>
      </c>
      <c r="AV202" s="13" t="s">
        <v>80</v>
      </c>
      <c r="AW202" s="13" t="s">
        <v>27</v>
      </c>
      <c r="AX202" s="13" t="s">
        <v>70</v>
      </c>
      <c r="AY202" s="156" t="s">
        <v>132</v>
      </c>
    </row>
    <row r="203" spans="1:65" s="15" customFormat="1">
      <c r="B203" s="168"/>
      <c r="D203" s="155" t="s">
        <v>141</v>
      </c>
      <c r="E203" s="169" t="s">
        <v>1</v>
      </c>
      <c r="F203" s="170" t="s">
        <v>156</v>
      </c>
      <c r="H203" s="171">
        <v>9.75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141</v>
      </c>
      <c r="AU203" s="169" t="s">
        <v>80</v>
      </c>
      <c r="AV203" s="15" t="s">
        <v>139</v>
      </c>
      <c r="AW203" s="15" t="s">
        <v>27</v>
      </c>
      <c r="AX203" s="15" t="s">
        <v>78</v>
      </c>
      <c r="AY203" s="169" t="s">
        <v>132</v>
      </c>
    </row>
    <row r="204" spans="1:65" s="2" customFormat="1" ht="33" customHeight="1">
      <c r="A204" s="29"/>
      <c r="B204" s="141"/>
      <c r="C204" s="142" t="s">
        <v>299</v>
      </c>
      <c r="D204" s="142" t="s">
        <v>134</v>
      </c>
      <c r="E204" s="143" t="s">
        <v>557</v>
      </c>
      <c r="F204" s="144" t="s">
        <v>558</v>
      </c>
      <c r="G204" s="145" t="s">
        <v>150</v>
      </c>
      <c r="H204" s="146">
        <v>19.5</v>
      </c>
      <c r="I204" s="147">
        <v>0</v>
      </c>
      <c r="J204" s="147">
        <f>ROUND(I204*H204,2)</f>
        <v>0</v>
      </c>
      <c r="K204" s="144" t="s">
        <v>138</v>
      </c>
      <c r="L204" s="30"/>
      <c r="M204" s="148" t="s">
        <v>1</v>
      </c>
      <c r="N204" s="149" t="s">
        <v>35</v>
      </c>
      <c r="O204" s="150">
        <v>2.089</v>
      </c>
      <c r="P204" s="150">
        <f>O204*H204</f>
        <v>40.735500000000002</v>
      </c>
      <c r="Q204" s="150">
        <v>3.32E-3</v>
      </c>
      <c r="R204" s="150">
        <f>Q204*H204</f>
        <v>6.4740000000000006E-2</v>
      </c>
      <c r="S204" s="150">
        <v>0</v>
      </c>
      <c r="T204" s="151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2" t="s">
        <v>139</v>
      </c>
      <c r="AT204" s="152" t="s">
        <v>134</v>
      </c>
      <c r="AU204" s="152" t="s">
        <v>80</v>
      </c>
      <c r="AY204" s="17" t="s">
        <v>132</v>
      </c>
      <c r="BE204" s="153">
        <f>IF(N204="základní",J204,0)</f>
        <v>0</v>
      </c>
      <c r="BF204" s="153">
        <f>IF(N204="snížená",J204,0)</f>
        <v>0</v>
      </c>
      <c r="BG204" s="153">
        <f>IF(N204="zákl. přenesená",J204,0)</f>
        <v>0</v>
      </c>
      <c r="BH204" s="153">
        <f>IF(N204="sníž. přenesená",J204,0)</f>
        <v>0</v>
      </c>
      <c r="BI204" s="153">
        <f>IF(N204="nulová",J204,0)</f>
        <v>0</v>
      </c>
      <c r="BJ204" s="17" t="s">
        <v>78</v>
      </c>
      <c r="BK204" s="153">
        <f>ROUND(I204*H204,2)</f>
        <v>0</v>
      </c>
      <c r="BL204" s="17" t="s">
        <v>139</v>
      </c>
      <c r="BM204" s="152" t="s">
        <v>559</v>
      </c>
    </row>
    <row r="205" spans="1:65" s="13" customFormat="1">
      <c r="B205" s="154"/>
      <c r="D205" s="155" t="s">
        <v>141</v>
      </c>
      <c r="E205" s="156" t="s">
        <v>1</v>
      </c>
      <c r="F205" s="157" t="s">
        <v>560</v>
      </c>
      <c r="H205" s="158">
        <v>19.5</v>
      </c>
      <c r="L205" s="154"/>
      <c r="M205" s="159"/>
      <c r="N205" s="160"/>
      <c r="O205" s="160"/>
      <c r="P205" s="160"/>
      <c r="Q205" s="160"/>
      <c r="R205" s="160"/>
      <c r="S205" s="160"/>
      <c r="T205" s="161"/>
      <c r="AT205" s="156" t="s">
        <v>141</v>
      </c>
      <c r="AU205" s="156" t="s">
        <v>80</v>
      </c>
      <c r="AV205" s="13" t="s">
        <v>80</v>
      </c>
      <c r="AW205" s="13" t="s">
        <v>27</v>
      </c>
      <c r="AX205" s="13" t="s">
        <v>70</v>
      </c>
      <c r="AY205" s="156" t="s">
        <v>132</v>
      </c>
    </row>
    <row r="206" spans="1:65" s="15" customFormat="1">
      <c r="B206" s="168"/>
      <c r="D206" s="155" t="s">
        <v>141</v>
      </c>
      <c r="E206" s="169" t="s">
        <v>1</v>
      </c>
      <c r="F206" s="170" t="s">
        <v>156</v>
      </c>
      <c r="H206" s="171">
        <v>19.5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141</v>
      </c>
      <c r="AU206" s="169" t="s">
        <v>80</v>
      </c>
      <c r="AV206" s="15" t="s">
        <v>139</v>
      </c>
      <c r="AW206" s="15" t="s">
        <v>27</v>
      </c>
      <c r="AX206" s="15" t="s">
        <v>78</v>
      </c>
      <c r="AY206" s="169" t="s">
        <v>132</v>
      </c>
    </row>
    <row r="207" spans="1:65" s="2" customFormat="1" ht="33" customHeight="1">
      <c r="A207" s="29"/>
      <c r="B207" s="141"/>
      <c r="C207" s="142" t="s">
        <v>304</v>
      </c>
      <c r="D207" s="142" t="s">
        <v>134</v>
      </c>
      <c r="E207" s="143" t="s">
        <v>561</v>
      </c>
      <c r="F207" s="144" t="s">
        <v>562</v>
      </c>
      <c r="G207" s="145" t="s">
        <v>150</v>
      </c>
      <c r="H207" s="146">
        <v>19.5</v>
      </c>
      <c r="I207" s="147">
        <v>0</v>
      </c>
      <c r="J207" s="147">
        <f>ROUND(I207*H207,2)</f>
        <v>0</v>
      </c>
      <c r="K207" s="144" t="s">
        <v>138</v>
      </c>
      <c r="L207" s="30"/>
      <c r="M207" s="148" t="s">
        <v>1</v>
      </c>
      <c r="N207" s="149" t="s">
        <v>35</v>
      </c>
      <c r="O207" s="150">
        <v>0.435</v>
      </c>
      <c r="P207" s="150">
        <f>O207*H207</f>
        <v>8.4824999999999999</v>
      </c>
      <c r="Q207" s="150">
        <v>0</v>
      </c>
      <c r="R207" s="150">
        <f>Q207*H207</f>
        <v>0</v>
      </c>
      <c r="S207" s="150">
        <v>0</v>
      </c>
      <c r="T207" s="151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2" t="s">
        <v>139</v>
      </c>
      <c r="AT207" s="152" t="s">
        <v>134</v>
      </c>
      <c r="AU207" s="152" t="s">
        <v>80</v>
      </c>
      <c r="AY207" s="17" t="s">
        <v>132</v>
      </c>
      <c r="BE207" s="153">
        <f>IF(N207="základní",J207,0)</f>
        <v>0</v>
      </c>
      <c r="BF207" s="153">
        <f>IF(N207="snížená",J207,0)</f>
        <v>0</v>
      </c>
      <c r="BG207" s="153">
        <f>IF(N207="zákl. přenesená",J207,0)</f>
        <v>0</v>
      </c>
      <c r="BH207" s="153">
        <f>IF(N207="sníž. přenesená",J207,0)</f>
        <v>0</v>
      </c>
      <c r="BI207" s="153">
        <f>IF(N207="nulová",J207,0)</f>
        <v>0</v>
      </c>
      <c r="BJ207" s="17" t="s">
        <v>78</v>
      </c>
      <c r="BK207" s="153">
        <f>ROUND(I207*H207,2)</f>
        <v>0</v>
      </c>
      <c r="BL207" s="17" t="s">
        <v>139</v>
      </c>
      <c r="BM207" s="152" t="s">
        <v>563</v>
      </c>
    </row>
    <row r="208" spans="1:65" s="13" customFormat="1">
      <c r="B208" s="154"/>
      <c r="D208" s="155" t="s">
        <v>141</v>
      </c>
      <c r="E208" s="156" t="s">
        <v>1</v>
      </c>
      <c r="F208" s="157" t="s">
        <v>564</v>
      </c>
      <c r="H208" s="158">
        <v>19.5</v>
      </c>
      <c r="L208" s="154"/>
      <c r="M208" s="159"/>
      <c r="N208" s="160"/>
      <c r="O208" s="160"/>
      <c r="P208" s="160"/>
      <c r="Q208" s="160"/>
      <c r="R208" s="160"/>
      <c r="S208" s="160"/>
      <c r="T208" s="161"/>
      <c r="AT208" s="156" t="s">
        <v>141</v>
      </c>
      <c r="AU208" s="156" t="s">
        <v>80</v>
      </c>
      <c r="AV208" s="13" t="s">
        <v>80</v>
      </c>
      <c r="AW208" s="13" t="s">
        <v>27</v>
      </c>
      <c r="AX208" s="13" t="s">
        <v>78</v>
      </c>
      <c r="AY208" s="156" t="s">
        <v>132</v>
      </c>
    </row>
    <row r="209" spans="1:65" s="2" customFormat="1" ht="44.25" customHeight="1">
      <c r="A209" s="29"/>
      <c r="B209" s="141"/>
      <c r="C209" s="142" t="s">
        <v>309</v>
      </c>
      <c r="D209" s="142" t="s">
        <v>134</v>
      </c>
      <c r="E209" s="143" t="s">
        <v>565</v>
      </c>
      <c r="F209" s="144" t="s">
        <v>566</v>
      </c>
      <c r="G209" s="145" t="s">
        <v>567</v>
      </c>
      <c r="H209" s="146">
        <v>1</v>
      </c>
      <c r="I209" s="147">
        <v>0</v>
      </c>
      <c r="J209" s="147">
        <f>ROUND(I209*H209,2)</f>
        <v>0</v>
      </c>
      <c r="K209" s="144" t="s">
        <v>1</v>
      </c>
      <c r="L209" s="30"/>
      <c r="M209" s="148" t="s">
        <v>1</v>
      </c>
      <c r="N209" s="149" t="s">
        <v>35</v>
      </c>
      <c r="O209" s="150">
        <v>0</v>
      </c>
      <c r="P209" s="150">
        <f>O209*H209</f>
        <v>0</v>
      </c>
      <c r="Q209" s="150">
        <v>0</v>
      </c>
      <c r="R209" s="150">
        <f>Q209*H209</f>
        <v>0</v>
      </c>
      <c r="S209" s="150">
        <v>0</v>
      </c>
      <c r="T209" s="151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2" t="s">
        <v>139</v>
      </c>
      <c r="AT209" s="152" t="s">
        <v>134</v>
      </c>
      <c r="AU209" s="152" t="s">
        <v>80</v>
      </c>
      <c r="AY209" s="17" t="s">
        <v>132</v>
      </c>
      <c r="BE209" s="153">
        <f>IF(N209="základní",J209,0)</f>
        <v>0</v>
      </c>
      <c r="BF209" s="153">
        <f>IF(N209="snížená",J209,0)</f>
        <v>0</v>
      </c>
      <c r="BG209" s="153">
        <f>IF(N209="zákl. přenesená",J209,0)</f>
        <v>0</v>
      </c>
      <c r="BH209" s="153">
        <f>IF(N209="sníž. přenesená",J209,0)</f>
        <v>0</v>
      </c>
      <c r="BI209" s="153">
        <f>IF(N209="nulová",J209,0)</f>
        <v>0</v>
      </c>
      <c r="BJ209" s="17" t="s">
        <v>78</v>
      </c>
      <c r="BK209" s="153">
        <f>ROUND(I209*H209,2)</f>
        <v>0</v>
      </c>
      <c r="BL209" s="17" t="s">
        <v>139</v>
      </c>
      <c r="BM209" s="152" t="s">
        <v>568</v>
      </c>
    </row>
    <row r="210" spans="1:65" s="13" customFormat="1">
      <c r="B210" s="154"/>
      <c r="D210" s="155" t="s">
        <v>141</v>
      </c>
      <c r="E210" s="156" t="s">
        <v>1</v>
      </c>
      <c r="F210" s="157" t="s">
        <v>78</v>
      </c>
      <c r="H210" s="158">
        <v>1</v>
      </c>
      <c r="L210" s="154"/>
      <c r="M210" s="159"/>
      <c r="N210" s="160"/>
      <c r="O210" s="160"/>
      <c r="P210" s="160"/>
      <c r="Q210" s="160"/>
      <c r="R210" s="160"/>
      <c r="S210" s="160"/>
      <c r="T210" s="161"/>
      <c r="AT210" s="156" t="s">
        <v>141</v>
      </c>
      <c r="AU210" s="156" t="s">
        <v>80</v>
      </c>
      <c r="AV210" s="13" t="s">
        <v>80</v>
      </c>
      <c r="AW210" s="13" t="s">
        <v>27</v>
      </c>
      <c r="AX210" s="13" t="s">
        <v>78</v>
      </c>
      <c r="AY210" s="156" t="s">
        <v>132</v>
      </c>
    </row>
    <row r="211" spans="1:65" s="2" customFormat="1" ht="24">
      <c r="A211" s="29"/>
      <c r="B211" s="141"/>
      <c r="C211" s="142" t="s">
        <v>314</v>
      </c>
      <c r="D211" s="142" t="s">
        <v>134</v>
      </c>
      <c r="E211" s="143" t="s">
        <v>569</v>
      </c>
      <c r="F211" s="144" t="s">
        <v>570</v>
      </c>
      <c r="G211" s="145" t="s">
        <v>567</v>
      </c>
      <c r="H211" s="146">
        <v>1</v>
      </c>
      <c r="I211" s="147">
        <v>0</v>
      </c>
      <c r="J211" s="147">
        <f>ROUND(I211*H211,2)</f>
        <v>0</v>
      </c>
      <c r="K211" s="144" t="s">
        <v>1</v>
      </c>
      <c r="L211" s="30"/>
      <c r="M211" s="148" t="s">
        <v>1</v>
      </c>
      <c r="N211" s="149" t="s">
        <v>35</v>
      </c>
      <c r="O211" s="150">
        <v>0</v>
      </c>
      <c r="P211" s="150">
        <f>O211*H211</f>
        <v>0</v>
      </c>
      <c r="Q211" s="150">
        <v>0</v>
      </c>
      <c r="R211" s="150">
        <f>Q211*H211</f>
        <v>0</v>
      </c>
      <c r="S211" s="150">
        <v>0</v>
      </c>
      <c r="T211" s="151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2" t="s">
        <v>139</v>
      </c>
      <c r="AT211" s="152" t="s">
        <v>134</v>
      </c>
      <c r="AU211" s="152" t="s">
        <v>80</v>
      </c>
      <c r="AY211" s="17" t="s">
        <v>132</v>
      </c>
      <c r="BE211" s="153">
        <f>IF(N211="základní",J211,0)</f>
        <v>0</v>
      </c>
      <c r="BF211" s="153">
        <f>IF(N211="snížená",J211,0)</f>
        <v>0</v>
      </c>
      <c r="BG211" s="153">
        <f>IF(N211="zákl. přenesená",J211,0)</f>
        <v>0</v>
      </c>
      <c r="BH211" s="153">
        <f>IF(N211="sníž. přenesená",J211,0)</f>
        <v>0</v>
      </c>
      <c r="BI211" s="153">
        <f>IF(N211="nulová",J211,0)</f>
        <v>0</v>
      </c>
      <c r="BJ211" s="17" t="s">
        <v>78</v>
      </c>
      <c r="BK211" s="153">
        <f>ROUND(I211*H211,2)</f>
        <v>0</v>
      </c>
      <c r="BL211" s="17" t="s">
        <v>139</v>
      </c>
      <c r="BM211" s="152" t="s">
        <v>571</v>
      </c>
    </row>
    <row r="212" spans="1:65" s="2" customFormat="1" ht="87.75">
      <c r="A212" s="29"/>
      <c r="B212" s="30"/>
      <c r="C212" s="29"/>
      <c r="D212" s="155" t="s">
        <v>572</v>
      </c>
      <c r="E212" s="29"/>
      <c r="F212" s="187" t="s">
        <v>573</v>
      </c>
      <c r="G212" s="29"/>
      <c r="H212" s="29"/>
      <c r="I212" s="29"/>
      <c r="J212" s="29"/>
      <c r="K212" s="29"/>
      <c r="L212" s="30"/>
      <c r="M212" s="188"/>
      <c r="N212" s="189"/>
      <c r="O212" s="55"/>
      <c r="P212" s="55"/>
      <c r="Q212" s="55"/>
      <c r="R212" s="55"/>
      <c r="S212" s="55"/>
      <c r="T212" s="56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T212" s="17" t="s">
        <v>572</v>
      </c>
      <c r="AU212" s="17" t="s">
        <v>80</v>
      </c>
    </row>
    <row r="213" spans="1:65" s="14" customFormat="1">
      <c r="B213" s="162"/>
      <c r="D213" s="155" t="s">
        <v>141</v>
      </c>
      <c r="E213" s="163" t="s">
        <v>1</v>
      </c>
      <c r="F213" s="164" t="s">
        <v>478</v>
      </c>
      <c r="H213" s="163" t="s">
        <v>1</v>
      </c>
      <c r="L213" s="162"/>
      <c r="M213" s="165"/>
      <c r="N213" s="166"/>
      <c r="O213" s="166"/>
      <c r="P213" s="166"/>
      <c r="Q213" s="166"/>
      <c r="R213" s="166"/>
      <c r="S213" s="166"/>
      <c r="T213" s="167"/>
      <c r="AT213" s="163" t="s">
        <v>141</v>
      </c>
      <c r="AU213" s="163" t="s">
        <v>80</v>
      </c>
      <c r="AV213" s="14" t="s">
        <v>78</v>
      </c>
      <c r="AW213" s="14" t="s">
        <v>27</v>
      </c>
      <c r="AX213" s="14" t="s">
        <v>70</v>
      </c>
      <c r="AY213" s="163" t="s">
        <v>132</v>
      </c>
    </row>
    <row r="214" spans="1:65" s="13" customFormat="1">
      <c r="B214" s="154"/>
      <c r="D214" s="155" t="s">
        <v>141</v>
      </c>
      <c r="E214" s="156" t="s">
        <v>1</v>
      </c>
      <c r="F214" s="157" t="s">
        <v>78</v>
      </c>
      <c r="H214" s="158">
        <v>1</v>
      </c>
      <c r="L214" s="154"/>
      <c r="M214" s="159"/>
      <c r="N214" s="160"/>
      <c r="O214" s="160"/>
      <c r="P214" s="160"/>
      <c r="Q214" s="160"/>
      <c r="R214" s="160"/>
      <c r="S214" s="160"/>
      <c r="T214" s="161"/>
      <c r="AT214" s="156" t="s">
        <v>141</v>
      </c>
      <c r="AU214" s="156" t="s">
        <v>80</v>
      </c>
      <c r="AV214" s="13" t="s">
        <v>80</v>
      </c>
      <c r="AW214" s="13" t="s">
        <v>27</v>
      </c>
      <c r="AX214" s="13" t="s">
        <v>78</v>
      </c>
      <c r="AY214" s="156" t="s">
        <v>132</v>
      </c>
    </row>
    <row r="215" spans="1:65" s="12" customFormat="1" ht="22.9" customHeight="1">
      <c r="B215" s="129"/>
      <c r="D215" s="130" t="s">
        <v>69</v>
      </c>
      <c r="E215" s="139" t="s">
        <v>198</v>
      </c>
      <c r="F215" s="139" t="s">
        <v>574</v>
      </c>
      <c r="J215" s="140">
        <f>BK215</f>
        <v>0</v>
      </c>
      <c r="L215" s="129"/>
      <c r="M215" s="133"/>
      <c r="N215" s="134"/>
      <c r="O215" s="134"/>
      <c r="P215" s="135">
        <f>SUM(P216:P217)</f>
        <v>8.5</v>
      </c>
      <c r="Q215" s="134"/>
      <c r="R215" s="135">
        <f>SUM(R216:R217)</f>
        <v>0</v>
      </c>
      <c r="S215" s="134"/>
      <c r="T215" s="136">
        <f>SUM(T216:T217)</f>
        <v>2.4</v>
      </c>
      <c r="AR215" s="130" t="s">
        <v>78</v>
      </c>
      <c r="AT215" s="137" t="s">
        <v>69</v>
      </c>
      <c r="AU215" s="137" t="s">
        <v>78</v>
      </c>
      <c r="AY215" s="130" t="s">
        <v>132</v>
      </c>
      <c r="BK215" s="138">
        <f>SUM(BK216:BK217)</f>
        <v>0</v>
      </c>
    </row>
    <row r="216" spans="1:65" s="2" customFormat="1" ht="24">
      <c r="A216" s="29"/>
      <c r="B216" s="141"/>
      <c r="C216" s="142" t="s">
        <v>319</v>
      </c>
      <c r="D216" s="142" t="s">
        <v>134</v>
      </c>
      <c r="E216" s="143" t="s">
        <v>575</v>
      </c>
      <c r="F216" s="144" t="s">
        <v>576</v>
      </c>
      <c r="G216" s="145" t="s">
        <v>567</v>
      </c>
      <c r="H216" s="146">
        <v>1</v>
      </c>
      <c r="I216" s="147">
        <v>0</v>
      </c>
      <c r="J216" s="147">
        <f>ROUND(I216*H216,2)</f>
        <v>0</v>
      </c>
      <c r="K216" s="144" t="s">
        <v>1</v>
      </c>
      <c r="L216" s="30"/>
      <c r="M216" s="148" t="s">
        <v>1</v>
      </c>
      <c r="N216" s="149" t="s">
        <v>35</v>
      </c>
      <c r="O216" s="150">
        <v>8.5</v>
      </c>
      <c r="P216" s="150">
        <f>O216*H216</f>
        <v>8.5</v>
      </c>
      <c r="Q216" s="150">
        <v>0</v>
      </c>
      <c r="R216" s="150">
        <f>Q216*H216</f>
        <v>0</v>
      </c>
      <c r="S216" s="150">
        <v>2.4</v>
      </c>
      <c r="T216" s="151">
        <f>S216*H216</f>
        <v>2.4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2" t="s">
        <v>139</v>
      </c>
      <c r="AT216" s="152" t="s">
        <v>134</v>
      </c>
      <c r="AU216" s="152" t="s">
        <v>80</v>
      </c>
      <c r="AY216" s="17" t="s">
        <v>132</v>
      </c>
      <c r="BE216" s="153">
        <f>IF(N216="základní",J216,0)</f>
        <v>0</v>
      </c>
      <c r="BF216" s="153">
        <f>IF(N216="snížená",J216,0)</f>
        <v>0</v>
      </c>
      <c r="BG216" s="153">
        <f>IF(N216="zákl. přenesená",J216,0)</f>
        <v>0</v>
      </c>
      <c r="BH216" s="153">
        <f>IF(N216="sníž. přenesená",J216,0)</f>
        <v>0</v>
      </c>
      <c r="BI216" s="153">
        <f>IF(N216="nulová",J216,0)</f>
        <v>0</v>
      </c>
      <c r="BJ216" s="17" t="s">
        <v>78</v>
      </c>
      <c r="BK216" s="153">
        <f>ROUND(I216*H216,2)</f>
        <v>0</v>
      </c>
      <c r="BL216" s="17" t="s">
        <v>139</v>
      </c>
      <c r="BM216" s="152" t="s">
        <v>577</v>
      </c>
    </row>
    <row r="217" spans="1:65" s="13" customFormat="1">
      <c r="B217" s="154"/>
      <c r="D217" s="155" t="s">
        <v>141</v>
      </c>
      <c r="E217" s="156" t="s">
        <v>1</v>
      </c>
      <c r="F217" s="157" t="s">
        <v>78</v>
      </c>
      <c r="H217" s="158">
        <v>1</v>
      </c>
      <c r="L217" s="154"/>
      <c r="M217" s="190"/>
      <c r="N217" s="191"/>
      <c r="O217" s="191"/>
      <c r="P217" s="191"/>
      <c r="Q217" s="191"/>
      <c r="R217" s="191"/>
      <c r="S217" s="191"/>
      <c r="T217" s="192"/>
      <c r="AT217" s="156" t="s">
        <v>141</v>
      </c>
      <c r="AU217" s="156" t="s">
        <v>80</v>
      </c>
      <c r="AV217" s="13" t="s">
        <v>80</v>
      </c>
      <c r="AW217" s="13" t="s">
        <v>27</v>
      </c>
      <c r="AX217" s="13" t="s">
        <v>78</v>
      </c>
      <c r="AY217" s="156" t="s">
        <v>132</v>
      </c>
    </row>
    <row r="218" spans="1:65" s="2" customFormat="1" ht="6.95" customHeight="1">
      <c r="A218" s="29"/>
      <c r="B218" s="44"/>
      <c r="C218" s="45"/>
      <c r="D218" s="45"/>
      <c r="E218" s="45"/>
      <c r="F218" s="45"/>
      <c r="G218" s="45"/>
      <c r="H218" s="45"/>
      <c r="I218" s="45"/>
      <c r="J218" s="45"/>
      <c r="K218" s="45"/>
      <c r="L218" s="30"/>
      <c r="M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</row>
  </sheetData>
  <autoFilter ref="C120:K217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8"/>
      <c r="C3" s="19"/>
      <c r="D3" s="19"/>
      <c r="E3" s="19"/>
      <c r="F3" s="19"/>
      <c r="G3" s="19"/>
      <c r="H3" s="20"/>
    </row>
    <row r="4" spans="1:8" s="1" customFormat="1" ht="24.95" customHeight="1">
      <c r="B4" s="20"/>
      <c r="C4" s="21" t="s">
        <v>578</v>
      </c>
      <c r="H4" s="20"/>
    </row>
    <row r="5" spans="1:8" s="1" customFormat="1" ht="12" customHeight="1">
      <c r="B5" s="20"/>
      <c r="C5" s="23" t="s">
        <v>12</v>
      </c>
      <c r="D5" s="231" t="s">
        <v>13</v>
      </c>
      <c r="E5" s="202"/>
      <c r="F5" s="202"/>
      <c r="H5" s="20"/>
    </row>
    <row r="6" spans="1:8" s="1" customFormat="1" ht="36.950000000000003" customHeight="1">
      <c r="B6" s="20"/>
      <c r="C6" s="25" t="s">
        <v>14</v>
      </c>
      <c r="D6" s="230" t="s">
        <v>15</v>
      </c>
      <c r="E6" s="202"/>
      <c r="F6" s="202"/>
      <c r="H6" s="20"/>
    </row>
    <row r="7" spans="1:8" s="1" customFormat="1" ht="16.5" customHeight="1">
      <c r="B7" s="20"/>
      <c r="C7" s="26" t="s">
        <v>20</v>
      </c>
      <c r="D7" s="52" t="str">
        <f>'Rekapitulace stavby'!AN8</f>
        <v>8. 6. 2021</v>
      </c>
      <c r="H7" s="20"/>
    </row>
    <row r="8" spans="1:8" s="2" customFormat="1" ht="10.9" customHeight="1">
      <c r="A8" s="29"/>
      <c r="B8" s="30"/>
      <c r="C8" s="29"/>
      <c r="D8" s="29"/>
      <c r="E8" s="29"/>
      <c r="F8" s="29"/>
      <c r="G8" s="29"/>
      <c r="H8" s="30"/>
    </row>
    <row r="9" spans="1:8" s="11" customFormat="1" ht="29.25" customHeight="1">
      <c r="A9" s="119"/>
      <c r="B9" s="120"/>
      <c r="C9" s="121" t="s">
        <v>51</v>
      </c>
      <c r="D9" s="122" t="s">
        <v>52</v>
      </c>
      <c r="E9" s="122" t="s">
        <v>119</v>
      </c>
      <c r="F9" s="123" t="s">
        <v>579</v>
      </c>
      <c r="G9" s="119"/>
      <c r="H9" s="120"/>
    </row>
    <row r="10" spans="1:8" s="2" customFormat="1" ht="26.45" customHeight="1">
      <c r="A10" s="29"/>
      <c r="B10" s="30"/>
      <c r="C10" s="193" t="s">
        <v>580</v>
      </c>
      <c r="D10" s="193" t="s">
        <v>76</v>
      </c>
      <c r="E10" s="29"/>
      <c r="F10" s="29"/>
      <c r="G10" s="29"/>
      <c r="H10" s="30"/>
    </row>
    <row r="11" spans="1:8" s="2" customFormat="1" ht="16.899999999999999" customHeight="1">
      <c r="A11" s="29"/>
      <c r="B11" s="30"/>
      <c r="C11" s="194" t="s">
        <v>90</v>
      </c>
      <c r="D11" s="195" t="s">
        <v>91</v>
      </c>
      <c r="E11" s="196" t="s">
        <v>1</v>
      </c>
      <c r="F11" s="197">
        <v>0.1</v>
      </c>
      <c r="G11" s="29"/>
      <c r="H11" s="30"/>
    </row>
    <row r="12" spans="1:8" s="2" customFormat="1" ht="16.899999999999999" customHeight="1">
      <c r="A12" s="29"/>
      <c r="B12" s="30"/>
      <c r="C12" s="198" t="s">
        <v>90</v>
      </c>
      <c r="D12" s="198" t="s">
        <v>275</v>
      </c>
      <c r="E12" s="17" t="s">
        <v>1</v>
      </c>
      <c r="F12" s="199">
        <v>0.1</v>
      </c>
      <c r="G12" s="29"/>
      <c r="H12" s="30"/>
    </row>
    <row r="13" spans="1:8" s="2" customFormat="1" ht="16.899999999999999" customHeight="1">
      <c r="A13" s="29"/>
      <c r="B13" s="30"/>
      <c r="C13" s="200" t="s">
        <v>581</v>
      </c>
      <c r="D13" s="29"/>
      <c r="E13" s="29"/>
      <c r="F13" s="29"/>
      <c r="G13" s="29"/>
      <c r="H13" s="30"/>
    </row>
    <row r="14" spans="1:8" s="2" customFormat="1" ht="16.899999999999999" customHeight="1">
      <c r="A14" s="29"/>
      <c r="B14" s="30"/>
      <c r="C14" s="198" t="s">
        <v>272</v>
      </c>
      <c r="D14" s="198" t="s">
        <v>273</v>
      </c>
      <c r="E14" s="17" t="s">
        <v>159</v>
      </c>
      <c r="F14" s="199">
        <v>0.1</v>
      </c>
      <c r="G14" s="29"/>
      <c r="H14" s="30"/>
    </row>
    <row r="15" spans="1:8" s="2" customFormat="1" ht="16.899999999999999" customHeight="1">
      <c r="A15" s="29"/>
      <c r="B15" s="30"/>
      <c r="C15" s="198" t="s">
        <v>241</v>
      </c>
      <c r="D15" s="198" t="s">
        <v>242</v>
      </c>
      <c r="E15" s="17" t="s">
        <v>159</v>
      </c>
      <c r="F15" s="199">
        <v>180.11</v>
      </c>
      <c r="G15" s="29"/>
      <c r="H15" s="30"/>
    </row>
    <row r="16" spans="1:8" s="2" customFormat="1" ht="16.899999999999999" customHeight="1">
      <c r="A16" s="29"/>
      <c r="B16" s="30"/>
      <c r="C16" s="194" t="s">
        <v>257</v>
      </c>
      <c r="D16" s="195" t="s">
        <v>582</v>
      </c>
      <c r="E16" s="196" t="s">
        <v>1</v>
      </c>
      <c r="F16" s="197">
        <v>12.08</v>
      </c>
      <c r="G16" s="29"/>
      <c r="H16" s="30"/>
    </row>
    <row r="17" spans="1:8" s="2" customFormat="1" ht="16.899999999999999" customHeight="1">
      <c r="A17" s="29"/>
      <c r="B17" s="30"/>
      <c r="C17" s="198" t="s">
        <v>1</v>
      </c>
      <c r="D17" s="198" t="s">
        <v>253</v>
      </c>
      <c r="E17" s="17" t="s">
        <v>1</v>
      </c>
      <c r="F17" s="199">
        <v>0</v>
      </c>
      <c r="G17" s="29"/>
      <c r="H17" s="30"/>
    </row>
    <row r="18" spans="1:8" s="2" customFormat="1" ht="16.899999999999999" customHeight="1">
      <c r="A18" s="29"/>
      <c r="B18" s="30"/>
      <c r="C18" s="198" t="s">
        <v>1</v>
      </c>
      <c r="D18" s="198" t="s">
        <v>254</v>
      </c>
      <c r="E18" s="17" t="s">
        <v>1</v>
      </c>
      <c r="F18" s="199">
        <v>0</v>
      </c>
      <c r="G18" s="29"/>
      <c r="H18" s="30"/>
    </row>
    <row r="19" spans="1:8" s="2" customFormat="1" ht="16.899999999999999" customHeight="1">
      <c r="A19" s="29"/>
      <c r="B19" s="30"/>
      <c r="C19" s="198" t="s">
        <v>1</v>
      </c>
      <c r="D19" s="198" t="s">
        <v>255</v>
      </c>
      <c r="E19" s="17" t="s">
        <v>1</v>
      </c>
      <c r="F19" s="199">
        <v>10</v>
      </c>
      <c r="G19" s="29"/>
      <c r="H19" s="30"/>
    </row>
    <row r="20" spans="1:8" s="2" customFormat="1" ht="16.899999999999999" customHeight="1">
      <c r="A20" s="29"/>
      <c r="B20" s="30"/>
      <c r="C20" s="198" t="s">
        <v>1</v>
      </c>
      <c r="D20" s="198" t="s">
        <v>256</v>
      </c>
      <c r="E20" s="17" t="s">
        <v>1</v>
      </c>
      <c r="F20" s="199">
        <v>2.08</v>
      </c>
      <c r="G20" s="29"/>
      <c r="H20" s="30"/>
    </row>
    <row r="21" spans="1:8" s="2" customFormat="1" ht="16.899999999999999" customHeight="1">
      <c r="A21" s="29"/>
      <c r="B21" s="30"/>
      <c r="C21" s="198" t="s">
        <v>1</v>
      </c>
      <c r="D21" s="198" t="s">
        <v>1</v>
      </c>
      <c r="E21" s="17" t="s">
        <v>1</v>
      </c>
      <c r="F21" s="199">
        <v>0</v>
      </c>
      <c r="G21" s="29"/>
      <c r="H21" s="30"/>
    </row>
    <row r="22" spans="1:8" s="2" customFormat="1" ht="16.899999999999999" customHeight="1">
      <c r="A22" s="29"/>
      <c r="B22" s="30"/>
      <c r="C22" s="198" t="s">
        <v>257</v>
      </c>
      <c r="D22" s="198" t="s">
        <v>156</v>
      </c>
      <c r="E22" s="17" t="s">
        <v>1</v>
      </c>
      <c r="F22" s="199">
        <v>12.08</v>
      </c>
      <c r="G22" s="29"/>
      <c r="H22" s="30"/>
    </row>
    <row r="23" spans="1:8" s="2" customFormat="1" ht="16.899999999999999" customHeight="1">
      <c r="A23" s="29"/>
      <c r="B23" s="30"/>
      <c r="C23" s="194" t="s">
        <v>271</v>
      </c>
      <c r="D23" s="195" t="s">
        <v>583</v>
      </c>
      <c r="E23" s="196" t="s">
        <v>1</v>
      </c>
      <c r="F23" s="197">
        <v>24.16</v>
      </c>
      <c r="G23" s="29"/>
      <c r="H23" s="30"/>
    </row>
    <row r="24" spans="1:8" s="2" customFormat="1" ht="16.899999999999999" customHeight="1">
      <c r="A24" s="29"/>
      <c r="B24" s="30"/>
      <c r="C24" s="198" t="s">
        <v>1</v>
      </c>
      <c r="D24" s="198" t="s">
        <v>268</v>
      </c>
      <c r="E24" s="17" t="s">
        <v>1</v>
      </c>
      <c r="F24" s="199">
        <v>0</v>
      </c>
      <c r="G24" s="29"/>
      <c r="H24" s="30"/>
    </row>
    <row r="25" spans="1:8" s="2" customFormat="1" ht="16.899999999999999" customHeight="1">
      <c r="A25" s="29"/>
      <c r="B25" s="30"/>
      <c r="C25" s="198" t="s">
        <v>1</v>
      </c>
      <c r="D25" s="198" t="s">
        <v>269</v>
      </c>
      <c r="E25" s="17" t="s">
        <v>1</v>
      </c>
      <c r="F25" s="199">
        <v>20</v>
      </c>
      <c r="G25" s="29"/>
      <c r="H25" s="30"/>
    </row>
    <row r="26" spans="1:8" s="2" customFormat="1" ht="16.899999999999999" customHeight="1">
      <c r="A26" s="29"/>
      <c r="B26" s="30"/>
      <c r="C26" s="198" t="s">
        <v>1</v>
      </c>
      <c r="D26" s="198" t="s">
        <v>270</v>
      </c>
      <c r="E26" s="17" t="s">
        <v>1</v>
      </c>
      <c r="F26" s="199">
        <v>4.16</v>
      </c>
      <c r="G26" s="29"/>
      <c r="H26" s="30"/>
    </row>
    <row r="27" spans="1:8" s="2" customFormat="1" ht="16.899999999999999" customHeight="1">
      <c r="A27" s="29"/>
      <c r="B27" s="30"/>
      <c r="C27" s="198" t="s">
        <v>1</v>
      </c>
      <c r="D27" s="198" t="s">
        <v>1</v>
      </c>
      <c r="E27" s="17" t="s">
        <v>1</v>
      </c>
      <c r="F27" s="199">
        <v>0</v>
      </c>
      <c r="G27" s="29"/>
      <c r="H27" s="30"/>
    </row>
    <row r="28" spans="1:8" s="2" customFormat="1" ht="16.899999999999999" customHeight="1">
      <c r="A28" s="29"/>
      <c r="B28" s="30"/>
      <c r="C28" s="198" t="s">
        <v>271</v>
      </c>
      <c r="D28" s="198" t="s">
        <v>156</v>
      </c>
      <c r="E28" s="17" t="s">
        <v>1</v>
      </c>
      <c r="F28" s="199">
        <v>24.16</v>
      </c>
      <c r="G28" s="29"/>
      <c r="H28" s="30"/>
    </row>
    <row r="29" spans="1:8" s="2" customFormat="1" ht="16.899999999999999" customHeight="1">
      <c r="A29" s="29"/>
      <c r="B29" s="30"/>
      <c r="C29" s="194" t="s">
        <v>99</v>
      </c>
      <c r="D29" s="195" t="s">
        <v>100</v>
      </c>
      <c r="E29" s="196" t="s">
        <v>1</v>
      </c>
      <c r="F29" s="197">
        <v>10.4</v>
      </c>
      <c r="G29" s="29"/>
      <c r="H29" s="30"/>
    </row>
    <row r="30" spans="1:8" s="2" customFormat="1" ht="16.899999999999999" customHeight="1">
      <c r="A30" s="29"/>
      <c r="B30" s="30"/>
      <c r="C30" s="198" t="s">
        <v>1</v>
      </c>
      <c r="D30" s="198" t="s">
        <v>390</v>
      </c>
      <c r="E30" s="17" t="s">
        <v>1</v>
      </c>
      <c r="F30" s="199">
        <v>0</v>
      </c>
      <c r="G30" s="29"/>
      <c r="H30" s="30"/>
    </row>
    <row r="31" spans="1:8" s="2" customFormat="1" ht="16.899999999999999" customHeight="1">
      <c r="A31" s="29"/>
      <c r="B31" s="30"/>
      <c r="C31" s="198" t="s">
        <v>1</v>
      </c>
      <c r="D31" s="198" t="s">
        <v>392</v>
      </c>
      <c r="E31" s="17" t="s">
        <v>1</v>
      </c>
      <c r="F31" s="199">
        <v>10.4</v>
      </c>
      <c r="G31" s="29"/>
      <c r="H31" s="30"/>
    </row>
    <row r="32" spans="1:8" s="2" customFormat="1" ht="16.899999999999999" customHeight="1">
      <c r="A32" s="29"/>
      <c r="B32" s="30"/>
      <c r="C32" s="198" t="s">
        <v>1</v>
      </c>
      <c r="D32" s="198" t="s">
        <v>1</v>
      </c>
      <c r="E32" s="17" t="s">
        <v>1</v>
      </c>
      <c r="F32" s="199">
        <v>0</v>
      </c>
      <c r="G32" s="29"/>
      <c r="H32" s="30"/>
    </row>
    <row r="33" spans="1:8" s="2" customFormat="1" ht="16.899999999999999" customHeight="1">
      <c r="A33" s="29"/>
      <c r="B33" s="30"/>
      <c r="C33" s="198" t="s">
        <v>1</v>
      </c>
      <c r="D33" s="198" t="s">
        <v>1</v>
      </c>
      <c r="E33" s="17" t="s">
        <v>1</v>
      </c>
      <c r="F33" s="199">
        <v>0</v>
      </c>
      <c r="G33" s="29"/>
      <c r="H33" s="30"/>
    </row>
    <row r="34" spans="1:8" s="2" customFormat="1" ht="16.899999999999999" customHeight="1">
      <c r="A34" s="29"/>
      <c r="B34" s="30"/>
      <c r="C34" s="198" t="s">
        <v>99</v>
      </c>
      <c r="D34" s="198" t="s">
        <v>156</v>
      </c>
      <c r="E34" s="17" t="s">
        <v>1</v>
      </c>
      <c r="F34" s="199">
        <v>10.4</v>
      </c>
      <c r="G34" s="29"/>
      <c r="H34" s="30"/>
    </row>
    <row r="35" spans="1:8" s="2" customFormat="1" ht="16.899999999999999" customHeight="1">
      <c r="A35" s="29"/>
      <c r="B35" s="30"/>
      <c r="C35" s="200" t="s">
        <v>581</v>
      </c>
      <c r="D35" s="29"/>
      <c r="E35" s="29"/>
      <c r="F35" s="29"/>
      <c r="G35" s="29"/>
      <c r="H35" s="30"/>
    </row>
    <row r="36" spans="1:8" s="2" customFormat="1" ht="16.899999999999999" customHeight="1">
      <c r="A36" s="29"/>
      <c r="B36" s="30"/>
      <c r="C36" s="198" t="s">
        <v>394</v>
      </c>
      <c r="D36" s="198" t="s">
        <v>395</v>
      </c>
      <c r="E36" s="17" t="s">
        <v>150</v>
      </c>
      <c r="F36" s="199">
        <v>10.4</v>
      </c>
      <c r="G36" s="29"/>
      <c r="H36" s="30"/>
    </row>
    <row r="37" spans="1:8" s="2" customFormat="1" ht="16.899999999999999" customHeight="1">
      <c r="A37" s="29"/>
      <c r="B37" s="30"/>
      <c r="C37" s="198" t="s">
        <v>406</v>
      </c>
      <c r="D37" s="198" t="s">
        <v>407</v>
      </c>
      <c r="E37" s="17" t="s">
        <v>150</v>
      </c>
      <c r="F37" s="199">
        <v>10.4</v>
      </c>
      <c r="G37" s="29"/>
      <c r="H37" s="30"/>
    </row>
    <row r="38" spans="1:8" s="2" customFormat="1" ht="16.899999999999999" customHeight="1">
      <c r="A38" s="29"/>
      <c r="B38" s="30"/>
      <c r="C38" s="198" t="s">
        <v>410</v>
      </c>
      <c r="D38" s="198" t="s">
        <v>411</v>
      </c>
      <c r="E38" s="17" t="s">
        <v>150</v>
      </c>
      <c r="F38" s="199">
        <v>10.4</v>
      </c>
      <c r="G38" s="29"/>
      <c r="H38" s="30"/>
    </row>
    <row r="39" spans="1:8" s="2" customFormat="1" ht="22.5">
      <c r="A39" s="29"/>
      <c r="B39" s="30"/>
      <c r="C39" s="198" t="s">
        <v>402</v>
      </c>
      <c r="D39" s="198" t="s">
        <v>403</v>
      </c>
      <c r="E39" s="17" t="s">
        <v>150</v>
      </c>
      <c r="F39" s="199">
        <v>10.4</v>
      </c>
      <c r="G39" s="29"/>
      <c r="H39" s="30"/>
    </row>
    <row r="40" spans="1:8" s="2" customFormat="1" ht="16.899999999999999" customHeight="1">
      <c r="A40" s="29"/>
      <c r="B40" s="30"/>
      <c r="C40" s="198" t="s">
        <v>398</v>
      </c>
      <c r="D40" s="198" t="s">
        <v>399</v>
      </c>
      <c r="E40" s="17" t="s">
        <v>150</v>
      </c>
      <c r="F40" s="199">
        <v>10.4</v>
      </c>
      <c r="G40" s="29"/>
      <c r="H40" s="30"/>
    </row>
    <row r="41" spans="1:8" s="2" customFormat="1" ht="22.5">
      <c r="A41" s="29"/>
      <c r="B41" s="30"/>
      <c r="C41" s="198" t="s">
        <v>420</v>
      </c>
      <c r="D41" s="198" t="s">
        <v>371</v>
      </c>
      <c r="E41" s="17" t="s">
        <v>216</v>
      </c>
      <c r="F41" s="199">
        <v>10.92</v>
      </c>
      <c r="G41" s="29"/>
      <c r="H41" s="30"/>
    </row>
    <row r="42" spans="1:8" s="2" customFormat="1" ht="16.899999999999999" customHeight="1">
      <c r="A42" s="29"/>
      <c r="B42" s="30"/>
      <c r="C42" s="194" t="s">
        <v>230</v>
      </c>
      <c r="D42" s="195" t="s">
        <v>584</v>
      </c>
      <c r="E42" s="196" t="s">
        <v>1</v>
      </c>
      <c r="F42" s="197">
        <v>45.825000000000003</v>
      </c>
      <c r="G42" s="29"/>
      <c r="H42" s="30"/>
    </row>
    <row r="43" spans="1:8" s="2" customFormat="1" ht="16.899999999999999" customHeight="1">
      <c r="A43" s="29"/>
      <c r="B43" s="30"/>
      <c r="C43" s="198" t="s">
        <v>1</v>
      </c>
      <c r="D43" s="198" t="s">
        <v>227</v>
      </c>
      <c r="E43" s="17" t="s">
        <v>1</v>
      </c>
      <c r="F43" s="199">
        <v>6.5</v>
      </c>
      <c r="G43" s="29"/>
      <c r="H43" s="30"/>
    </row>
    <row r="44" spans="1:8" s="2" customFormat="1" ht="16.899999999999999" customHeight="1">
      <c r="A44" s="29"/>
      <c r="B44" s="30"/>
      <c r="C44" s="198" t="s">
        <v>1</v>
      </c>
      <c r="D44" s="198" t="s">
        <v>228</v>
      </c>
      <c r="E44" s="17" t="s">
        <v>1</v>
      </c>
      <c r="F44" s="199">
        <v>4.29</v>
      </c>
      <c r="G44" s="29"/>
      <c r="H44" s="30"/>
    </row>
    <row r="45" spans="1:8" s="2" customFormat="1" ht="16.899999999999999" customHeight="1">
      <c r="A45" s="29"/>
      <c r="B45" s="30"/>
      <c r="C45" s="198" t="s">
        <v>1</v>
      </c>
      <c r="D45" s="198" t="s">
        <v>229</v>
      </c>
      <c r="E45" s="17" t="s">
        <v>1</v>
      </c>
      <c r="F45" s="199">
        <v>35.034999999999997</v>
      </c>
      <c r="G45" s="29"/>
      <c r="H45" s="30"/>
    </row>
    <row r="46" spans="1:8" s="2" customFormat="1" ht="16.899999999999999" customHeight="1">
      <c r="A46" s="29"/>
      <c r="B46" s="30"/>
      <c r="C46" s="198" t="s">
        <v>230</v>
      </c>
      <c r="D46" s="198" t="s">
        <v>156</v>
      </c>
      <c r="E46" s="17" t="s">
        <v>1</v>
      </c>
      <c r="F46" s="199">
        <v>45.825000000000003</v>
      </c>
      <c r="G46" s="29"/>
      <c r="H46" s="30"/>
    </row>
    <row r="47" spans="1:8" s="2" customFormat="1" ht="16.899999999999999" customHeight="1">
      <c r="A47" s="29"/>
      <c r="B47" s="30"/>
      <c r="C47" s="194" t="s">
        <v>96</v>
      </c>
      <c r="D47" s="195" t="s">
        <v>97</v>
      </c>
      <c r="E47" s="196" t="s">
        <v>1</v>
      </c>
      <c r="F47" s="197">
        <v>64.930000000000007</v>
      </c>
      <c r="G47" s="29"/>
      <c r="H47" s="30"/>
    </row>
    <row r="48" spans="1:8" s="2" customFormat="1" ht="16.899999999999999" customHeight="1">
      <c r="A48" s="29"/>
      <c r="B48" s="30"/>
      <c r="C48" s="198" t="s">
        <v>1</v>
      </c>
      <c r="D48" s="198" t="s">
        <v>98</v>
      </c>
      <c r="E48" s="17" t="s">
        <v>1</v>
      </c>
      <c r="F48" s="199">
        <v>64.930000000000007</v>
      </c>
      <c r="G48" s="29"/>
      <c r="H48" s="30"/>
    </row>
    <row r="49" spans="1:8" s="2" customFormat="1" ht="16.899999999999999" customHeight="1">
      <c r="A49" s="29"/>
      <c r="B49" s="30"/>
      <c r="C49" s="198" t="s">
        <v>96</v>
      </c>
      <c r="D49" s="198" t="s">
        <v>156</v>
      </c>
      <c r="E49" s="17" t="s">
        <v>1</v>
      </c>
      <c r="F49" s="199">
        <v>64.930000000000007</v>
      </c>
      <c r="G49" s="29"/>
      <c r="H49" s="30"/>
    </row>
    <row r="50" spans="1:8" s="2" customFormat="1" ht="16.899999999999999" customHeight="1">
      <c r="A50" s="29"/>
      <c r="B50" s="30"/>
      <c r="C50" s="200" t="s">
        <v>581</v>
      </c>
      <c r="D50" s="29"/>
      <c r="E50" s="29"/>
      <c r="F50" s="29"/>
      <c r="G50" s="29"/>
      <c r="H50" s="30"/>
    </row>
    <row r="51" spans="1:8" s="2" customFormat="1" ht="16.899999999999999" customHeight="1">
      <c r="A51" s="29"/>
      <c r="B51" s="30"/>
      <c r="C51" s="198" t="s">
        <v>220</v>
      </c>
      <c r="D51" s="198" t="s">
        <v>221</v>
      </c>
      <c r="E51" s="17" t="s">
        <v>159</v>
      </c>
      <c r="F51" s="199">
        <v>64.930000000000007</v>
      </c>
      <c r="G51" s="29"/>
      <c r="H51" s="30"/>
    </row>
    <row r="52" spans="1:8" s="2" customFormat="1" ht="16.899999999999999" customHeight="1">
      <c r="A52" s="29"/>
      <c r="B52" s="30"/>
      <c r="C52" s="198" t="s">
        <v>214</v>
      </c>
      <c r="D52" s="198" t="s">
        <v>215</v>
      </c>
      <c r="E52" s="17" t="s">
        <v>216</v>
      </c>
      <c r="F52" s="199">
        <v>129.86000000000001</v>
      </c>
      <c r="G52" s="29"/>
      <c r="H52" s="30"/>
    </row>
    <row r="53" spans="1:8" s="2" customFormat="1" ht="16.899999999999999" customHeight="1">
      <c r="A53" s="29"/>
      <c r="B53" s="30"/>
      <c r="C53" s="194" t="s">
        <v>41</v>
      </c>
      <c r="D53" s="195" t="s">
        <v>84</v>
      </c>
      <c r="E53" s="196" t="s">
        <v>1</v>
      </c>
      <c r="F53" s="197">
        <v>245.04</v>
      </c>
      <c r="G53" s="29"/>
      <c r="H53" s="30"/>
    </row>
    <row r="54" spans="1:8" s="2" customFormat="1" ht="16.899999999999999" customHeight="1">
      <c r="A54" s="29"/>
      <c r="B54" s="30"/>
      <c r="C54" s="198" t="s">
        <v>1</v>
      </c>
      <c r="D54" s="198" t="s">
        <v>161</v>
      </c>
      <c r="E54" s="17" t="s">
        <v>1</v>
      </c>
      <c r="F54" s="199">
        <v>0</v>
      </c>
      <c r="G54" s="29"/>
      <c r="H54" s="30"/>
    </row>
    <row r="55" spans="1:8" s="2" customFormat="1" ht="16.899999999999999" customHeight="1">
      <c r="A55" s="29"/>
      <c r="B55" s="30"/>
      <c r="C55" s="198" t="s">
        <v>1</v>
      </c>
      <c r="D55" s="198" t="s">
        <v>162</v>
      </c>
      <c r="E55" s="17" t="s">
        <v>1</v>
      </c>
      <c r="F55" s="199">
        <v>0</v>
      </c>
      <c r="G55" s="29"/>
      <c r="H55" s="30"/>
    </row>
    <row r="56" spans="1:8" s="2" customFormat="1" ht="16.899999999999999" customHeight="1">
      <c r="A56" s="29"/>
      <c r="B56" s="30"/>
      <c r="C56" s="198" t="s">
        <v>1</v>
      </c>
      <c r="D56" s="198" t="s">
        <v>163</v>
      </c>
      <c r="E56" s="17" t="s">
        <v>1</v>
      </c>
      <c r="F56" s="199">
        <v>200</v>
      </c>
      <c r="G56" s="29"/>
      <c r="H56" s="30"/>
    </row>
    <row r="57" spans="1:8" s="2" customFormat="1" ht="16.899999999999999" customHeight="1">
      <c r="A57" s="29"/>
      <c r="B57" s="30"/>
      <c r="C57" s="198" t="s">
        <v>1</v>
      </c>
      <c r="D57" s="198" t="s">
        <v>164</v>
      </c>
      <c r="E57" s="17" t="s">
        <v>1</v>
      </c>
      <c r="F57" s="199">
        <v>41.6</v>
      </c>
      <c r="G57" s="29"/>
      <c r="H57" s="30"/>
    </row>
    <row r="58" spans="1:8" s="2" customFormat="1" ht="16.899999999999999" customHeight="1">
      <c r="A58" s="29"/>
      <c r="B58" s="30"/>
      <c r="C58" s="198" t="s">
        <v>1</v>
      </c>
      <c r="D58" s="198" t="s">
        <v>165</v>
      </c>
      <c r="E58" s="17" t="s">
        <v>1</v>
      </c>
      <c r="F58" s="199">
        <v>0</v>
      </c>
      <c r="G58" s="29"/>
      <c r="H58" s="30"/>
    </row>
    <row r="59" spans="1:8" s="2" customFormat="1" ht="16.899999999999999" customHeight="1">
      <c r="A59" s="29"/>
      <c r="B59" s="30"/>
      <c r="C59" s="198" t="s">
        <v>1</v>
      </c>
      <c r="D59" s="198" t="s">
        <v>166</v>
      </c>
      <c r="E59" s="17" t="s">
        <v>1</v>
      </c>
      <c r="F59" s="199">
        <v>-15</v>
      </c>
      <c r="G59" s="29"/>
      <c r="H59" s="30"/>
    </row>
    <row r="60" spans="1:8" s="2" customFormat="1" ht="16.899999999999999" customHeight="1">
      <c r="A60" s="29"/>
      <c r="B60" s="30"/>
      <c r="C60" s="198" t="s">
        <v>1</v>
      </c>
      <c r="D60" s="198" t="s">
        <v>167</v>
      </c>
      <c r="E60" s="17" t="s">
        <v>1</v>
      </c>
      <c r="F60" s="199">
        <v>-1.56</v>
      </c>
      <c r="G60" s="29"/>
      <c r="H60" s="30"/>
    </row>
    <row r="61" spans="1:8" s="2" customFormat="1" ht="16.899999999999999" customHeight="1">
      <c r="A61" s="29"/>
      <c r="B61" s="30"/>
      <c r="C61" s="198" t="s">
        <v>1</v>
      </c>
      <c r="D61" s="198" t="s">
        <v>168</v>
      </c>
      <c r="E61" s="17" t="s">
        <v>1</v>
      </c>
      <c r="F61" s="199">
        <v>0</v>
      </c>
      <c r="G61" s="29"/>
      <c r="H61" s="30"/>
    </row>
    <row r="62" spans="1:8" s="2" customFormat="1" ht="16.899999999999999" customHeight="1">
      <c r="A62" s="29"/>
      <c r="B62" s="30"/>
      <c r="C62" s="198" t="s">
        <v>1</v>
      </c>
      <c r="D62" s="198" t="s">
        <v>169</v>
      </c>
      <c r="E62" s="17" t="s">
        <v>1</v>
      </c>
      <c r="F62" s="199">
        <v>-4.16</v>
      </c>
      <c r="G62" s="29"/>
      <c r="H62" s="30"/>
    </row>
    <row r="63" spans="1:8" s="2" customFormat="1" ht="16.899999999999999" customHeight="1">
      <c r="A63" s="29"/>
      <c r="B63" s="30"/>
      <c r="C63" s="198" t="s">
        <v>1</v>
      </c>
      <c r="D63" s="198" t="s">
        <v>170</v>
      </c>
      <c r="E63" s="17" t="s">
        <v>1</v>
      </c>
      <c r="F63" s="199">
        <v>0</v>
      </c>
      <c r="G63" s="29"/>
      <c r="H63" s="30"/>
    </row>
    <row r="64" spans="1:8" s="2" customFormat="1" ht="16.899999999999999" customHeight="1">
      <c r="A64" s="29"/>
      <c r="B64" s="30"/>
      <c r="C64" s="198" t="s">
        <v>1</v>
      </c>
      <c r="D64" s="198" t="s">
        <v>171</v>
      </c>
      <c r="E64" s="17" t="s">
        <v>1</v>
      </c>
      <c r="F64" s="199">
        <v>20</v>
      </c>
      <c r="G64" s="29"/>
      <c r="H64" s="30"/>
    </row>
    <row r="65" spans="1:8" s="2" customFormat="1" ht="16.899999999999999" customHeight="1">
      <c r="A65" s="29"/>
      <c r="B65" s="30"/>
      <c r="C65" s="198" t="s">
        <v>1</v>
      </c>
      <c r="D65" s="198" t="s">
        <v>172</v>
      </c>
      <c r="E65" s="17" t="s">
        <v>1</v>
      </c>
      <c r="F65" s="199">
        <v>4.16</v>
      </c>
      <c r="G65" s="29"/>
      <c r="H65" s="30"/>
    </row>
    <row r="66" spans="1:8" s="2" customFormat="1" ht="16.899999999999999" customHeight="1">
      <c r="A66" s="29"/>
      <c r="B66" s="30"/>
      <c r="C66" s="198" t="s">
        <v>41</v>
      </c>
      <c r="D66" s="198" t="s">
        <v>156</v>
      </c>
      <c r="E66" s="17" t="s">
        <v>1</v>
      </c>
      <c r="F66" s="199">
        <v>245.04</v>
      </c>
      <c r="G66" s="29"/>
      <c r="H66" s="30"/>
    </row>
    <row r="67" spans="1:8" s="2" customFormat="1" ht="16.899999999999999" customHeight="1">
      <c r="A67" s="29"/>
      <c r="B67" s="30"/>
      <c r="C67" s="200" t="s">
        <v>581</v>
      </c>
      <c r="D67" s="29"/>
      <c r="E67" s="29"/>
      <c r="F67" s="29"/>
      <c r="G67" s="29"/>
      <c r="H67" s="30"/>
    </row>
    <row r="68" spans="1:8" s="2" customFormat="1" ht="22.5">
      <c r="A68" s="29"/>
      <c r="B68" s="30"/>
      <c r="C68" s="198" t="s">
        <v>157</v>
      </c>
      <c r="D68" s="198" t="s">
        <v>158</v>
      </c>
      <c r="E68" s="17" t="s">
        <v>159</v>
      </c>
      <c r="F68" s="199">
        <v>122.52</v>
      </c>
      <c r="G68" s="29"/>
      <c r="H68" s="30"/>
    </row>
    <row r="69" spans="1:8" s="2" customFormat="1" ht="22.5">
      <c r="A69" s="29"/>
      <c r="B69" s="30"/>
      <c r="C69" s="198" t="s">
        <v>175</v>
      </c>
      <c r="D69" s="198" t="s">
        <v>176</v>
      </c>
      <c r="E69" s="17" t="s">
        <v>159</v>
      </c>
      <c r="F69" s="199">
        <v>98.016000000000005</v>
      </c>
      <c r="G69" s="29"/>
      <c r="H69" s="30"/>
    </row>
    <row r="70" spans="1:8" s="2" customFormat="1" ht="22.5">
      <c r="A70" s="29"/>
      <c r="B70" s="30"/>
      <c r="C70" s="198" t="s">
        <v>181</v>
      </c>
      <c r="D70" s="198" t="s">
        <v>182</v>
      </c>
      <c r="E70" s="17" t="s">
        <v>159</v>
      </c>
      <c r="F70" s="199">
        <v>24.504000000000001</v>
      </c>
      <c r="G70" s="29"/>
      <c r="H70" s="30"/>
    </row>
    <row r="71" spans="1:8" s="2" customFormat="1" ht="22.5">
      <c r="A71" s="29"/>
      <c r="B71" s="30"/>
      <c r="C71" s="198" t="s">
        <v>209</v>
      </c>
      <c r="D71" s="198" t="s">
        <v>210</v>
      </c>
      <c r="E71" s="17" t="s">
        <v>159</v>
      </c>
      <c r="F71" s="199">
        <v>64.930000000000007</v>
      </c>
      <c r="G71" s="29"/>
      <c r="H71" s="30"/>
    </row>
    <row r="72" spans="1:8" s="2" customFormat="1" ht="16.899999999999999" customHeight="1">
      <c r="A72" s="29"/>
      <c r="B72" s="30"/>
      <c r="C72" s="194" t="s">
        <v>93</v>
      </c>
      <c r="D72" s="195" t="s">
        <v>94</v>
      </c>
      <c r="E72" s="196" t="s">
        <v>1</v>
      </c>
      <c r="F72" s="197">
        <v>10.4</v>
      </c>
      <c r="G72" s="29"/>
      <c r="H72" s="30"/>
    </row>
    <row r="73" spans="1:8" s="2" customFormat="1" ht="16.899999999999999" customHeight="1">
      <c r="A73" s="29"/>
      <c r="B73" s="30"/>
      <c r="C73" s="198" t="s">
        <v>1</v>
      </c>
      <c r="D73" s="198" t="s">
        <v>377</v>
      </c>
      <c r="E73" s="17" t="s">
        <v>1</v>
      </c>
      <c r="F73" s="199">
        <v>0</v>
      </c>
      <c r="G73" s="29"/>
      <c r="H73" s="30"/>
    </row>
    <row r="74" spans="1:8" s="2" customFormat="1" ht="16.899999999999999" customHeight="1">
      <c r="A74" s="29"/>
      <c r="B74" s="30"/>
      <c r="C74" s="198" t="s">
        <v>1</v>
      </c>
      <c r="D74" s="198" t="s">
        <v>378</v>
      </c>
      <c r="E74" s="17" t="s">
        <v>1</v>
      </c>
      <c r="F74" s="199">
        <v>10.4</v>
      </c>
      <c r="G74" s="29"/>
      <c r="H74" s="30"/>
    </row>
    <row r="75" spans="1:8" s="2" customFormat="1" ht="16.899999999999999" customHeight="1">
      <c r="A75" s="29"/>
      <c r="B75" s="30"/>
      <c r="C75" s="198" t="s">
        <v>1</v>
      </c>
      <c r="D75" s="198" t="s">
        <v>1</v>
      </c>
      <c r="E75" s="17" t="s">
        <v>1</v>
      </c>
      <c r="F75" s="199">
        <v>0</v>
      </c>
      <c r="G75" s="29"/>
      <c r="H75" s="30"/>
    </row>
    <row r="76" spans="1:8" s="2" customFormat="1" ht="16.899999999999999" customHeight="1">
      <c r="A76" s="29"/>
      <c r="B76" s="30"/>
      <c r="C76" s="198" t="s">
        <v>93</v>
      </c>
      <c r="D76" s="198" t="s">
        <v>156</v>
      </c>
      <c r="E76" s="17" t="s">
        <v>1</v>
      </c>
      <c r="F76" s="199">
        <v>10.4</v>
      </c>
      <c r="G76" s="29"/>
      <c r="H76" s="30"/>
    </row>
    <row r="77" spans="1:8" s="2" customFormat="1" ht="16.899999999999999" customHeight="1">
      <c r="A77" s="29"/>
      <c r="B77" s="30"/>
      <c r="C77" s="200" t="s">
        <v>581</v>
      </c>
      <c r="D77" s="29"/>
      <c r="E77" s="29"/>
      <c r="F77" s="29"/>
      <c r="G77" s="29"/>
      <c r="H77" s="30"/>
    </row>
    <row r="78" spans="1:8" s="2" customFormat="1" ht="16.899999999999999" customHeight="1">
      <c r="A78" s="29"/>
      <c r="B78" s="30"/>
      <c r="C78" s="198" t="s">
        <v>375</v>
      </c>
      <c r="D78" s="198" t="s">
        <v>242</v>
      </c>
      <c r="E78" s="17" t="s">
        <v>159</v>
      </c>
      <c r="F78" s="199">
        <v>10.4</v>
      </c>
      <c r="G78" s="29"/>
      <c r="H78" s="30"/>
    </row>
    <row r="79" spans="1:8" s="2" customFormat="1" ht="16.899999999999999" customHeight="1">
      <c r="A79" s="29"/>
      <c r="B79" s="30"/>
      <c r="C79" s="198" t="s">
        <v>232</v>
      </c>
      <c r="D79" s="198" t="s">
        <v>233</v>
      </c>
      <c r="E79" s="17" t="s">
        <v>216</v>
      </c>
      <c r="F79" s="199">
        <v>21.363</v>
      </c>
      <c r="G79" s="29"/>
      <c r="H79" s="30"/>
    </row>
    <row r="80" spans="1:8" s="2" customFormat="1" ht="16.899999999999999" customHeight="1">
      <c r="A80" s="29"/>
      <c r="B80" s="30"/>
      <c r="C80" s="194" t="s">
        <v>86</v>
      </c>
      <c r="D80" s="195" t="s">
        <v>87</v>
      </c>
      <c r="E80" s="196" t="s">
        <v>1</v>
      </c>
      <c r="F80" s="197">
        <v>180.11</v>
      </c>
      <c r="G80" s="29"/>
      <c r="H80" s="30"/>
    </row>
    <row r="81" spans="1:8" s="2" customFormat="1" ht="16.899999999999999" customHeight="1">
      <c r="A81" s="29"/>
      <c r="B81" s="30"/>
      <c r="C81" s="198" t="s">
        <v>1</v>
      </c>
      <c r="D81" s="198" t="s">
        <v>244</v>
      </c>
      <c r="E81" s="17" t="s">
        <v>1</v>
      </c>
      <c r="F81" s="199">
        <v>165</v>
      </c>
      <c r="G81" s="29"/>
      <c r="H81" s="30"/>
    </row>
    <row r="82" spans="1:8" s="2" customFormat="1" ht="16.899999999999999" customHeight="1">
      <c r="A82" s="29"/>
      <c r="B82" s="30"/>
      <c r="C82" s="198" t="s">
        <v>1</v>
      </c>
      <c r="D82" s="198" t="s">
        <v>245</v>
      </c>
      <c r="E82" s="17" t="s">
        <v>1</v>
      </c>
      <c r="F82" s="199">
        <v>3.9</v>
      </c>
      <c r="G82" s="29"/>
      <c r="H82" s="30"/>
    </row>
    <row r="83" spans="1:8" s="2" customFormat="1" ht="16.899999999999999" customHeight="1">
      <c r="A83" s="29"/>
      <c r="B83" s="30"/>
      <c r="C83" s="198" t="s">
        <v>1</v>
      </c>
      <c r="D83" s="198" t="s">
        <v>246</v>
      </c>
      <c r="E83" s="17" t="s">
        <v>1</v>
      </c>
      <c r="F83" s="199">
        <v>11.31</v>
      </c>
      <c r="G83" s="29"/>
      <c r="H83" s="30"/>
    </row>
    <row r="84" spans="1:8" s="2" customFormat="1" ht="16.899999999999999" customHeight="1">
      <c r="A84" s="29"/>
      <c r="B84" s="30"/>
      <c r="C84" s="198" t="s">
        <v>1</v>
      </c>
      <c r="D84" s="198" t="s">
        <v>247</v>
      </c>
      <c r="E84" s="17" t="s">
        <v>1</v>
      </c>
      <c r="F84" s="199">
        <v>-0.1</v>
      </c>
      <c r="G84" s="29"/>
      <c r="H84" s="30"/>
    </row>
    <row r="85" spans="1:8" s="2" customFormat="1" ht="16.899999999999999" customHeight="1">
      <c r="A85" s="29"/>
      <c r="B85" s="30"/>
      <c r="C85" s="198" t="s">
        <v>86</v>
      </c>
      <c r="D85" s="198" t="s">
        <v>156</v>
      </c>
      <c r="E85" s="17" t="s">
        <v>1</v>
      </c>
      <c r="F85" s="199">
        <v>180.11</v>
      </c>
      <c r="G85" s="29"/>
      <c r="H85" s="30"/>
    </row>
    <row r="86" spans="1:8" s="2" customFormat="1" ht="16.899999999999999" customHeight="1">
      <c r="A86" s="29"/>
      <c r="B86" s="30"/>
      <c r="C86" s="200" t="s">
        <v>581</v>
      </c>
      <c r="D86" s="29"/>
      <c r="E86" s="29"/>
      <c r="F86" s="29"/>
      <c r="G86" s="29"/>
      <c r="H86" s="30"/>
    </row>
    <row r="87" spans="1:8" s="2" customFormat="1" ht="16.899999999999999" customHeight="1">
      <c r="A87" s="29"/>
      <c r="B87" s="30"/>
      <c r="C87" s="198" t="s">
        <v>241</v>
      </c>
      <c r="D87" s="198" t="s">
        <v>242</v>
      </c>
      <c r="E87" s="17" t="s">
        <v>159</v>
      </c>
      <c r="F87" s="199">
        <v>180.11</v>
      </c>
      <c r="G87" s="29"/>
      <c r="H87" s="30"/>
    </row>
    <row r="88" spans="1:8" s="2" customFormat="1" ht="22.5">
      <c r="A88" s="29"/>
      <c r="B88" s="30"/>
      <c r="C88" s="198" t="s">
        <v>199</v>
      </c>
      <c r="D88" s="198" t="s">
        <v>200</v>
      </c>
      <c r="E88" s="17" t="s">
        <v>159</v>
      </c>
      <c r="F88" s="199">
        <v>360.22</v>
      </c>
      <c r="G88" s="29"/>
      <c r="H88" s="30"/>
    </row>
    <row r="89" spans="1:8" s="2" customFormat="1" ht="22.5">
      <c r="A89" s="29"/>
      <c r="B89" s="30"/>
      <c r="C89" s="198" t="s">
        <v>209</v>
      </c>
      <c r="D89" s="198" t="s">
        <v>210</v>
      </c>
      <c r="E89" s="17" t="s">
        <v>159</v>
      </c>
      <c r="F89" s="199">
        <v>64.930000000000007</v>
      </c>
      <c r="G89" s="29"/>
      <c r="H89" s="30"/>
    </row>
    <row r="90" spans="1:8" s="2" customFormat="1" ht="26.45" customHeight="1">
      <c r="A90" s="29"/>
      <c r="B90" s="30"/>
      <c r="C90" s="193" t="s">
        <v>585</v>
      </c>
      <c r="D90" s="193" t="s">
        <v>82</v>
      </c>
      <c r="E90" s="29"/>
      <c r="F90" s="29"/>
      <c r="G90" s="29"/>
      <c r="H90" s="30"/>
    </row>
    <row r="91" spans="1:8" s="2" customFormat="1" ht="16.899999999999999" customHeight="1">
      <c r="A91" s="29"/>
      <c r="B91" s="30"/>
      <c r="C91" s="194" t="s">
        <v>96</v>
      </c>
      <c r="D91" s="195" t="s">
        <v>97</v>
      </c>
      <c r="E91" s="196" t="s">
        <v>1</v>
      </c>
      <c r="F91" s="197">
        <v>64.930000000000007</v>
      </c>
      <c r="G91" s="29"/>
      <c r="H91" s="30"/>
    </row>
    <row r="92" spans="1:8" s="2" customFormat="1" ht="16.899999999999999" customHeight="1">
      <c r="A92" s="29"/>
      <c r="B92" s="30"/>
      <c r="C92" s="198" t="s">
        <v>1</v>
      </c>
      <c r="D92" s="198" t="s">
        <v>98</v>
      </c>
      <c r="E92" s="17" t="s">
        <v>1</v>
      </c>
      <c r="F92" s="199">
        <v>64.930000000000007</v>
      </c>
      <c r="G92" s="29"/>
      <c r="H92" s="30"/>
    </row>
    <row r="93" spans="1:8" s="2" customFormat="1" ht="16.899999999999999" customHeight="1">
      <c r="A93" s="29"/>
      <c r="B93" s="30"/>
      <c r="C93" s="198" t="s">
        <v>96</v>
      </c>
      <c r="D93" s="198" t="s">
        <v>156</v>
      </c>
      <c r="E93" s="17" t="s">
        <v>1</v>
      </c>
      <c r="F93" s="199">
        <v>64.930000000000007</v>
      </c>
      <c r="G93" s="29"/>
      <c r="H93" s="30"/>
    </row>
    <row r="94" spans="1:8" s="2" customFormat="1" ht="16.899999999999999" customHeight="1">
      <c r="A94" s="29"/>
      <c r="B94" s="30"/>
      <c r="C94" s="194" t="s">
        <v>41</v>
      </c>
      <c r="D94" s="195" t="s">
        <v>84</v>
      </c>
      <c r="E94" s="196" t="s">
        <v>1</v>
      </c>
      <c r="F94" s="197">
        <v>245.04</v>
      </c>
      <c r="G94" s="29"/>
      <c r="H94" s="30"/>
    </row>
    <row r="95" spans="1:8" s="2" customFormat="1" ht="16.899999999999999" customHeight="1">
      <c r="A95" s="29"/>
      <c r="B95" s="30"/>
      <c r="C95" s="198" t="s">
        <v>1</v>
      </c>
      <c r="D95" s="198" t="s">
        <v>161</v>
      </c>
      <c r="E95" s="17" t="s">
        <v>1</v>
      </c>
      <c r="F95" s="199">
        <v>0</v>
      </c>
      <c r="G95" s="29"/>
      <c r="H95" s="30"/>
    </row>
    <row r="96" spans="1:8" s="2" customFormat="1" ht="16.899999999999999" customHeight="1">
      <c r="A96" s="29"/>
      <c r="B96" s="30"/>
      <c r="C96" s="198" t="s">
        <v>1</v>
      </c>
      <c r="D96" s="198" t="s">
        <v>162</v>
      </c>
      <c r="E96" s="17" t="s">
        <v>1</v>
      </c>
      <c r="F96" s="199">
        <v>0</v>
      </c>
      <c r="G96" s="29"/>
      <c r="H96" s="30"/>
    </row>
    <row r="97" spans="1:8" s="2" customFormat="1" ht="16.899999999999999" customHeight="1">
      <c r="A97" s="29"/>
      <c r="B97" s="30"/>
      <c r="C97" s="198" t="s">
        <v>1</v>
      </c>
      <c r="D97" s="198" t="s">
        <v>163</v>
      </c>
      <c r="E97" s="17" t="s">
        <v>1</v>
      </c>
      <c r="F97" s="199">
        <v>200</v>
      </c>
      <c r="G97" s="29"/>
      <c r="H97" s="30"/>
    </row>
    <row r="98" spans="1:8" s="2" customFormat="1" ht="16.899999999999999" customHeight="1">
      <c r="A98" s="29"/>
      <c r="B98" s="30"/>
      <c r="C98" s="198" t="s">
        <v>1</v>
      </c>
      <c r="D98" s="198" t="s">
        <v>164</v>
      </c>
      <c r="E98" s="17" t="s">
        <v>1</v>
      </c>
      <c r="F98" s="199">
        <v>41.6</v>
      </c>
      <c r="G98" s="29"/>
      <c r="H98" s="30"/>
    </row>
    <row r="99" spans="1:8" s="2" customFormat="1" ht="16.899999999999999" customHeight="1">
      <c r="A99" s="29"/>
      <c r="B99" s="30"/>
      <c r="C99" s="198" t="s">
        <v>1</v>
      </c>
      <c r="D99" s="198" t="s">
        <v>165</v>
      </c>
      <c r="E99" s="17" t="s">
        <v>1</v>
      </c>
      <c r="F99" s="199">
        <v>0</v>
      </c>
      <c r="G99" s="29"/>
      <c r="H99" s="30"/>
    </row>
    <row r="100" spans="1:8" s="2" customFormat="1" ht="16.899999999999999" customHeight="1">
      <c r="A100" s="29"/>
      <c r="B100" s="30"/>
      <c r="C100" s="198" t="s">
        <v>1</v>
      </c>
      <c r="D100" s="198" t="s">
        <v>166</v>
      </c>
      <c r="E100" s="17" t="s">
        <v>1</v>
      </c>
      <c r="F100" s="199">
        <v>-15</v>
      </c>
      <c r="G100" s="29"/>
      <c r="H100" s="30"/>
    </row>
    <row r="101" spans="1:8" s="2" customFormat="1" ht="16.899999999999999" customHeight="1">
      <c r="A101" s="29"/>
      <c r="B101" s="30"/>
      <c r="C101" s="198" t="s">
        <v>1</v>
      </c>
      <c r="D101" s="198" t="s">
        <v>167</v>
      </c>
      <c r="E101" s="17" t="s">
        <v>1</v>
      </c>
      <c r="F101" s="199">
        <v>-1.56</v>
      </c>
      <c r="G101" s="29"/>
      <c r="H101" s="30"/>
    </row>
    <row r="102" spans="1:8" s="2" customFormat="1" ht="16.899999999999999" customHeight="1">
      <c r="A102" s="29"/>
      <c r="B102" s="30"/>
      <c r="C102" s="198" t="s">
        <v>1</v>
      </c>
      <c r="D102" s="198" t="s">
        <v>168</v>
      </c>
      <c r="E102" s="17" t="s">
        <v>1</v>
      </c>
      <c r="F102" s="199">
        <v>0</v>
      </c>
      <c r="G102" s="29"/>
      <c r="H102" s="30"/>
    </row>
    <row r="103" spans="1:8" s="2" customFormat="1" ht="16.899999999999999" customHeight="1">
      <c r="A103" s="29"/>
      <c r="B103" s="30"/>
      <c r="C103" s="198" t="s">
        <v>1</v>
      </c>
      <c r="D103" s="198" t="s">
        <v>169</v>
      </c>
      <c r="E103" s="17" t="s">
        <v>1</v>
      </c>
      <c r="F103" s="199">
        <v>-4.16</v>
      </c>
      <c r="G103" s="29"/>
      <c r="H103" s="30"/>
    </row>
    <row r="104" spans="1:8" s="2" customFormat="1" ht="16.899999999999999" customHeight="1">
      <c r="A104" s="29"/>
      <c r="B104" s="30"/>
      <c r="C104" s="198" t="s">
        <v>1</v>
      </c>
      <c r="D104" s="198" t="s">
        <v>170</v>
      </c>
      <c r="E104" s="17" t="s">
        <v>1</v>
      </c>
      <c r="F104" s="199">
        <v>0</v>
      </c>
      <c r="G104" s="29"/>
      <c r="H104" s="30"/>
    </row>
    <row r="105" spans="1:8" s="2" customFormat="1" ht="16.899999999999999" customHeight="1">
      <c r="A105" s="29"/>
      <c r="B105" s="30"/>
      <c r="C105" s="198" t="s">
        <v>1</v>
      </c>
      <c r="D105" s="198" t="s">
        <v>171</v>
      </c>
      <c r="E105" s="17" t="s">
        <v>1</v>
      </c>
      <c r="F105" s="199">
        <v>20</v>
      </c>
      <c r="G105" s="29"/>
      <c r="H105" s="30"/>
    </row>
    <row r="106" spans="1:8" s="2" customFormat="1" ht="16.899999999999999" customHeight="1">
      <c r="A106" s="29"/>
      <c r="B106" s="30"/>
      <c r="C106" s="198" t="s">
        <v>1</v>
      </c>
      <c r="D106" s="198" t="s">
        <v>172</v>
      </c>
      <c r="E106" s="17" t="s">
        <v>1</v>
      </c>
      <c r="F106" s="199">
        <v>4.16</v>
      </c>
      <c r="G106" s="29"/>
      <c r="H106" s="30"/>
    </row>
    <row r="107" spans="1:8" s="2" customFormat="1" ht="16.899999999999999" customHeight="1">
      <c r="A107" s="29"/>
      <c r="B107" s="30"/>
      <c r="C107" s="198" t="s">
        <v>41</v>
      </c>
      <c r="D107" s="198" t="s">
        <v>156</v>
      </c>
      <c r="E107" s="17" t="s">
        <v>1</v>
      </c>
      <c r="F107" s="199">
        <v>245.04</v>
      </c>
      <c r="G107" s="29"/>
      <c r="H107" s="30"/>
    </row>
    <row r="108" spans="1:8" s="2" customFormat="1" ht="16.899999999999999" customHeight="1">
      <c r="A108" s="29"/>
      <c r="B108" s="30"/>
      <c r="C108" s="194" t="s">
        <v>467</v>
      </c>
      <c r="D108" s="195" t="s">
        <v>468</v>
      </c>
      <c r="E108" s="196" t="s">
        <v>1</v>
      </c>
      <c r="F108" s="197">
        <v>350</v>
      </c>
      <c r="G108" s="29"/>
      <c r="H108" s="30"/>
    </row>
    <row r="109" spans="1:8" s="2" customFormat="1" ht="16.899999999999999" customHeight="1">
      <c r="A109" s="29"/>
      <c r="B109" s="30"/>
      <c r="C109" s="198" t="s">
        <v>1</v>
      </c>
      <c r="D109" s="198" t="s">
        <v>469</v>
      </c>
      <c r="E109" s="17" t="s">
        <v>1</v>
      </c>
      <c r="F109" s="199">
        <v>350</v>
      </c>
      <c r="G109" s="29"/>
      <c r="H109" s="30"/>
    </row>
    <row r="110" spans="1:8" s="2" customFormat="1" ht="16.899999999999999" customHeight="1">
      <c r="A110" s="29"/>
      <c r="B110" s="30"/>
      <c r="C110" s="198" t="s">
        <v>1</v>
      </c>
      <c r="D110" s="198" t="s">
        <v>1</v>
      </c>
      <c r="E110" s="17" t="s">
        <v>1</v>
      </c>
      <c r="F110" s="199">
        <v>0</v>
      </c>
      <c r="G110" s="29"/>
      <c r="H110" s="30"/>
    </row>
    <row r="111" spans="1:8" s="2" customFormat="1" ht="16.899999999999999" customHeight="1">
      <c r="A111" s="29"/>
      <c r="B111" s="30"/>
      <c r="C111" s="198" t="s">
        <v>467</v>
      </c>
      <c r="D111" s="198" t="s">
        <v>156</v>
      </c>
      <c r="E111" s="17" t="s">
        <v>1</v>
      </c>
      <c r="F111" s="199">
        <v>350</v>
      </c>
      <c r="G111" s="29"/>
      <c r="H111" s="30"/>
    </row>
    <row r="112" spans="1:8" s="2" customFormat="1" ht="16.899999999999999" customHeight="1">
      <c r="A112" s="29"/>
      <c r="B112" s="30"/>
      <c r="C112" s="200" t="s">
        <v>581</v>
      </c>
      <c r="D112" s="29"/>
      <c r="E112" s="29"/>
      <c r="F112" s="29"/>
      <c r="G112" s="29"/>
      <c r="H112" s="30"/>
    </row>
    <row r="113" spans="1:8" s="2" customFormat="1" ht="16.899999999999999" customHeight="1">
      <c r="A113" s="29"/>
      <c r="B113" s="30"/>
      <c r="C113" s="198" t="s">
        <v>480</v>
      </c>
      <c r="D113" s="198" t="s">
        <v>481</v>
      </c>
      <c r="E113" s="17" t="s">
        <v>159</v>
      </c>
      <c r="F113" s="199">
        <v>175</v>
      </c>
      <c r="G113" s="29"/>
      <c r="H113" s="30"/>
    </row>
    <row r="114" spans="1:8" s="2" customFormat="1" ht="16.899999999999999" customHeight="1">
      <c r="A114" s="29"/>
      <c r="B114" s="30"/>
      <c r="C114" s="198" t="s">
        <v>484</v>
      </c>
      <c r="D114" s="198" t="s">
        <v>485</v>
      </c>
      <c r="E114" s="17" t="s">
        <v>159</v>
      </c>
      <c r="F114" s="199">
        <v>140</v>
      </c>
      <c r="G114" s="29"/>
      <c r="H114" s="30"/>
    </row>
    <row r="115" spans="1:8" s="2" customFormat="1" ht="16.899999999999999" customHeight="1">
      <c r="A115" s="29"/>
      <c r="B115" s="30"/>
      <c r="C115" s="198" t="s">
        <v>488</v>
      </c>
      <c r="D115" s="198" t="s">
        <v>489</v>
      </c>
      <c r="E115" s="17" t="s">
        <v>159</v>
      </c>
      <c r="F115" s="199">
        <v>35</v>
      </c>
      <c r="G115" s="29"/>
      <c r="H115" s="30"/>
    </row>
    <row r="116" spans="1:8" s="2" customFormat="1" ht="16.899999999999999" customHeight="1">
      <c r="A116" s="29"/>
      <c r="B116" s="30"/>
      <c r="C116" s="198" t="s">
        <v>241</v>
      </c>
      <c r="D116" s="198" t="s">
        <v>242</v>
      </c>
      <c r="E116" s="17" t="s">
        <v>159</v>
      </c>
      <c r="F116" s="199">
        <v>309.93</v>
      </c>
      <c r="G116" s="29"/>
      <c r="H116" s="30"/>
    </row>
    <row r="117" spans="1:8" s="2" customFormat="1" ht="16.899999999999999" customHeight="1">
      <c r="A117" s="29"/>
      <c r="B117" s="30"/>
      <c r="C117" s="194" t="s">
        <v>86</v>
      </c>
      <c r="D117" s="195" t="s">
        <v>87</v>
      </c>
      <c r="E117" s="196" t="s">
        <v>1</v>
      </c>
      <c r="F117" s="197">
        <v>180.11</v>
      </c>
      <c r="G117" s="29"/>
      <c r="H117" s="30"/>
    </row>
    <row r="118" spans="1:8" s="2" customFormat="1" ht="7.35" customHeight="1">
      <c r="A118" s="29"/>
      <c r="B118" s="44"/>
      <c r="C118" s="45"/>
      <c r="D118" s="45"/>
      <c r="E118" s="45"/>
      <c r="F118" s="45"/>
      <c r="G118" s="45"/>
      <c r="H118" s="30"/>
    </row>
    <row r="119" spans="1:8" s="2" customFormat="1">
      <c r="A119" s="29"/>
      <c r="B119" s="29"/>
      <c r="C119" s="29"/>
      <c r="D119" s="29"/>
      <c r="E119" s="29"/>
      <c r="F119" s="29"/>
      <c r="G119" s="29"/>
      <c r="H119" s="29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1 - Kanalizační přípoj...</vt:lpstr>
      <vt:lpstr>SO 2 - Čerpací stanice od...</vt:lpstr>
      <vt:lpstr>Seznam figur</vt:lpstr>
      <vt:lpstr>'Rekapitulace stavby'!Názvy_tisku</vt:lpstr>
      <vt:lpstr>'Seznam figur'!Názvy_tisku</vt:lpstr>
      <vt:lpstr>'SO 1 - Kanalizační přípoj...'!Názvy_tisku</vt:lpstr>
      <vt:lpstr>'SO 2 - Čerpací stanice od...'!Názvy_tisku</vt:lpstr>
      <vt:lpstr>'Rekapitulace stavby'!Oblast_tisku</vt:lpstr>
      <vt:lpstr>'Seznam figur'!Oblast_tisku</vt:lpstr>
      <vt:lpstr>'SO 1 - Kanalizační přípoj...'!Oblast_tisku</vt:lpstr>
      <vt:lpstr>'SO 2 - Čerpací stanice od...'!Oblast_tisku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Hristinka Ivanova</dc:creator>
  <cp:lastModifiedBy>Karel</cp:lastModifiedBy>
  <cp:lastPrinted>2021-06-29T08:22:30Z</cp:lastPrinted>
  <dcterms:created xsi:type="dcterms:W3CDTF">2021-06-29T08:19:57Z</dcterms:created>
  <dcterms:modified xsi:type="dcterms:W3CDTF">2021-06-30T08:28:59Z</dcterms:modified>
</cp:coreProperties>
</file>