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81_SO 181" sheetId="3" r:id="rId3"/>
    <sheet name="SO 201_SO 201" sheetId="4" r:id="rId4"/>
  </sheets>
  <definedNames/>
  <calcPr fullCalcOnLoad="1"/>
</workbook>
</file>

<file path=xl/sharedStrings.xml><?xml version="1.0" encoding="utf-8"?>
<sst xmlns="http://schemas.openxmlformats.org/spreadsheetml/2006/main" count="1230" uniqueCount="455">
  <si>
    <t>Firma: Pontex, spol. s r.o. (Pontex Consulting Engineers, Ltd.)</t>
  </si>
  <si>
    <t>Soupis objektů s DPH</t>
  </si>
  <si>
    <t>Stavba: 1801600Vestec - II/329 Vestec, most ev. č. 329-012 přes Mrlinu – MPM+PD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</si>
  <si>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</si>
  <si>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</si>
  <si>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</si>
  <si>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</si>
  <si>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</si>
  <si>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</si>
  <si>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</si>
  <si>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</si>
  <si>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</si>
  <si>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</si>
  <si>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</si>
  <si>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</si>
  <si>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1801600Vestec</t>
  </si>
  <si>
    <t>II/329 Vestec, most ev. č. 329-012 přes Mrlinu – MPM+PD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</si>
  <si>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</si>
  <si>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</si>
  <si>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</si>
  <si>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</si>
  <si>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</si>
  <si>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</si>
  <si>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</si>
  <si>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</si>
  <si>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</si>
  <si>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</si>
  <si>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</si>
  <si>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</si>
  <si>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</si>
  <si>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</si>
  <si>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</si>
  <si>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</si>
  <si>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</si>
  <si>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</si>
  <si>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</si>
  <si>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</si>
  <si>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</si>
  <si>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</si>
  <si>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</si>
  <si>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</si>
  <si>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</si>
  <si>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</si>
  <si>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</si>
  <si>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</si>
  <si>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</si>
  <si>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</si>
  <si>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</si>
  <si>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</si>
  <si>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</si>
  <si>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</si>
  <si>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</si>
  <si>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</si>
  <si>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prostředí, BOZP - mzdové náklady 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</si>
  <si>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</si>
  <si>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</si>
  <si>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</si>
  <si>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</si>
  <si>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02520</t>
  </si>
  <si>
    <t>ZKOUŠENÍ MATERIÁLŮ NEZÁVISLOU ZKUŠEBNOU</t>
  </si>
  <si>
    <t>dle 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</si>
  <si>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</si>
  <si>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</si>
  <si>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</si>
  <si>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02730</t>
  </si>
  <si>
    <t>POMOC PRÁCE ZŘÍZ NEBO ZAJIŠŤ OCHRANU INŽENÝRSKÝCH SÍTÍ</t>
  </si>
  <si>
    <t>vytyčení a ochrana sítí v oblasti zasažené stavbou</t>
  </si>
  <si>
    <t>7</t>
  </si>
  <si>
    <t>02910</t>
  </si>
  <si>
    <t>OSTATNÍ POŽADAVKY - ZEMĚMĚŘIČSKÁ MĚŘENÍ</t>
  </si>
  <si>
    <t>vytyčení hranice staveniště, vč.vyhotovení vytyčovacího protokolu stavby</t>
  </si>
  <si>
    <t>8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</si>
  <si>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</si>
  <si>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</si>
  <si>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</si>
  <si>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</si>
  <si>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</si>
  <si>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</si>
  <si>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technické předpisy (betonáž, izolace, sanace, PKO, hydrodemolice, tryskání apod.)</t>
  </si>
  <si>
    <t>11</t>
  </si>
  <si>
    <t>02943</t>
  </si>
  <si>
    <t>OSTATNÍ POŽADAVKY - VYPRACOVÁNÍ RDS</t>
  </si>
  <si>
    <t>pro SO 201</t>
  </si>
  <si>
    <t>12</t>
  </si>
  <si>
    <t>02944</t>
  </si>
  <si>
    <t>OSTAT POŽADAVKY - DOKUMENTACE SKUTEČ PROVEDENÍ V DIGIT FORMĚ</t>
  </si>
  <si>
    <t>skutečného provedení stavby</t>
  </si>
  <si>
    <t>13</t>
  </si>
  <si>
    <t>02945</t>
  </si>
  <si>
    <t>OSTAT POŽADAVKY - GEOMETRICKÝ PLÁN</t>
  </si>
  <si>
    <t>Ve 12-ti vyhotoveních</t>
  </si>
  <si>
    <t>14</t>
  </si>
  <si>
    <t>02946</t>
  </si>
  <si>
    <t>OSTAT POŽADAVKY - FOTODOKUMENTACE</t>
  </si>
  <si>
    <t>15</t>
  </si>
  <si>
    <t>02960</t>
  </si>
  <si>
    <t>OSTATNÍ POŽADAVKY - ODBORNÝ DOZOR</t>
  </si>
  <si>
    <t>Technicko inženýrská činnost projektanta</t>
  </si>
  <si>
    <t>16</t>
  </si>
  <si>
    <t>02968R</t>
  </si>
  <si>
    <t>OSTATNÍ POŽADAVKY - VÍCENÁKLADY NA HYDRODEMOLICI</t>
  </si>
  <si>
    <t>M3</t>
  </si>
  <si>
    <t>8,46=8,460 [A]</t>
  </si>
  <si>
    <t>17</t>
  </si>
  <si>
    <t>02991</t>
  </si>
  <si>
    <t>OSTATNÍ POŽADAVKY - INFORMAČNÍ TABULE</t>
  </si>
  <si>
    <t>19</t>
  </si>
  <si>
    <t>03100</t>
  </si>
  <si>
    <t>ZAŘÍZENÍ STAVENIŠTĚ - ZŘÍZENÍ, PROVOZ, DEMONTÁŽ</t>
  </si>
  <si>
    <t>vč.oplocení staveniště, proviz.zábradlí a pod.</t>
  </si>
  <si>
    <t>SO 181</t>
  </si>
  <si>
    <t>Dopravně inženýrská opatření</t>
  </si>
  <si>
    <t>02720</t>
  </si>
  <si>
    <t>POMOC PRÁCE ZŘÍZ NEBO ZAJIŠŤ REGULACI A OCHRANU DOPRAVY</t>
  </si>
  <si>
    <t>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 
Součástí položky je vyřízení DIR včetně jeho projednání.</t>
  </si>
  <si>
    <t>Komunikace</t>
  </si>
  <si>
    <t>57790A</t>
  </si>
  <si>
    <t>VÝSPRAVA VÝTLUKŮ SMĚSÍ ACO (KUBATURA)</t>
  </si>
  <si>
    <t>Oprava objízdných tras po stavbě</t>
  </si>
  <si>
    <t>předpoklad  140,0=140,000 [A]</t>
  </si>
  <si>
    <t>SO 201</t>
  </si>
  <si>
    <t>Most</t>
  </si>
  <si>
    <t>015111</t>
  </si>
  <si>
    <t>POPLATKY ZA LIKVIDACŮ ODPADŮ NEKONTAMINOVANÝCH - 17 05 04 VYTĚŽENÉ ZEMINY A HORNINY - I. TŘÍDA TĚŽITELNOSTI</t>
  </si>
  <si>
    <t>T</t>
  </si>
  <si>
    <t>zemina, kamenivo</t>
  </si>
  <si>
    <t>pol.113328  5,16*1,9=9,804 [A] 
pol.132738  14,52*2,0=29,040 [B]</t>
  </si>
  <si>
    <t>015130</t>
  </si>
  <si>
    <t>POPLATKY ZA LIKVIDACŮ ODPADŮ NEKONTAMINOVANÝCH - 17 03 02 VYBOURANÝ ASFALTOVÝ BETON BEZ DEHTU</t>
  </si>
  <si>
    <t>Položka se použije v případě, že zkoušky neprokáží přítomnost aromatických uhlovodíků- viz pol. 02620</t>
  </si>
  <si>
    <t>pol.113338  3,264*2,4=7,834 [A]</t>
  </si>
  <si>
    <t>015139R</t>
  </si>
  <si>
    <t>POPLATKY ZA LIKVIDACŮ ODPADŮ KONTAMINOVANÝCH - 17 03 01 VYBOURANÝ ASFALTOVÝ BETON S DEHTEM</t>
  </si>
  <si>
    <t>Položka se použije v případě, že zkoušky prokáží přítomnost aromatických uhlovodíků- viz pol. 02620</t>
  </si>
  <si>
    <t>015140</t>
  </si>
  <si>
    <t>POPLATKY ZA LIKVIDACŮ ODPADŮ NEKONTAMINOVANÝCH - 17 01 01 BETON Z DEMOLIC OBJEKTŮ, ZÁKLADŮ TV</t>
  </si>
  <si>
    <t>pol.113348  7,32*2,3=16,836 [A] 
pol.11352  10,0*0,25*0,1*2,5=0,625 [B] 
pol.966168  8,46*2,5=21,150 [C] 
Celkem: A+B+C=38,611 [D]</t>
  </si>
  <si>
    <t>015420</t>
  </si>
  <si>
    <t>POPLATKY ZA LIKVIDACŮ ODPADŮ NEKONTAMINOVANÝCH - 17 06 04 ZBYTKY IZOLAČNÍCH MATERIÁLŮ</t>
  </si>
  <si>
    <t>pol.97817  205,54*0,01*2,4=4,933 [A]</t>
  </si>
  <si>
    <t>015610</t>
  </si>
  <si>
    <t>POPLATKY ZA LIKVIDACŮ ODPADŮ NEBEZPEČNÝCH - 08 01 17* STARÉ NÁTĚROVÉ HMOTY</t>
  </si>
  <si>
    <t>Likvidace kontaminovaného abraziva</t>
  </si>
  <si>
    <t>517,332m2*50kg/m2/1000=25,867 [A]</t>
  </si>
  <si>
    <t>plán sledování a údržby mostu</t>
  </si>
  <si>
    <t>029412</t>
  </si>
  <si>
    <t>OSTATNÍ POŽADAVKY - VYPRACOVÁNÍ MOSTNÍHO LISTU</t>
  </si>
  <si>
    <t>02953</t>
  </si>
  <si>
    <t>OSTATNÍ POŽADAVKY - HLAVNÍ MOSTNÍ PROHLÍDKA</t>
  </si>
  <si>
    <t>1.HMP</t>
  </si>
  <si>
    <t>Zemní práce</t>
  </si>
  <si>
    <t>113328</t>
  </si>
  <si>
    <t>ODSTRAN PODKL ZPEVNĚNÝCH PLOCH Z KAMENIVA NESTMEL, ODVOZ DO 20KM</t>
  </si>
  <si>
    <t>vč.odvozu a uložení na skládku</t>
  </si>
  <si>
    <t>nad výkopem  
vozovka   6,5*1,7*0,2*2=4,420 [A] 
chodník  1,45*1,7*0,15*2=0,740 [B] 
Celkem: A+B=5,160 [C]</t>
  </si>
  <si>
    <t>113338</t>
  </si>
  <si>
    <t>ODSTRAN PODKL ZPEVNĚNÝCH PLOCH S ASFALT POJIVEM, ODVOZ DO 20KM</t>
  </si>
  <si>
    <t>nad výkopem tl.60 mm   6,5*1,7*0,06*2=1,326 [A] 
chodník tl.30 mm  1,9*34,0*0,03=1,938 [B] 
Celkem: A+B=3,264 [C]</t>
  </si>
  <si>
    <t>113348</t>
  </si>
  <si>
    <t>ODSTRAN PODKL ZPEVNĚNÝCH PLOCH S CEM POJIVEM, ODVOZ DO 20KM</t>
  </si>
  <si>
    <t>vozovka nad výkopem   6,5*1,7*0,15*2=3,315 [A] 
chodník mimo most 1,9*(34,0-21,6)*0,17=4,005 [B] 
Celkem: A+B=7,320 [C]</t>
  </si>
  <si>
    <t>11352</t>
  </si>
  <si>
    <t>ODSTRANĚNÍ CHODNÍKOVÝCH A SILNIČNÍCH OBRUBNÍKŮ BETONOVÝCH</t>
  </si>
  <si>
    <t>M</t>
  </si>
  <si>
    <t>vč.očištění a odvozu</t>
  </si>
  <si>
    <t>nad výkopem  2,0*(3+2)=10,000 [A]</t>
  </si>
  <si>
    <t>113728</t>
  </si>
  <si>
    <t>FRÉZOVÁNÍ ZPEVNĚNÝCH PLOCH ASFALTOVÝCH, ODVOZ DO 20KM</t>
  </si>
  <si>
    <t>vč.odvozu k recyklaci</t>
  </si>
  <si>
    <t>na mostě tl.80 mm  22,5*6,5*0,08=11,700 [A] 
předpolí  tl.110 a 40 mm  5,0*(6,5+7,0)*0,11+5,0*(6,5+7,8)*0,04=10,285 [B] 
Celkem: A+B=21,985 [C]</t>
  </si>
  <si>
    <t>113776</t>
  </si>
  <si>
    <t>FRÉZOVÁNÍ DRÁŽKY PRŮŘEZU DO 800MM2 V BETONOVÉ VOZOVCE</t>
  </si>
  <si>
    <t>napojení</t>
  </si>
  <si>
    <t>6,5+8,9+1,9*2=19,200 [A]</t>
  </si>
  <si>
    <t>125731</t>
  </si>
  <si>
    <t>VYKOPÁVKY ZE ZEMNÍKŮ A SKLÁDEK TŘ. I, ODVOZ DO 1KM</t>
  </si>
  <si>
    <t>z meziskládky zemina na zásyp</t>
  </si>
  <si>
    <t>2,64=2,640 [A]</t>
  </si>
  <si>
    <t>132731</t>
  </si>
  <si>
    <t>HLOUBENÍ RÝH ŠÍŘ DO 2M PAŽ I NEPAŽ TŘ. I, ODVOZ DO 1KM</t>
  </si>
  <si>
    <t>na meziskládku</t>
  </si>
  <si>
    <t>pro zpětný zásyp  2,64=2,640 [A]</t>
  </si>
  <si>
    <t>132738</t>
  </si>
  <si>
    <t>HLOUBENÍ RÝH ŠÍŘ DO 2M PAŽ I NEPAŽ TŘ. I, ODVOZ DO 20KM</t>
  </si>
  <si>
    <t>za opěrami  1,1*0,6*(11,5+1,5)*2=17,160 [A] 
odpočet na meziskládku -2,64=-2,640 [B] 
Celkem: A+B=14,520 [C]</t>
  </si>
  <si>
    <t>18</t>
  </si>
  <si>
    <t>17120</t>
  </si>
  <si>
    <t>ULOŽENÍ SYPANINY DO NÁSYPŮ A NA SKLÁDKY BEZ ZHUTNĚNÍ</t>
  </si>
  <si>
    <t>výkop  17,16=17,160 [A]</t>
  </si>
  <si>
    <t>17411</t>
  </si>
  <si>
    <t>ZÁSYP JAM A RÝH ZEMINOU SE ZHUTNĚNÍM</t>
  </si>
  <si>
    <t>mimo komunikaci  1,1*0,6*(13,0-11,0)*2=2,640 [A]</t>
  </si>
  <si>
    <t>Základy</t>
  </si>
  <si>
    <t>20</t>
  </si>
  <si>
    <t>21341</t>
  </si>
  <si>
    <t>DRENÁŽNÍ VRSTVY Z PLASTBETONU (PLASTMALTY)</t>
  </si>
  <si>
    <t>Dren.polymerbeton</t>
  </si>
  <si>
    <t>podél říms š.100 mm 
0,1*0,04*(21,2+22,2)=0,174 [A]</t>
  </si>
  <si>
    <t>21</t>
  </si>
  <si>
    <t>285392</t>
  </si>
  <si>
    <t>DODATEČNÉ KOTVENÍ VLEPENÍM BETONÁŘSKÉ VÝZTUŽE D DO 16MM DO VRTŮ</t>
  </si>
  <si>
    <t>spřažení římsy - prof.12 mm   444=444,000 [A] 
spřažení záv.zídky - prof.14 mm  220,0=220,000 [B] 
Celkem: A+B=664,000 [C]</t>
  </si>
  <si>
    <t>Svislé konstrukce</t>
  </si>
  <si>
    <t>22</t>
  </si>
  <si>
    <t>317325</t>
  </si>
  <si>
    <t>ŘÍMSY ZE ŽELEZOBETONU DO C30/37</t>
  </si>
  <si>
    <t>C30/37 XF4 vč.bednění, vč.výplně a těsnění prac.,smršť. a dilat. spar</t>
  </si>
  <si>
    <t>0,467*0,25*(21,2+22,2)=5,067 [A]</t>
  </si>
  <si>
    <t>23</t>
  </si>
  <si>
    <t>317365</t>
  </si>
  <si>
    <t>VÝZTUŽ ŘÍMS Z OCELI 10505, B500B</t>
  </si>
  <si>
    <t>Odhad 150 kg/m3</t>
  </si>
  <si>
    <t>5,067*0,150=0,760 [A]</t>
  </si>
  <si>
    <t>Vodorovné konstrukce</t>
  </si>
  <si>
    <t>24</t>
  </si>
  <si>
    <t>428600</t>
  </si>
  <si>
    <t>MOSTNÍ LOŽISKA ELASTOMEROVÁ - ÚDRŽBA</t>
  </si>
  <si>
    <t>šetrné očištění</t>
  </si>
  <si>
    <t>2+2=4,000 [A]</t>
  </si>
  <si>
    <t>25</t>
  </si>
  <si>
    <t>451314</t>
  </si>
  <si>
    <t>PODKLADNÍ A VÝPLŇOVÉ VRSTVY Z PROSTÉHO BETONU C25/30</t>
  </si>
  <si>
    <t>C20/25 XF4</t>
  </si>
  <si>
    <t>betonové opevnění mezi vozovkou a chodníkem nad výkopem 0,9*4,5*0,5*0,2*2=0,810 [A]</t>
  </si>
  <si>
    <t>26</t>
  </si>
  <si>
    <t>45860</t>
  </si>
  <si>
    <t>VÝPLŇ ZA OPĚRAMI A ZDMI Z MEZEROVITÉHO BETONU</t>
  </si>
  <si>
    <t>za opěrami mostu a mezi mosty 1,1*0,6*(11,0-2,0)*2=11,880 [A] 
za opěrami lávky  1,3*0,95*2,0*2=4,940 [B] 
Celkem: A+B=16,820 [C]</t>
  </si>
  <si>
    <t>27</t>
  </si>
  <si>
    <t>465513</t>
  </si>
  <si>
    <t>PŘEDLÁŽDĚNÍ DLAŽBY Z LOMOVÉHO KAMENE</t>
  </si>
  <si>
    <t>opevnění koryta - 30% plochy    ((6,4+7,05)*22,9+4,4m2)*0,2*0,3=18,744 [C]</t>
  </si>
  <si>
    <t>28</t>
  </si>
  <si>
    <t>56143</t>
  </si>
  <si>
    <t>KAMENIVO ZPEVNĚNÉ CEMENTEM TL. DO 150MM</t>
  </si>
  <si>
    <t>M2</t>
  </si>
  <si>
    <t>SC C8/10 tl.150 mm  vč.opatření proti vývoji reflexních trhlin</t>
  </si>
  <si>
    <t>nad výkopem vozovky  1,7*6,5*2=22,100 [A]</t>
  </si>
  <si>
    <t>29</t>
  </si>
  <si>
    <t>56144</t>
  </si>
  <si>
    <t>KAMENIVO ZPEVNĚNÉ CEMENTEM TL. DO 200MM</t>
  </si>
  <si>
    <t>SC C8/10 tl.170 mm vč.opatření proti vývoji reflexních trhlin</t>
  </si>
  <si>
    <t>chodník mimo most  1,9*(34,0-21,6)=23,560 [A]</t>
  </si>
  <si>
    <t>30</t>
  </si>
  <si>
    <t>56334</t>
  </si>
  <si>
    <t>VOZOVKOVÉ VRSTVY ZE ŠTĚRKODRTI TL. DO 200MM</t>
  </si>
  <si>
    <t>ŠDA 0-32 tl.200 mm</t>
  </si>
  <si>
    <t>31</t>
  </si>
  <si>
    <t>572123</t>
  </si>
  <si>
    <t>INFILTRAČNÍ POSTŘIK Z EMULZE DO 1,0KG/M2</t>
  </si>
  <si>
    <t>PI-EP 0,6 kg/m2 (1,0 kg/m2)</t>
  </si>
  <si>
    <t>mimo most 10,0*6,5+5,0*7,0+5,0*7,8=139,000 [B]</t>
  </si>
  <si>
    <t>32</t>
  </si>
  <si>
    <t>572214</t>
  </si>
  <si>
    <t>SPOJOVACÍ POSTŘIK Z MODIFIK EMULZE DO 0,5KG/M2</t>
  </si>
  <si>
    <t>PS-EP 0,35 kg/m2</t>
  </si>
  <si>
    <t>na mostě  6,5*22,5=146,250 [A] 
mimo most 5,0*6,5+5,0*7,0+1,7*6,5*2=89,600 [B] 
Celkem: A+B=235,850 [C]</t>
  </si>
  <si>
    <t>33</t>
  </si>
  <si>
    <t>574B34</t>
  </si>
  <si>
    <t>ASFALTOVÝ BETON PRO OBRUSNÉ VRSTVY MODIFIK ACO 11+, 11S TL. 40MM</t>
  </si>
  <si>
    <t>ACO 11+</t>
  </si>
  <si>
    <t>na mostě  6,5*22,5=146,250 [A] 
mimo most 10,0*6,5+5,0*7,0+5,0*7,8=139,000 [B] 
Celkem: A+B=285,250 [C]</t>
  </si>
  <si>
    <t>34</t>
  </si>
  <si>
    <t>574D68</t>
  </si>
  <si>
    <t>ASFALTOVÝ BETON PRO LOŽNÍ VRSTVY MODIFIK ACL 22+, 22S TL. 70MM</t>
  </si>
  <si>
    <t>ACL 22+</t>
  </si>
  <si>
    <t>na mostě  6,5*22,5=146,250 [A] 
mimo most 5,0*6,5+5,0*7,0=67,500 [B] 
Celkem: A+B=213,750 [C]</t>
  </si>
  <si>
    <t>35</t>
  </si>
  <si>
    <t>574E58</t>
  </si>
  <si>
    <t>ASFALTOVÝ BETON PRO PODKLADNÍ VRSTVY ACP 22+, 22S TL. 60MM</t>
  </si>
  <si>
    <t>ACP 22+</t>
  </si>
  <si>
    <t>36</t>
  </si>
  <si>
    <t>575F33</t>
  </si>
  <si>
    <t>LITÝ ASFALT MA IV (OCHRANA MOSTNÍ IZOLACE) 11 TL. 30MM MODIFIK</t>
  </si>
  <si>
    <t>MA 11 IV</t>
  </si>
  <si>
    <t>obrusná vrstva chodníku  1,9*34,0=64,600 [A]</t>
  </si>
  <si>
    <t>37</t>
  </si>
  <si>
    <t>575F53</t>
  </si>
  <si>
    <t>LITÝ ASFALT MA IV (OCHRANA MOSTNÍ IZOLACE) 11 TL. 40MM MODIFIK</t>
  </si>
  <si>
    <t>MA 11+</t>
  </si>
  <si>
    <t>ochrana izolace  6,5*22,42=145,730 [A]</t>
  </si>
  <si>
    <t>Úpravy povrchů, podlahy, výplně otvorů</t>
  </si>
  <si>
    <t>38</t>
  </si>
  <si>
    <t>626112</t>
  </si>
  <si>
    <t>REPROFILACE PODHLEDŮ, SVISLÝCH PLOCH SANAČNÍ MALTOU JEDNOVRST TL 20MM</t>
  </si>
  <si>
    <t>úl.práh - 94% plochy  29,184*0,94=27,433 [A]</t>
  </si>
  <si>
    <t>39</t>
  </si>
  <si>
    <t>626122</t>
  </si>
  <si>
    <t>REPROFILACE PODHLEDŮ, SVISLÝCH PLOCH SANAČNÍ MALTOU DVOUVRST TL 50MM</t>
  </si>
  <si>
    <t>úl.práh - 5% plochy  29,184*0,05=1,459 [A]</t>
  </si>
  <si>
    <t>40</t>
  </si>
  <si>
    <t>626133</t>
  </si>
  <si>
    <t>REPROFIL PODHL, SVIS PLOCH SANAČ MALTOU TŘÍVRST TL DO 90MM</t>
  </si>
  <si>
    <t>úl.práh - 1% plochy  29,184*0,01=0,292 [A]</t>
  </si>
  <si>
    <t>41</t>
  </si>
  <si>
    <t>626222</t>
  </si>
  <si>
    <t>REPROFIL VODOR PLOCH SHORA SANAČ MALTOU DVOUVRST TL DO 50MM</t>
  </si>
  <si>
    <t>bet.prahy dlažby - 40% plochy  (0,8*22,8*2+0,4*(6,4*2+7,05+10,2))*0,4=19,400 [B]</t>
  </si>
  <si>
    <t>42</t>
  </si>
  <si>
    <t>62631</t>
  </si>
  <si>
    <t>SPOJOVACÍ MŮSTEK MEZI STARÝM A NOVÝM BETONEM</t>
  </si>
  <si>
    <t>úl.práh - viz tryskání  29,184=29,184 [A]</t>
  </si>
  <si>
    <t>43</t>
  </si>
  <si>
    <t>62845</t>
  </si>
  <si>
    <t>SPÁROVÁNÍ STÁVAJÍCÍCH DLAŽEB CEMENT MALTOU</t>
  </si>
  <si>
    <t>opěry - kamenný obklad  1,6*(11,1+10,6)=34,720 [A] 
nábřežní zdi  2,0*(4,8+7,6+7,8+5,7)=51,800 [B] 
opevnění koryta 70% plochy  ((6,4+7,05)*22,9+4,4m2)*0,7=218,684 [C] 
Celkem: A+B+C=305,204 [D]</t>
  </si>
  <si>
    <t>Přidružená stavební výroba</t>
  </si>
  <si>
    <t>44</t>
  </si>
  <si>
    <t>711442</t>
  </si>
  <si>
    <t>IZOLACE MOSTOVEK CELOPLOŠNÁ ASFALTOVÝMI PÁSY S PEČETÍCÍ VRSTVOU</t>
  </si>
  <si>
    <t>na NK  (6,5+0,06*2)*(22,42+1,0*2)=161,660 [A] 
na lávce  1,9*(21,6+1,0*2)=44,840 [B] 
Celkem: A+B=206,500 [C]</t>
  </si>
  <si>
    <t>45</t>
  </si>
  <si>
    <t>78312</t>
  </si>
  <si>
    <t>PROTIKOROZ OCHRANA OCEL KONSTR NÁTĚREM VÍCEVRST</t>
  </si>
  <si>
    <t>Popis viz TZ vč.zkosení ostrých hran</t>
  </si>
  <si>
    <t>hl.nosníky  4,8*(23,163+22,166)+4*0,1=217,979 [A] 
výztuhy hl.nosníků  (0,5+0,2)*11*2=15,400 [B] 
příčníky NK  1,7*7,93*11=148,291 [C] 
chodníky - konzoly  (0,6*1,81+0,01+0,03*2+0,4*0,008)*11=12,751 [D] 
úhelník L120/80  0,2*21,163=4,233 [E] 
výztuha  (0,175*0,07*2+0,1*0,005)*11=0,275 [F] 
římsový plech  21,163*(0,45*2+0,005*2)+0,45*0,005*2=19,263 [G] 
trapézový plech  2,6*21,163=55,024 [H] 
závěsy IS  (0,21*2+0,55)*0,02*6=0,116 [I] 
Celkem: A+B+C+D+E+F+G+H+I=473,332 [J]</t>
  </si>
  <si>
    <t>46</t>
  </si>
  <si>
    <t>78322</t>
  </si>
  <si>
    <t>PROTIKOROZ OCHRANA DOPLŇK OK NÁTĚREM VÍCEVRST</t>
  </si>
  <si>
    <t>Popis viz TZ</t>
  </si>
  <si>
    <t>zábradlí stávající  22,0*1,0*2,0=44,000 [A]</t>
  </si>
  <si>
    <t>47</t>
  </si>
  <si>
    <t>78383</t>
  </si>
  <si>
    <t>NÁTĚRY BETON KONSTR TYP S4 (OS-C)</t>
  </si>
  <si>
    <t>kraje říms  (0,15+0,15)*(21,2+22,2)=13,020 [A]</t>
  </si>
  <si>
    <t>Potrubí</t>
  </si>
  <si>
    <t>48</t>
  </si>
  <si>
    <t>87733</t>
  </si>
  <si>
    <t>CHRÁNIČKY PŮLENÉ Z TRUB PLAST DN DO 150MM</t>
  </si>
  <si>
    <t>vč.vyvěšení sítí nad výkopem v době prací (a jejich ochrana) 
vč.odstranění stávajících</t>
  </si>
  <si>
    <t>23,0*4=92,000 [A]</t>
  </si>
  <si>
    <t>Ostatní konstrukce a práce</t>
  </si>
  <si>
    <t>49</t>
  </si>
  <si>
    <t>9113A1</t>
  </si>
  <si>
    <t>SVODIDLO OCEL SILNIČ JEDNOSTR, ÚROVEŇ ZADRŽ N1, N2 - DODÁVKA A MONTÁŽ</t>
  </si>
  <si>
    <t>kompletní vč.náběhů</t>
  </si>
  <si>
    <t>3*4,0+(28,0+4,0)=44,000 [A]</t>
  </si>
  <si>
    <t>50</t>
  </si>
  <si>
    <t>9113A3</t>
  </si>
  <si>
    <t>SVODIDLO OCEL SILNIČ JEDNOSTR, ÚROVEŇ ZADRŽ N1, N2 - DEMONTÁŽ S PŘESUNEM</t>
  </si>
  <si>
    <t>32,0=32,000 [A]</t>
  </si>
  <si>
    <t>51</t>
  </si>
  <si>
    <t>9115C3</t>
  </si>
  <si>
    <t>SVODIDLO OCEL MOSTNÍ JEDNOSTR, ÚROVEŇ ZADRŽ H2 - DEMONTÁŽ S PŘESUNEM</t>
  </si>
  <si>
    <t>vč.odvozu</t>
  </si>
  <si>
    <t>na mostě  23,0+23,0=46,000 [A]</t>
  </si>
  <si>
    <t>52</t>
  </si>
  <si>
    <t>9117C1</t>
  </si>
  <si>
    <t>SVOD OCEL ZÁBRADEL ÚROVEŇ ZADRŽ H2 - DODÁVKA A MONTÁŽ</t>
  </si>
  <si>
    <t>kompletní vč.kotvení do římsy, plastmalty a PKO</t>
  </si>
  <si>
    <t>na mostě  22,0+23,0=45,000 [A]</t>
  </si>
  <si>
    <t>53</t>
  </si>
  <si>
    <t>91238</t>
  </si>
  <si>
    <t>SMĚROVÉ SLOUPKY Z PLAST HMOT - NÁSTAVCE NA SVODIDLA VČETNĚ ODRAZNÉHO PÁSKU</t>
  </si>
  <si>
    <t>54</t>
  </si>
  <si>
    <t>91345</t>
  </si>
  <si>
    <t>NIVELAČNÍ ZNAČKY KOVOVÉ</t>
  </si>
  <si>
    <t>z nerezové oceli</t>
  </si>
  <si>
    <t>římsy  3*2=6,000 [A]</t>
  </si>
  <si>
    <t>55</t>
  </si>
  <si>
    <t>91355</t>
  </si>
  <si>
    <t>EVIDENČNÍ ČÍSLO MOSTU</t>
  </si>
  <si>
    <t>56</t>
  </si>
  <si>
    <t>915111</t>
  </si>
  <si>
    <t>VODOROVNÉ DOPRAVNÍ ZNAČENÍ BARVOU HLADKÉ - DODÁVKA A POKLÁDKA</t>
  </si>
  <si>
    <t>V1a  0,125*50,0=6,250 [A] 
V4  0,25*50,0*2=25,000 [B] 
Celkem: A+B=31,250 [C]</t>
  </si>
  <si>
    <t>57</t>
  </si>
  <si>
    <t>915211</t>
  </si>
  <si>
    <t>VODOROVNÉ DOPRAVNÍ ZNAČENÍ PLASTEM HLADKÉ - DODÁVKA A POKLÁDKA</t>
  </si>
  <si>
    <t>se zvýšenou viditelností v noci</t>
  </si>
  <si>
    <t>58</t>
  </si>
  <si>
    <t>917212</t>
  </si>
  <si>
    <t>ZÁHONOVÉ OBRUBY Z BETONOVÝCH OBRUBNÍKŮ ŠÍŘ 80MM</t>
  </si>
  <si>
    <t>vč. bet.lože</t>
  </si>
  <si>
    <t>nad výkopem chodníku  2,0*2=4,000 [A]</t>
  </si>
  <si>
    <t>59</t>
  </si>
  <si>
    <t>917224</t>
  </si>
  <si>
    <t>SILNIČNÍ A CHODNÍKOVÉ OBRUBY Z BETONOVÝCH OBRUBNÍKŮ ŠÍŘ 150MM</t>
  </si>
  <si>
    <t>nad výkopem silnice  2,0*2=4,000 [A]</t>
  </si>
  <si>
    <t>60</t>
  </si>
  <si>
    <t>919111</t>
  </si>
  <si>
    <t>ŘEZÁNÍ ASFALTOVÉHO KRYTU VOZOVEK TL DO 50MM</t>
  </si>
  <si>
    <t>61</t>
  </si>
  <si>
    <t>919153</t>
  </si>
  <si>
    <t>ŘEZÁNÍ OCELOVÝCH PROFILŮ PRŮŘEZU DO 4000MM2</t>
  </si>
  <si>
    <t>sloupky svodidla  12*2=24,000 [A]</t>
  </si>
  <si>
    <t>63</t>
  </si>
  <si>
    <t>931325</t>
  </si>
  <si>
    <t>TĚSNĚNÍ DILATAČ SPAR ASF ZÁLIVKOU MODIFIK PRŮŘ DO 600MM2</t>
  </si>
  <si>
    <t>podél říms  21,2+22,2=43,400 [A]</t>
  </si>
  <si>
    <t>64</t>
  </si>
  <si>
    <t>931326</t>
  </si>
  <si>
    <t>TĚSNĚNÍ DILATAČ SPAR ASF ZÁLIVKOU MODIFIK PRŮŘ DO 800MM2</t>
  </si>
  <si>
    <t>65</t>
  </si>
  <si>
    <t>93134</t>
  </si>
  <si>
    <t>TĚSNĚNÍ DILATAČNÍCH SPAR ASFALTOVOU PÁSKOU</t>
  </si>
  <si>
    <t>těsnící zálivkový pásek</t>
  </si>
  <si>
    <t>mezi chodníkem a NK  21,2+0,2*2*11=25,600 [A]</t>
  </si>
  <si>
    <t>66</t>
  </si>
  <si>
    <t>93151</t>
  </si>
  <si>
    <t>MOSTNÍ ZÁVĚRY POVRCHOVÉ POSUN DO 60MM</t>
  </si>
  <si>
    <t>MZ s jednoduchým těsněním spáry, kotvený do vozovky</t>
  </si>
  <si>
    <t>8,1+8,3=16,400 [A]</t>
  </si>
  <si>
    <t>67</t>
  </si>
  <si>
    <t>93263</t>
  </si>
  <si>
    <t>PŘEKRYTÍ ZRCADLA ELASTOMEROVÝM PÁSEM</t>
  </si>
  <si>
    <t>elast.pás tl.4 mm vč.přikotvení</t>
  </si>
  <si>
    <t>0,483*(21,2+22,2)=20,962 [A]</t>
  </si>
  <si>
    <t>68</t>
  </si>
  <si>
    <t>93650</t>
  </si>
  <si>
    <t>A</t>
  </si>
  <si>
    <t>DROBNÉ DOPLŇK KONSTR KOVOVÉ</t>
  </si>
  <si>
    <t>KG</t>
  </si>
  <si>
    <t>Vč.PKO - popis viz TZ</t>
  </si>
  <si>
    <t>krycí plechy mostních závěrů na chodníku 
2 ks po 55 kg  2*55,0=110,000 [A]</t>
  </si>
  <si>
    <t>69</t>
  </si>
  <si>
    <t>B</t>
  </si>
  <si>
    <t>vč.PKO</t>
  </si>
  <si>
    <t>nové závěsy IS - odhad 20 kg/kus 
6*20=120,000 [A] 
podpůrný plech elastom.pásu   
0,42*0,01*(21,2+22,2)*7850=1 430,898 [B] 
Celkem: A+B=1 550,898 [C]</t>
  </si>
  <si>
    <t>70</t>
  </si>
  <si>
    <t>936541</t>
  </si>
  <si>
    <t>MOSTNÍ ODVODŇOVACÍ TRUBKA (POVRCHŮ IZOLACE) Z NEREZ OCELI</t>
  </si>
  <si>
    <t>kompletní</t>
  </si>
  <si>
    <t>před MZ  2+2=4,000 [A]</t>
  </si>
  <si>
    <t>71</t>
  </si>
  <si>
    <t>938443</t>
  </si>
  <si>
    <t>OČIŠTĚNÍ ZDIVA OTRYSKÁNÍM TLAKOVOU VODOU DO 1000 BARŮ</t>
  </si>
  <si>
    <t>800 barů vč.mechanického odstranění poškozeného spárování</t>
  </si>
  <si>
    <t>opěry - kamenný obklad  1,6*(11,1+10,6)=34,720 [A] 
nábřežní zdi  2,0*(4,8+7,6+7,8+5,7)=51,800 [B] 
opevnění koryta   (6,4+7,05)*22,9+4,4m2=312,405 [C] 
Celkem: A+B+C=398,925 [D]</t>
  </si>
  <si>
    <t>72</t>
  </si>
  <si>
    <t>938543</t>
  </si>
  <si>
    <t>OČIŠTĚNÍ BETON KONSTR OTRYSKÁNÍM TLAK VODOU DO 1000 BARŮ</t>
  </si>
  <si>
    <t>vč.otryskání obnažené výztuže</t>
  </si>
  <si>
    <t>úl.práh  (0,4+0,88)*(11,1+10,6)+0,4*0,88*4=29,184 [A] 
bet.prahy dlažby - 40% plochy  (0,8*22,8*2+0,4*(6,4*2+7,05+10,2))*0,4=19,400 [B] 
Celkem: A+B=48,584 [C]</t>
  </si>
  <si>
    <t>73</t>
  </si>
  <si>
    <t>938654</t>
  </si>
  <si>
    <t>OČIŠTĚNÍ OCEL KONSTR OTRYSKÁNÍM NA SUCHO KOVOVOU DRTÍ</t>
  </si>
  <si>
    <t>NK  473,332=473,332 [A] 
zábradlí  44,0=44,000 [B] 
Celkem: A+B=517,332 [C]</t>
  </si>
  <si>
    <t>74</t>
  </si>
  <si>
    <t>966168</t>
  </si>
  <si>
    <t>BOURÁNÍ KONSTRUKCÍ ZE ŽELEZOBETONU S ODVOZEM DO 20KM</t>
  </si>
  <si>
    <t>hydrodemolice 
vč.odvozu a uložení na skládku</t>
  </si>
  <si>
    <t>závěrná zídka  0,3*0,7*8,0*2=3,360 [A] 
římsy  0,47*0,25*(22,2+21,2)=5,100 [B] 
Celkem: A+B=8,460 [C]</t>
  </si>
  <si>
    <t>75</t>
  </si>
  <si>
    <t>96785B</t>
  </si>
  <si>
    <t>VYBOURÁNÍ MOSTNÍCH DILATAČNÍCH ZÁVĚRŮ EMZ PRŮŘEZU DO 0,02M2</t>
  </si>
  <si>
    <t>vč.odvozu a uložení na skládku, vč.poplatku za uložení</t>
  </si>
  <si>
    <t>8,0+8,2=16,200 [A]</t>
  </si>
  <si>
    <t>76</t>
  </si>
  <si>
    <t>97817</t>
  </si>
  <si>
    <t>ODSTRANĚNÍ MOSTNÍ IZOLACE</t>
  </si>
  <si>
    <t>(6,7+1,9)*(22,5+0,7*2)=205,540 [A]</t>
  </si>
  <si>
    <t>77</t>
  </si>
  <si>
    <t>99001</t>
  </si>
  <si>
    <t>TABULKA S LETOPOČTEM OPRAVY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</si>
</sst>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110</v>
      </c>
      <c r="B11" s="19" t="s">
        <v>111</v>
      </c>
      <c r="C11" s="20">
        <f>'SO 181_SO 181'!I3</f>
      </c>
      <c r="D11" s="20">
        <f>'SO 181_SO 181'!O2</f>
      </c>
      <c r="E11" s="20">
        <f>C11+D11</f>
      </c>
    </row>
    <row r="12" spans="1:5" ht="12.75" customHeight="1">
      <c r="A12" s="19" t="s">
        <v>120</v>
      </c>
      <c r="B12" s="19" t="s">
        <v>121</v>
      </c>
      <c r="C12" s="20">
        <f>'SO 201_SO 201'!I3</f>
      </c>
      <c r="D12" s="20">
        <f>'SO 201_SO 201'!O2</f>
      </c>
      <c r="E12" s="20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0+I10+I13+I16+I19+I22+I25+I28+I31+I34+I37+I40+I43+I46+I49+I52+I55</f>
      </c>
      <c r="R9">
        <f>0+O10+O13+O16+O19+O22+O25+O28+O31+O34+O37+O40+O43+O46+O49+O52+O55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49</v>
      </c>
    </row>
    <row r="13" spans="1:16" ht="12.75">
      <c r="A13" s="24" t="s">
        <v>47</v>
      </c>
      <c r="B13" s="29" t="s">
        <v>27</v>
      </c>
      <c r="C13" s="29" t="s">
        <v>55</v>
      </c>
      <c r="D13" s="24" t="s">
        <v>49</v>
      </c>
      <c r="E13" s="30" t="s">
        <v>56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89.25">
      <c r="A14" s="34" t="s">
        <v>52</v>
      </c>
      <c r="E14" s="35" t="s">
        <v>57</v>
      </c>
    </row>
    <row r="15" spans="1:5" ht="12.75">
      <c r="A15" s="38" t="s">
        <v>54</v>
      </c>
      <c r="E15" s="37" t="s">
        <v>49</v>
      </c>
    </row>
    <row r="16" spans="1:16" ht="12.75">
      <c r="A16" s="24" t="s">
        <v>47</v>
      </c>
      <c r="B16" s="29" t="s">
        <v>35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60</v>
      </c>
    </row>
    <row r="18" spans="1:5" ht="12.75">
      <c r="A18" s="38" t="s">
        <v>54</v>
      </c>
      <c r="E18" s="37" t="s">
        <v>49</v>
      </c>
    </row>
    <row r="19" spans="1:16" ht="12.75">
      <c r="A19" s="24" t="s">
        <v>47</v>
      </c>
      <c r="B19" s="29" t="s">
        <v>37</v>
      </c>
      <c r="C19" s="29" t="s">
        <v>61</v>
      </c>
      <c r="D19" s="24" t="s">
        <v>49</v>
      </c>
      <c r="E19" s="30" t="s">
        <v>62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52</v>
      </c>
      <c r="E20" s="35" t="s">
        <v>63</v>
      </c>
    </row>
    <row r="21" spans="1:5" ht="12.75">
      <c r="A21" s="38" t="s">
        <v>54</v>
      </c>
      <c r="E21" s="37" t="s">
        <v>49</v>
      </c>
    </row>
    <row r="22" spans="1:16" ht="12.75">
      <c r="A22" s="24" t="s">
        <v>47</v>
      </c>
      <c r="B22" s="29" t="s">
        <v>39</v>
      </c>
      <c r="C22" s="29" t="s">
        <v>64</v>
      </c>
      <c r="D22" s="24" t="s">
        <v>49</v>
      </c>
      <c r="E22" s="30" t="s">
        <v>65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66</v>
      </c>
    </row>
    <row r="24" spans="1:5" ht="12.75">
      <c r="A24" s="38" t="s">
        <v>54</v>
      </c>
      <c r="E24" s="37" t="s">
        <v>49</v>
      </c>
    </row>
    <row r="25" spans="1:16" ht="12.75">
      <c r="A25" s="24" t="s">
        <v>47</v>
      </c>
      <c r="B25" s="29" t="s">
        <v>67</v>
      </c>
      <c r="C25" s="29" t="s">
        <v>68</v>
      </c>
      <c r="D25" s="24" t="s">
        <v>49</v>
      </c>
      <c r="E25" s="30" t="s">
        <v>69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70</v>
      </c>
    </row>
    <row r="27" spans="1:5" ht="12.75">
      <c r="A27" s="38" t="s">
        <v>54</v>
      </c>
      <c r="E27" s="37" t="s">
        <v>49</v>
      </c>
    </row>
    <row r="28" spans="1:16" ht="12.75">
      <c r="A28" s="24" t="s">
        <v>47</v>
      </c>
      <c r="B28" s="29" t="s">
        <v>71</v>
      </c>
      <c r="C28" s="29" t="s">
        <v>72</v>
      </c>
      <c r="D28" s="24" t="s">
        <v>49</v>
      </c>
      <c r="E28" s="30" t="s">
        <v>73</v>
      </c>
      <c r="F28" s="31" t="s">
        <v>74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52</v>
      </c>
      <c r="E29" s="35" t="s">
        <v>75</v>
      </c>
    </row>
    <row r="30" spans="1:5" ht="12.75">
      <c r="A30" s="38" t="s">
        <v>54</v>
      </c>
      <c r="E30" s="37" t="s">
        <v>49</v>
      </c>
    </row>
    <row r="31" spans="1:16" ht="12.75">
      <c r="A31" s="24" t="s">
        <v>47</v>
      </c>
      <c r="B31" s="29" t="s">
        <v>44</v>
      </c>
      <c r="C31" s="29" t="s">
        <v>76</v>
      </c>
      <c r="D31" s="24" t="s">
        <v>49</v>
      </c>
      <c r="E31" s="30" t="s">
        <v>77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78</v>
      </c>
    </row>
    <row r="33" spans="1:5" ht="12.75">
      <c r="A33" s="38" t="s">
        <v>54</v>
      </c>
      <c r="E33" s="37" t="s">
        <v>49</v>
      </c>
    </row>
    <row r="34" spans="1:16" ht="12.75">
      <c r="A34" s="24" t="s">
        <v>47</v>
      </c>
      <c r="B34" s="29" t="s">
        <v>79</v>
      </c>
      <c r="C34" s="29" t="s">
        <v>80</v>
      </c>
      <c r="D34" s="24" t="s">
        <v>49</v>
      </c>
      <c r="E34" s="30" t="s">
        <v>81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82</v>
      </c>
    </row>
    <row r="36" spans="1:5" ht="12.75">
      <c r="A36" s="38" t="s">
        <v>54</v>
      </c>
      <c r="E36" s="37" t="s">
        <v>49</v>
      </c>
    </row>
    <row r="37" spans="1:16" ht="12.75">
      <c r="A37" s="24" t="s">
        <v>47</v>
      </c>
      <c r="B37" s="29" t="s">
        <v>83</v>
      </c>
      <c r="C37" s="29" t="s">
        <v>84</v>
      </c>
      <c r="D37" s="24" t="s">
        <v>49</v>
      </c>
      <c r="E37" s="30" t="s">
        <v>85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86</v>
      </c>
    </row>
    <row r="39" spans="1:5" ht="12.75">
      <c r="A39" s="38" t="s">
        <v>54</v>
      </c>
      <c r="E39" s="37" t="s">
        <v>49</v>
      </c>
    </row>
    <row r="40" spans="1:16" ht="12.75">
      <c r="A40" s="24" t="s">
        <v>47</v>
      </c>
      <c r="B40" s="29" t="s">
        <v>87</v>
      </c>
      <c r="C40" s="29" t="s">
        <v>88</v>
      </c>
      <c r="D40" s="24" t="s">
        <v>49</v>
      </c>
      <c r="E40" s="30" t="s">
        <v>89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90</v>
      </c>
    </row>
    <row r="42" spans="1:5" ht="12.75">
      <c r="A42" s="38" t="s">
        <v>54</v>
      </c>
      <c r="E42" s="37" t="s">
        <v>49</v>
      </c>
    </row>
    <row r="43" spans="1:16" ht="12.75">
      <c r="A43" s="24" t="s">
        <v>47</v>
      </c>
      <c r="B43" s="29" t="s">
        <v>91</v>
      </c>
      <c r="C43" s="29" t="s">
        <v>92</v>
      </c>
      <c r="D43" s="24" t="s">
        <v>49</v>
      </c>
      <c r="E43" s="30" t="s">
        <v>93</v>
      </c>
      <c r="F43" s="31" t="s">
        <v>51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49</v>
      </c>
    </row>
    <row r="45" spans="1:5" ht="12.75">
      <c r="A45" s="38" t="s">
        <v>54</v>
      </c>
      <c r="E45" s="37" t="s">
        <v>49</v>
      </c>
    </row>
    <row r="46" spans="1:16" ht="12.75">
      <c r="A46" s="24" t="s">
        <v>47</v>
      </c>
      <c r="B46" s="29" t="s">
        <v>94</v>
      </c>
      <c r="C46" s="29" t="s">
        <v>95</v>
      </c>
      <c r="D46" s="24" t="s">
        <v>49</v>
      </c>
      <c r="E46" s="30" t="s">
        <v>96</v>
      </c>
      <c r="F46" s="31" t="s">
        <v>51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97</v>
      </c>
    </row>
    <row r="48" spans="1:5" ht="12.75">
      <c r="A48" s="38" t="s">
        <v>54</v>
      </c>
      <c r="E48" s="37" t="s">
        <v>49</v>
      </c>
    </row>
    <row r="49" spans="1:16" ht="12.75">
      <c r="A49" s="24" t="s">
        <v>47</v>
      </c>
      <c r="B49" s="29" t="s">
        <v>98</v>
      </c>
      <c r="C49" s="29" t="s">
        <v>99</v>
      </c>
      <c r="D49" s="24" t="s">
        <v>49</v>
      </c>
      <c r="E49" s="30" t="s">
        <v>100</v>
      </c>
      <c r="F49" s="31" t="s">
        <v>101</v>
      </c>
      <c r="G49" s="32">
        <v>8.46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52</v>
      </c>
      <c r="E50" s="35" t="s">
        <v>49</v>
      </c>
    </row>
    <row r="51" spans="1:5" ht="12.75">
      <c r="A51" s="38" t="s">
        <v>54</v>
      </c>
      <c r="E51" s="37" t="s">
        <v>102</v>
      </c>
    </row>
    <row r="52" spans="1:16" ht="12.75">
      <c r="A52" s="24" t="s">
        <v>47</v>
      </c>
      <c r="B52" s="29" t="s">
        <v>103</v>
      </c>
      <c r="C52" s="29" t="s">
        <v>104</v>
      </c>
      <c r="D52" s="24" t="s">
        <v>49</v>
      </c>
      <c r="E52" s="30" t="s">
        <v>105</v>
      </c>
      <c r="F52" s="31" t="s">
        <v>74</v>
      </c>
      <c r="G52" s="32">
        <v>2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12.75">
      <c r="A53" s="34" t="s">
        <v>52</v>
      </c>
      <c r="E53" s="35" t="s">
        <v>49</v>
      </c>
    </row>
    <row r="54" spans="1:5" ht="12.75">
      <c r="A54" s="38" t="s">
        <v>54</v>
      </c>
      <c r="E54" s="37" t="s">
        <v>49</v>
      </c>
    </row>
    <row r="55" spans="1:16" ht="12.75">
      <c r="A55" s="24" t="s">
        <v>47</v>
      </c>
      <c r="B55" s="29" t="s">
        <v>106</v>
      </c>
      <c r="C55" s="29" t="s">
        <v>107</v>
      </c>
      <c r="D55" s="24" t="s">
        <v>49</v>
      </c>
      <c r="E55" s="30" t="s">
        <v>108</v>
      </c>
      <c r="F55" s="31" t="s">
        <v>51</v>
      </c>
      <c r="G55" s="32">
        <v>2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52</v>
      </c>
      <c r="E56" s="35" t="s">
        <v>109</v>
      </c>
    </row>
    <row r="57" spans="1:5" ht="12.75">
      <c r="A57" s="36" t="s">
        <v>54</v>
      </c>
      <c r="E57" s="37" t="s">
        <v>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</v>
      </c>
      <c r="I3" s="39">
        <f>0+I9+I13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110</v>
      </c>
      <c r="D4" s="1"/>
      <c r="E4" s="14" t="s">
        <v>111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110</v>
      </c>
      <c r="D5" s="6"/>
      <c r="E5" s="18" t="s">
        <v>111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47</v>
      </c>
      <c r="B10" s="29" t="s">
        <v>31</v>
      </c>
      <c r="C10" s="29" t="s">
        <v>112</v>
      </c>
      <c r="D10" s="24" t="s">
        <v>49</v>
      </c>
      <c r="E10" s="30" t="s">
        <v>113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02">
      <c r="A11" s="34" t="s">
        <v>52</v>
      </c>
      <c r="E11" s="35" t="s">
        <v>114</v>
      </c>
    </row>
    <row r="12" spans="1:5" ht="12.75">
      <c r="A12" s="36" t="s">
        <v>54</v>
      </c>
      <c r="E12" s="37" t="s">
        <v>49</v>
      </c>
    </row>
    <row r="13" spans="1:18" ht="12.75" customHeight="1">
      <c r="A13" s="6" t="s">
        <v>45</v>
      </c>
      <c r="B13" s="6"/>
      <c r="C13" s="41" t="s">
        <v>37</v>
      </c>
      <c r="D13" s="6"/>
      <c r="E13" s="27" t="s">
        <v>115</v>
      </c>
      <c r="F13" s="6"/>
      <c r="G13" s="6"/>
      <c r="H13" s="6"/>
      <c r="I13" s="42">
        <f>0+Q13</f>
      </c>
      <c r="O13">
        <f>0+R13</f>
      </c>
      <c r="Q13">
        <f>0+I14</f>
      </c>
      <c r="R13">
        <f>0+O14</f>
      </c>
    </row>
    <row r="14" spans="1:16" ht="12.75">
      <c r="A14" s="24" t="s">
        <v>47</v>
      </c>
      <c r="B14" s="29" t="s">
        <v>27</v>
      </c>
      <c r="C14" s="29" t="s">
        <v>116</v>
      </c>
      <c r="D14" s="24" t="s">
        <v>49</v>
      </c>
      <c r="E14" s="30" t="s">
        <v>117</v>
      </c>
      <c r="F14" s="31" t="s">
        <v>101</v>
      </c>
      <c r="G14" s="32">
        <v>140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52</v>
      </c>
      <c r="E15" s="35" t="s">
        <v>118</v>
      </c>
    </row>
    <row r="16" spans="1:5" ht="12.75">
      <c r="A16" s="36" t="s">
        <v>54</v>
      </c>
      <c r="E16" s="37" t="s">
        <v>119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0+O9+O37+O71+O78+O85+O98+O129+O148+O161+O165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120</v>
      </c>
      <c r="I3" s="39">
        <f>0+I9+I37+I71+I78+I85+I98+I129+I148+I161+I165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120</v>
      </c>
      <c r="D4" s="1"/>
      <c r="E4" s="14" t="s">
        <v>121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120</v>
      </c>
      <c r="D5" s="6"/>
      <c r="E5" s="18" t="s">
        <v>121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</f>
      </c>
      <c r="R9">
        <f>0+O10+O13+O16+O19+O22+O25+O28+O31+O34</f>
      </c>
    </row>
    <row r="10" spans="1:16" ht="25.5">
      <c r="A10" s="24" t="s">
        <v>47</v>
      </c>
      <c r="B10" s="29" t="s">
        <v>31</v>
      </c>
      <c r="C10" s="29" t="s">
        <v>122</v>
      </c>
      <c r="D10" s="24" t="s">
        <v>49</v>
      </c>
      <c r="E10" s="30" t="s">
        <v>123</v>
      </c>
      <c r="F10" s="31" t="s">
        <v>124</v>
      </c>
      <c r="G10" s="32">
        <v>29.04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125</v>
      </c>
    </row>
    <row r="12" spans="1:5" ht="25.5">
      <c r="A12" s="38" t="s">
        <v>54</v>
      </c>
      <c r="E12" s="37" t="s">
        <v>126</v>
      </c>
    </row>
    <row r="13" spans="1:16" ht="25.5">
      <c r="A13" s="24" t="s">
        <v>47</v>
      </c>
      <c r="B13" s="29" t="s">
        <v>27</v>
      </c>
      <c r="C13" s="29" t="s">
        <v>127</v>
      </c>
      <c r="D13" s="24" t="s">
        <v>49</v>
      </c>
      <c r="E13" s="30" t="s">
        <v>128</v>
      </c>
      <c r="F13" s="31" t="s">
        <v>124</v>
      </c>
      <c r="G13" s="32">
        <v>7.834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25.5">
      <c r="A14" s="34" t="s">
        <v>52</v>
      </c>
      <c r="E14" s="35" t="s">
        <v>129</v>
      </c>
    </row>
    <row r="15" spans="1:5" ht="12.75">
      <c r="A15" s="38" t="s">
        <v>54</v>
      </c>
      <c r="E15" s="37" t="s">
        <v>130</v>
      </c>
    </row>
    <row r="16" spans="1:16" ht="25.5">
      <c r="A16" s="24" t="s">
        <v>47</v>
      </c>
      <c r="B16" s="29" t="s">
        <v>27</v>
      </c>
      <c r="C16" s="29" t="s">
        <v>131</v>
      </c>
      <c r="D16" s="24" t="s">
        <v>49</v>
      </c>
      <c r="E16" s="30" t="s">
        <v>132</v>
      </c>
      <c r="F16" s="31" t="s">
        <v>124</v>
      </c>
      <c r="G16" s="32">
        <v>7.834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25.5">
      <c r="A17" s="34" t="s">
        <v>52</v>
      </c>
      <c r="E17" s="35" t="s">
        <v>133</v>
      </c>
    </row>
    <row r="18" spans="1:5" ht="12.75">
      <c r="A18" s="38" t="s">
        <v>54</v>
      </c>
      <c r="E18" s="37" t="s">
        <v>130</v>
      </c>
    </row>
    <row r="19" spans="1:16" ht="25.5">
      <c r="A19" s="24" t="s">
        <v>47</v>
      </c>
      <c r="B19" s="29" t="s">
        <v>26</v>
      </c>
      <c r="C19" s="29" t="s">
        <v>134</v>
      </c>
      <c r="D19" s="24" t="s">
        <v>49</v>
      </c>
      <c r="E19" s="30" t="s">
        <v>135</v>
      </c>
      <c r="F19" s="31" t="s">
        <v>124</v>
      </c>
      <c r="G19" s="32">
        <v>38.611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51">
      <c r="A21" s="38" t="s">
        <v>54</v>
      </c>
      <c r="E21" s="37" t="s">
        <v>136</v>
      </c>
    </row>
    <row r="22" spans="1:16" ht="25.5">
      <c r="A22" s="24" t="s">
        <v>47</v>
      </c>
      <c r="B22" s="29" t="s">
        <v>37</v>
      </c>
      <c r="C22" s="29" t="s">
        <v>137</v>
      </c>
      <c r="D22" s="24" t="s">
        <v>49</v>
      </c>
      <c r="E22" s="30" t="s">
        <v>138</v>
      </c>
      <c r="F22" s="31" t="s">
        <v>124</v>
      </c>
      <c r="G22" s="32">
        <v>4.933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12.75">
      <c r="A24" s="38" t="s">
        <v>54</v>
      </c>
      <c r="E24" s="37" t="s">
        <v>139</v>
      </c>
    </row>
    <row r="25" spans="1:16" ht="25.5">
      <c r="A25" s="24" t="s">
        <v>47</v>
      </c>
      <c r="B25" s="29" t="s">
        <v>26</v>
      </c>
      <c r="C25" s="29" t="s">
        <v>140</v>
      </c>
      <c r="D25" s="24" t="s">
        <v>49</v>
      </c>
      <c r="E25" s="30" t="s">
        <v>141</v>
      </c>
      <c r="F25" s="31" t="s">
        <v>124</v>
      </c>
      <c r="G25" s="32">
        <v>25.867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142</v>
      </c>
    </row>
    <row r="27" spans="1:5" ht="12.75">
      <c r="A27" s="38" t="s">
        <v>54</v>
      </c>
      <c r="E27" s="37" t="s">
        <v>143</v>
      </c>
    </row>
    <row r="28" spans="1:16" ht="12.75">
      <c r="A28" s="24" t="s">
        <v>47</v>
      </c>
      <c r="B28" s="29" t="s">
        <v>39</v>
      </c>
      <c r="C28" s="29" t="s">
        <v>76</v>
      </c>
      <c r="D28" s="24" t="s">
        <v>49</v>
      </c>
      <c r="E28" s="30" t="s">
        <v>77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144</v>
      </c>
    </row>
    <row r="30" spans="1:5" ht="12.75">
      <c r="A30" s="38" t="s">
        <v>54</v>
      </c>
      <c r="E30" s="37" t="s">
        <v>49</v>
      </c>
    </row>
    <row r="31" spans="1:16" ht="12.75">
      <c r="A31" s="24" t="s">
        <v>47</v>
      </c>
      <c r="B31" s="29" t="s">
        <v>67</v>
      </c>
      <c r="C31" s="29" t="s">
        <v>145</v>
      </c>
      <c r="D31" s="24" t="s">
        <v>49</v>
      </c>
      <c r="E31" s="30" t="s">
        <v>146</v>
      </c>
      <c r="F31" s="31" t="s">
        <v>74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49</v>
      </c>
    </row>
    <row r="33" spans="1:5" ht="12.75">
      <c r="A33" s="38" t="s">
        <v>54</v>
      </c>
      <c r="E33" s="37" t="s">
        <v>49</v>
      </c>
    </row>
    <row r="34" spans="1:16" ht="12.75">
      <c r="A34" s="24" t="s">
        <v>47</v>
      </c>
      <c r="B34" s="29" t="s">
        <v>71</v>
      </c>
      <c r="C34" s="29" t="s">
        <v>147</v>
      </c>
      <c r="D34" s="24" t="s">
        <v>49</v>
      </c>
      <c r="E34" s="30" t="s">
        <v>148</v>
      </c>
      <c r="F34" s="31" t="s">
        <v>74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149</v>
      </c>
    </row>
    <row r="36" spans="1:5" ht="12.75">
      <c r="A36" s="36" t="s">
        <v>54</v>
      </c>
      <c r="E36" s="37" t="s">
        <v>49</v>
      </c>
    </row>
    <row r="37" spans="1:18" ht="12.75" customHeight="1">
      <c r="A37" s="6" t="s">
        <v>45</v>
      </c>
      <c r="B37" s="6"/>
      <c r="C37" s="41" t="s">
        <v>31</v>
      </c>
      <c r="D37" s="6"/>
      <c r="E37" s="27" t="s">
        <v>150</v>
      </c>
      <c r="F37" s="6"/>
      <c r="G37" s="6"/>
      <c r="H37" s="6"/>
      <c r="I37" s="42">
        <f>0+Q37</f>
      </c>
      <c r="O37">
        <f>0+R37</f>
      </c>
      <c r="Q37">
        <f>0+I38+I41+I44+I47+I50+I53+I56+I59+I62+I65+I68</f>
      </c>
      <c r="R37">
        <f>0+O38+O41+O44+O47+O50+O53+O56+O59+O62+O65+O68</f>
      </c>
    </row>
    <row r="38" spans="1:16" ht="25.5">
      <c r="A38" s="24" t="s">
        <v>47</v>
      </c>
      <c r="B38" s="29" t="s">
        <v>42</v>
      </c>
      <c r="C38" s="29" t="s">
        <v>151</v>
      </c>
      <c r="D38" s="24" t="s">
        <v>49</v>
      </c>
      <c r="E38" s="30" t="s">
        <v>152</v>
      </c>
      <c r="F38" s="31" t="s">
        <v>101</v>
      </c>
      <c r="G38" s="32">
        <v>5.16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153</v>
      </c>
    </row>
    <row r="40" spans="1:5" ht="51">
      <c r="A40" s="38" t="s">
        <v>54</v>
      </c>
      <c r="E40" s="37" t="s">
        <v>154</v>
      </c>
    </row>
    <row r="41" spans="1:16" ht="25.5">
      <c r="A41" s="24" t="s">
        <v>47</v>
      </c>
      <c r="B41" s="29" t="s">
        <v>44</v>
      </c>
      <c r="C41" s="29" t="s">
        <v>155</v>
      </c>
      <c r="D41" s="24" t="s">
        <v>49</v>
      </c>
      <c r="E41" s="30" t="s">
        <v>156</v>
      </c>
      <c r="F41" s="31" t="s">
        <v>101</v>
      </c>
      <c r="G41" s="32">
        <v>3.264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52</v>
      </c>
      <c r="E42" s="35" t="s">
        <v>49</v>
      </c>
    </row>
    <row r="43" spans="1:5" ht="38.25">
      <c r="A43" s="38" t="s">
        <v>54</v>
      </c>
      <c r="E43" s="37" t="s">
        <v>157</v>
      </c>
    </row>
    <row r="44" spans="1:16" ht="12.75">
      <c r="A44" s="24" t="s">
        <v>47</v>
      </c>
      <c r="B44" s="29" t="s">
        <v>79</v>
      </c>
      <c r="C44" s="29" t="s">
        <v>158</v>
      </c>
      <c r="D44" s="24" t="s">
        <v>49</v>
      </c>
      <c r="E44" s="30" t="s">
        <v>159</v>
      </c>
      <c r="F44" s="31" t="s">
        <v>101</v>
      </c>
      <c r="G44" s="32">
        <v>7.32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52</v>
      </c>
      <c r="E45" s="35" t="s">
        <v>153</v>
      </c>
    </row>
    <row r="46" spans="1:5" ht="38.25">
      <c r="A46" s="38" t="s">
        <v>54</v>
      </c>
      <c r="E46" s="37" t="s">
        <v>160</v>
      </c>
    </row>
    <row r="47" spans="1:16" ht="12.75">
      <c r="A47" s="24" t="s">
        <v>47</v>
      </c>
      <c r="B47" s="29" t="s">
        <v>83</v>
      </c>
      <c r="C47" s="29" t="s">
        <v>161</v>
      </c>
      <c r="D47" s="24" t="s">
        <v>49</v>
      </c>
      <c r="E47" s="30" t="s">
        <v>162</v>
      </c>
      <c r="F47" s="31" t="s">
        <v>163</v>
      </c>
      <c r="G47" s="32">
        <v>10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52</v>
      </c>
      <c r="E48" s="35" t="s">
        <v>164</v>
      </c>
    </row>
    <row r="49" spans="1:5" ht="12.75">
      <c r="A49" s="38" t="s">
        <v>54</v>
      </c>
      <c r="E49" s="37" t="s">
        <v>165</v>
      </c>
    </row>
    <row r="50" spans="1:16" ht="12.75">
      <c r="A50" s="24" t="s">
        <v>47</v>
      </c>
      <c r="B50" s="29" t="s">
        <v>87</v>
      </c>
      <c r="C50" s="29" t="s">
        <v>166</v>
      </c>
      <c r="D50" s="24" t="s">
        <v>49</v>
      </c>
      <c r="E50" s="30" t="s">
        <v>167</v>
      </c>
      <c r="F50" s="31" t="s">
        <v>101</v>
      </c>
      <c r="G50" s="32">
        <v>21.985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168</v>
      </c>
    </row>
    <row r="52" spans="1:5" ht="38.25">
      <c r="A52" s="38" t="s">
        <v>54</v>
      </c>
      <c r="E52" s="37" t="s">
        <v>169</v>
      </c>
    </row>
    <row r="53" spans="1:16" ht="12.75">
      <c r="A53" s="24" t="s">
        <v>47</v>
      </c>
      <c r="B53" s="29" t="s">
        <v>91</v>
      </c>
      <c r="C53" s="29" t="s">
        <v>170</v>
      </c>
      <c r="D53" s="24" t="s">
        <v>49</v>
      </c>
      <c r="E53" s="30" t="s">
        <v>171</v>
      </c>
      <c r="F53" s="31" t="s">
        <v>163</v>
      </c>
      <c r="G53" s="32">
        <v>19.2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172</v>
      </c>
    </row>
    <row r="55" spans="1:5" ht="12.75">
      <c r="A55" s="38" t="s">
        <v>54</v>
      </c>
      <c r="E55" s="37" t="s">
        <v>173</v>
      </c>
    </row>
    <row r="56" spans="1:16" ht="12.75">
      <c r="A56" s="24" t="s">
        <v>47</v>
      </c>
      <c r="B56" s="29" t="s">
        <v>94</v>
      </c>
      <c r="C56" s="29" t="s">
        <v>174</v>
      </c>
      <c r="D56" s="24" t="s">
        <v>49</v>
      </c>
      <c r="E56" s="30" t="s">
        <v>175</v>
      </c>
      <c r="F56" s="31" t="s">
        <v>101</v>
      </c>
      <c r="G56" s="32">
        <v>2.64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176</v>
      </c>
    </row>
    <row r="58" spans="1:5" ht="12.75">
      <c r="A58" s="38" t="s">
        <v>54</v>
      </c>
      <c r="E58" s="37" t="s">
        <v>177</v>
      </c>
    </row>
    <row r="59" spans="1:16" ht="12.75">
      <c r="A59" s="24" t="s">
        <v>47</v>
      </c>
      <c r="B59" s="29" t="s">
        <v>98</v>
      </c>
      <c r="C59" s="29" t="s">
        <v>178</v>
      </c>
      <c r="D59" s="24" t="s">
        <v>49</v>
      </c>
      <c r="E59" s="30" t="s">
        <v>179</v>
      </c>
      <c r="F59" s="31" t="s">
        <v>101</v>
      </c>
      <c r="G59" s="32">
        <v>2.64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180</v>
      </c>
    </row>
    <row r="61" spans="1:5" ht="12.75">
      <c r="A61" s="38" t="s">
        <v>54</v>
      </c>
      <c r="E61" s="37" t="s">
        <v>181</v>
      </c>
    </row>
    <row r="62" spans="1:16" ht="12.75">
      <c r="A62" s="24" t="s">
        <v>47</v>
      </c>
      <c r="B62" s="29" t="s">
        <v>103</v>
      </c>
      <c r="C62" s="29" t="s">
        <v>182</v>
      </c>
      <c r="D62" s="24" t="s">
        <v>49</v>
      </c>
      <c r="E62" s="30" t="s">
        <v>183</v>
      </c>
      <c r="F62" s="31" t="s">
        <v>101</v>
      </c>
      <c r="G62" s="32">
        <v>14.52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52</v>
      </c>
      <c r="E63" s="35" t="s">
        <v>153</v>
      </c>
    </row>
    <row r="64" spans="1:5" ht="38.25">
      <c r="A64" s="38" t="s">
        <v>54</v>
      </c>
      <c r="E64" s="37" t="s">
        <v>184</v>
      </c>
    </row>
    <row r="65" spans="1:16" ht="12.75">
      <c r="A65" s="24" t="s">
        <v>47</v>
      </c>
      <c r="B65" s="29" t="s">
        <v>185</v>
      </c>
      <c r="C65" s="29" t="s">
        <v>186</v>
      </c>
      <c r="D65" s="24" t="s">
        <v>49</v>
      </c>
      <c r="E65" s="30" t="s">
        <v>187</v>
      </c>
      <c r="F65" s="31" t="s">
        <v>101</v>
      </c>
      <c r="G65" s="32">
        <v>17.16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52</v>
      </c>
      <c r="E66" s="35" t="s">
        <v>49</v>
      </c>
    </row>
    <row r="67" spans="1:5" ht="12.75">
      <c r="A67" s="38" t="s">
        <v>54</v>
      </c>
      <c r="E67" s="37" t="s">
        <v>188</v>
      </c>
    </row>
    <row r="68" spans="1:16" ht="12.75">
      <c r="A68" s="24" t="s">
        <v>47</v>
      </c>
      <c r="B68" s="29" t="s">
        <v>106</v>
      </c>
      <c r="C68" s="29" t="s">
        <v>189</v>
      </c>
      <c r="D68" s="24" t="s">
        <v>49</v>
      </c>
      <c r="E68" s="30" t="s">
        <v>190</v>
      </c>
      <c r="F68" s="31" t="s">
        <v>101</v>
      </c>
      <c r="G68" s="32">
        <v>2.64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52</v>
      </c>
      <c r="E69" s="35" t="s">
        <v>49</v>
      </c>
    </row>
    <row r="70" spans="1:5" ht="12.75">
      <c r="A70" s="36" t="s">
        <v>54</v>
      </c>
      <c r="E70" s="37" t="s">
        <v>191</v>
      </c>
    </row>
    <row r="71" spans="1:18" ht="12.75" customHeight="1">
      <c r="A71" s="6" t="s">
        <v>45</v>
      </c>
      <c r="B71" s="6"/>
      <c r="C71" s="41" t="s">
        <v>27</v>
      </c>
      <c r="D71" s="6"/>
      <c r="E71" s="27" t="s">
        <v>192</v>
      </c>
      <c r="F71" s="6"/>
      <c r="G71" s="6"/>
      <c r="H71" s="6"/>
      <c r="I71" s="42">
        <f>0+Q71</f>
      </c>
      <c r="O71">
        <f>0+R71</f>
      </c>
      <c r="Q71">
        <f>0+I72+I75</f>
      </c>
      <c r="R71">
        <f>0+O72+O75</f>
      </c>
    </row>
    <row r="72" spans="1:16" ht="12.75">
      <c r="A72" s="24" t="s">
        <v>47</v>
      </c>
      <c r="B72" s="29" t="s">
        <v>193</v>
      </c>
      <c r="C72" s="29" t="s">
        <v>194</v>
      </c>
      <c r="D72" s="24" t="s">
        <v>49</v>
      </c>
      <c r="E72" s="30" t="s">
        <v>195</v>
      </c>
      <c r="F72" s="31" t="s">
        <v>101</v>
      </c>
      <c r="G72" s="32">
        <v>0.174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52</v>
      </c>
      <c r="E73" s="35" t="s">
        <v>196</v>
      </c>
    </row>
    <row r="74" spans="1:5" ht="25.5">
      <c r="A74" s="38" t="s">
        <v>54</v>
      </c>
      <c r="E74" s="37" t="s">
        <v>197</v>
      </c>
    </row>
    <row r="75" spans="1:16" ht="25.5">
      <c r="A75" s="24" t="s">
        <v>47</v>
      </c>
      <c r="B75" s="29" t="s">
        <v>198</v>
      </c>
      <c r="C75" s="29" t="s">
        <v>199</v>
      </c>
      <c r="D75" s="24" t="s">
        <v>49</v>
      </c>
      <c r="E75" s="30" t="s">
        <v>200</v>
      </c>
      <c r="F75" s="31" t="s">
        <v>74</v>
      </c>
      <c r="G75" s="32">
        <v>664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52</v>
      </c>
      <c r="E76" s="35" t="s">
        <v>49</v>
      </c>
    </row>
    <row r="77" spans="1:5" ht="38.25">
      <c r="A77" s="36" t="s">
        <v>54</v>
      </c>
      <c r="E77" s="37" t="s">
        <v>201</v>
      </c>
    </row>
    <row r="78" spans="1:18" ht="12.75" customHeight="1">
      <c r="A78" s="6" t="s">
        <v>45</v>
      </c>
      <c r="B78" s="6"/>
      <c r="C78" s="41" t="s">
        <v>26</v>
      </c>
      <c r="D78" s="6"/>
      <c r="E78" s="27" t="s">
        <v>202</v>
      </c>
      <c r="F78" s="6"/>
      <c r="G78" s="6"/>
      <c r="H78" s="6"/>
      <c r="I78" s="42">
        <f>0+Q78</f>
      </c>
      <c r="O78">
        <f>0+R78</f>
      </c>
      <c r="Q78">
        <f>0+I79+I82</f>
      </c>
      <c r="R78">
        <f>0+O79+O82</f>
      </c>
    </row>
    <row r="79" spans="1:16" ht="12.75">
      <c r="A79" s="24" t="s">
        <v>47</v>
      </c>
      <c r="B79" s="29" t="s">
        <v>203</v>
      </c>
      <c r="C79" s="29" t="s">
        <v>204</v>
      </c>
      <c r="D79" s="24" t="s">
        <v>49</v>
      </c>
      <c r="E79" s="30" t="s">
        <v>205</v>
      </c>
      <c r="F79" s="31" t="s">
        <v>101</v>
      </c>
      <c r="G79" s="32">
        <v>5.067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12.75">
      <c r="A80" s="34" t="s">
        <v>52</v>
      </c>
      <c r="E80" s="35" t="s">
        <v>206</v>
      </c>
    </row>
    <row r="81" spans="1:5" ht="12.75">
      <c r="A81" s="38" t="s">
        <v>54</v>
      </c>
      <c r="E81" s="37" t="s">
        <v>207</v>
      </c>
    </row>
    <row r="82" spans="1:16" ht="12.75">
      <c r="A82" s="24" t="s">
        <v>47</v>
      </c>
      <c r="B82" s="29" t="s">
        <v>208</v>
      </c>
      <c r="C82" s="29" t="s">
        <v>209</v>
      </c>
      <c r="D82" s="24" t="s">
        <v>49</v>
      </c>
      <c r="E82" s="30" t="s">
        <v>210</v>
      </c>
      <c r="F82" s="31" t="s">
        <v>124</v>
      </c>
      <c r="G82" s="32">
        <v>0.76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12.75">
      <c r="A83" s="34" t="s">
        <v>52</v>
      </c>
      <c r="E83" s="35" t="s">
        <v>211</v>
      </c>
    </row>
    <row r="84" spans="1:5" ht="12.75">
      <c r="A84" s="36" t="s">
        <v>54</v>
      </c>
      <c r="E84" s="37" t="s">
        <v>212</v>
      </c>
    </row>
    <row r="85" spans="1:18" ht="12.75" customHeight="1">
      <c r="A85" s="6" t="s">
        <v>45</v>
      </c>
      <c r="B85" s="6"/>
      <c r="C85" s="41" t="s">
        <v>35</v>
      </c>
      <c r="D85" s="6"/>
      <c r="E85" s="27" t="s">
        <v>213</v>
      </c>
      <c r="F85" s="6"/>
      <c r="G85" s="6"/>
      <c r="H85" s="6"/>
      <c r="I85" s="42">
        <f>0+Q85</f>
      </c>
      <c r="O85">
        <f>0+R85</f>
      </c>
      <c r="Q85">
        <f>0+I86+I89+I92+I95</f>
      </c>
      <c r="R85">
        <f>0+O86+O89+O92+O95</f>
      </c>
    </row>
    <row r="86" spans="1:16" ht="12.75">
      <c r="A86" s="24" t="s">
        <v>47</v>
      </c>
      <c r="B86" s="29" t="s">
        <v>214</v>
      </c>
      <c r="C86" s="29" t="s">
        <v>215</v>
      </c>
      <c r="D86" s="24" t="s">
        <v>49</v>
      </c>
      <c r="E86" s="30" t="s">
        <v>216</v>
      </c>
      <c r="F86" s="31" t="s">
        <v>74</v>
      </c>
      <c r="G86" s="32">
        <v>4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52</v>
      </c>
      <c r="E87" s="35" t="s">
        <v>217</v>
      </c>
    </row>
    <row r="88" spans="1:5" ht="12.75">
      <c r="A88" s="38" t="s">
        <v>54</v>
      </c>
      <c r="E88" s="37" t="s">
        <v>218</v>
      </c>
    </row>
    <row r="89" spans="1:16" ht="12.75">
      <c r="A89" s="24" t="s">
        <v>47</v>
      </c>
      <c r="B89" s="29" t="s">
        <v>219</v>
      </c>
      <c r="C89" s="29" t="s">
        <v>220</v>
      </c>
      <c r="D89" s="24" t="s">
        <v>49</v>
      </c>
      <c r="E89" s="30" t="s">
        <v>221</v>
      </c>
      <c r="F89" s="31" t="s">
        <v>101</v>
      </c>
      <c r="G89" s="32">
        <v>0.81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52</v>
      </c>
      <c r="E90" s="35" t="s">
        <v>222</v>
      </c>
    </row>
    <row r="91" spans="1:5" ht="25.5">
      <c r="A91" s="38" t="s">
        <v>54</v>
      </c>
      <c r="E91" s="37" t="s">
        <v>223</v>
      </c>
    </row>
    <row r="92" spans="1:16" ht="12.75">
      <c r="A92" s="24" t="s">
        <v>47</v>
      </c>
      <c r="B92" s="29" t="s">
        <v>224</v>
      </c>
      <c r="C92" s="29" t="s">
        <v>225</v>
      </c>
      <c r="D92" s="24" t="s">
        <v>49</v>
      </c>
      <c r="E92" s="30" t="s">
        <v>226</v>
      </c>
      <c r="F92" s="31" t="s">
        <v>101</v>
      </c>
      <c r="G92" s="32">
        <v>16.82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49</v>
      </c>
    </row>
    <row r="94" spans="1:5" ht="38.25">
      <c r="A94" s="38" t="s">
        <v>54</v>
      </c>
      <c r="E94" s="37" t="s">
        <v>227</v>
      </c>
    </row>
    <row r="95" spans="1:16" ht="12.75">
      <c r="A95" s="24" t="s">
        <v>47</v>
      </c>
      <c r="B95" s="29" t="s">
        <v>228</v>
      </c>
      <c r="C95" s="29" t="s">
        <v>229</v>
      </c>
      <c r="D95" s="24" t="s">
        <v>49</v>
      </c>
      <c r="E95" s="30" t="s">
        <v>230</v>
      </c>
      <c r="F95" s="31" t="s">
        <v>101</v>
      </c>
      <c r="G95" s="32">
        <v>18.744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52</v>
      </c>
      <c r="E96" s="35" t="s">
        <v>49</v>
      </c>
    </row>
    <row r="97" spans="1:5" ht="12.75">
      <c r="A97" s="36" t="s">
        <v>54</v>
      </c>
      <c r="E97" s="37" t="s">
        <v>231</v>
      </c>
    </row>
    <row r="98" spans="1:18" ht="12.75" customHeight="1">
      <c r="A98" s="6" t="s">
        <v>45</v>
      </c>
      <c r="B98" s="6"/>
      <c r="C98" s="41" t="s">
        <v>37</v>
      </c>
      <c r="D98" s="6"/>
      <c r="E98" s="27" t="s">
        <v>115</v>
      </c>
      <c r="F98" s="6"/>
      <c r="G98" s="6"/>
      <c r="H98" s="6"/>
      <c r="I98" s="42">
        <f>0+Q98</f>
      </c>
      <c r="O98">
        <f>0+R98</f>
      </c>
      <c r="Q98">
        <f>0+I99+I102+I105+I108+I111+I114+I117+I120+I123+I126</f>
      </c>
      <c r="R98">
        <f>0+O99+O102+O105+O108+O111+O114+O117+O120+O123+O126</f>
      </c>
    </row>
    <row r="99" spans="1:16" ht="12.75">
      <c r="A99" s="24" t="s">
        <v>47</v>
      </c>
      <c r="B99" s="29" t="s">
        <v>232</v>
      </c>
      <c r="C99" s="29" t="s">
        <v>233</v>
      </c>
      <c r="D99" s="24" t="s">
        <v>49</v>
      </c>
      <c r="E99" s="30" t="s">
        <v>234</v>
      </c>
      <c r="F99" s="31" t="s">
        <v>235</v>
      </c>
      <c r="G99" s="32">
        <v>22.1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52</v>
      </c>
      <c r="E100" s="35" t="s">
        <v>236</v>
      </c>
    </row>
    <row r="101" spans="1:5" ht="12.75">
      <c r="A101" s="38" t="s">
        <v>54</v>
      </c>
      <c r="E101" s="37" t="s">
        <v>237</v>
      </c>
    </row>
    <row r="102" spans="1:16" ht="12.75">
      <c r="A102" s="24" t="s">
        <v>47</v>
      </c>
      <c r="B102" s="29" t="s">
        <v>238</v>
      </c>
      <c r="C102" s="29" t="s">
        <v>239</v>
      </c>
      <c r="D102" s="24" t="s">
        <v>49</v>
      </c>
      <c r="E102" s="30" t="s">
        <v>240</v>
      </c>
      <c r="F102" s="31" t="s">
        <v>235</v>
      </c>
      <c r="G102" s="32">
        <v>23.56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12.75">
      <c r="A103" s="34" t="s">
        <v>52</v>
      </c>
      <c r="E103" s="35" t="s">
        <v>241</v>
      </c>
    </row>
    <row r="104" spans="1:5" ht="12.75">
      <c r="A104" s="38" t="s">
        <v>54</v>
      </c>
      <c r="E104" s="37" t="s">
        <v>242</v>
      </c>
    </row>
    <row r="105" spans="1:16" ht="12.75">
      <c r="A105" s="24" t="s">
        <v>47</v>
      </c>
      <c r="B105" s="29" t="s">
        <v>243</v>
      </c>
      <c r="C105" s="29" t="s">
        <v>244</v>
      </c>
      <c r="D105" s="24" t="s">
        <v>49</v>
      </c>
      <c r="E105" s="30" t="s">
        <v>245</v>
      </c>
      <c r="F105" s="31" t="s">
        <v>235</v>
      </c>
      <c r="G105" s="32">
        <v>22.1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12.75">
      <c r="A106" s="34" t="s">
        <v>52</v>
      </c>
      <c r="E106" s="35" t="s">
        <v>246</v>
      </c>
    </row>
    <row r="107" spans="1:5" ht="12.75">
      <c r="A107" s="38" t="s">
        <v>54</v>
      </c>
      <c r="E107" s="37" t="s">
        <v>237</v>
      </c>
    </row>
    <row r="108" spans="1:16" ht="12.75">
      <c r="A108" s="24" t="s">
        <v>47</v>
      </c>
      <c r="B108" s="29" t="s">
        <v>247</v>
      </c>
      <c r="C108" s="29" t="s">
        <v>248</v>
      </c>
      <c r="D108" s="24" t="s">
        <v>49</v>
      </c>
      <c r="E108" s="30" t="s">
        <v>249</v>
      </c>
      <c r="F108" s="31" t="s">
        <v>235</v>
      </c>
      <c r="G108" s="32">
        <v>139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52</v>
      </c>
      <c r="E109" s="35" t="s">
        <v>250</v>
      </c>
    </row>
    <row r="110" spans="1:5" ht="12.75">
      <c r="A110" s="38" t="s">
        <v>54</v>
      </c>
      <c r="E110" s="37" t="s">
        <v>251</v>
      </c>
    </row>
    <row r="111" spans="1:16" ht="12.75">
      <c r="A111" s="24" t="s">
        <v>47</v>
      </c>
      <c r="B111" s="29" t="s">
        <v>252</v>
      </c>
      <c r="C111" s="29" t="s">
        <v>253</v>
      </c>
      <c r="D111" s="24" t="s">
        <v>49</v>
      </c>
      <c r="E111" s="30" t="s">
        <v>254</v>
      </c>
      <c r="F111" s="31" t="s">
        <v>235</v>
      </c>
      <c r="G111" s="32">
        <v>235.85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12.75">
      <c r="A112" s="34" t="s">
        <v>52</v>
      </c>
      <c r="E112" s="35" t="s">
        <v>255</v>
      </c>
    </row>
    <row r="113" spans="1:5" ht="38.25">
      <c r="A113" s="38" t="s">
        <v>54</v>
      </c>
      <c r="E113" s="37" t="s">
        <v>256</v>
      </c>
    </row>
    <row r="114" spans="1:16" ht="12.75">
      <c r="A114" s="24" t="s">
        <v>47</v>
      </c>
      <c r="B114" s="29" t="s">
        <v>257</v>
      </c>
      <c r="C114" s="29" t="s">
        <v>258</v>
      </c>
      <c r="D114" s="24" t="s">
        <v>49</v>
      </c>
      <c r="E114" s="30" t="s">
        <v>259</v>
      </c>
      <c r="F114" s="31" t="s">
        <v>235</v>
      </c>
      <c r="G114" s="32">
        <v>285.25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12.75">
      <c r="A115" s="34" t="s">
        <v>52</v>
      </c>
      <c r="E115" s="35" t="s">
        <v>260</v>
      </c>
    </row>
    <row r="116" spans="1:5" ht="38.25">
      <c r="A116" s="38" t="s">
        <v>54</v>
      </c>
      <c r="E116" s="37" t="s">
        <v>261</v>
      </c>
    </row>
    <row r="117" spans="1:16" ht="12.75">
      <c r="A117" s="24" t="s">
        <v>47</v>
      </c>
      <c r="B117" s="29" t="s">
        <v>262</v>
      </c>
      <c r="C117" s="29" t="s">
        <v>263</v>
      </c>
      <c r="D117" s="24" t="s">
        <v>49</v>
      </c>
      <c r="E117" s="30" t="s">
        <v>264</v>
      </c>
      <c r="F117" s="31" t="s">
        <v>235</v>
      </c>
      <c r="G117" s="32">
        <v>213.75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12.75">
      <c r="A118" s="34" t="s">
        <v>52</v>
      </c>
      <c r="E118" s="35" t="s">
        <v>265</v>
      </c>
    </row>
    <row r="119" spans="1:5" ht="38.25">
      <c r="A119" s="38" t="s">
        <v>54</v>
      </c>
      <c r="E119" s="37" t="s">
        <v>266</v>
      </c>
    </row>
    <row r="120" spans="1:16" ht="12.75">
      <c r="A120" s="24" t="s">
        <v>47</v>
      </c>
      <c r="B120" s="29" t="s">
        <v>267</v>
      </c>
      <c r="C120" s="29" t="s">
        <v>268</v>
      </c>
      <c r="D120" s="24" t="s">
        <v>49</v>
      </c>
      <c r="E120" s="30" t="s">
        <v>269</v>
      </c>
      <c r="F120" s="31" t="s">
        <v>235</v>
      </c>
      <c r="G120" s="32">
        <v>22.1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52</v>
      </c>
      <c r="E121" s="35" t="s">
        <v>270</v>
      </c>
    </row>
    <row r="122" spans="1:5" ht="12.75">
      <c r="A122" s="38" t="s">
        <v>54</v>
      </c>
      <c r="E122" s="37" t="s">
        <v>237</v>
      </c>
    </row>
    <row r="123" spans="1:16" ht="12.75">
      <c r="A123" s="24" t="s">
        <v>47</v>
      </c>
      <c r="B123" s="29" t="s">
        <v>271</v>
      </c>
      <c r="C123" s="29" t="s">
        <v>272</v>
      </c>
      <c r="D123" s="24" t="s">
        <v>49</v>
      </c>
      <c r="E123" s="30" t="s">
        <v>273</v>
      </c>
      <c r="F123" s="31" t="s">
        <v>235</v>
      </c>
      <c r="G123" s="32">
        <v>64.6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52</v>
      </c>
      <c r="E124" s="35" t="s">
        <v>274</v>
      </c>
    </row>
    <row r="125" spans="1:5" ht="12.75">
      <c r="A125" s="38" t="s">
        <v>54</v>
      </c>
      <c r="E125" s="37" t="s">
        <v>275</v>
      </c>
    </row>
    <row r="126" spans="1:16" ht="12.75">
      <c r="A126" s="24" t="s">
        <v>47</v>
      </c>
      <c r="B126" s="29" t="s">
        <v>276</v>
      </c>
      <c r="C126" s="29" t="s">
        <v>277</v>
      </c>
      <c r="D126" s="24" t="s">
        <v>49</v>
      </c>
      <c r="E126" s="30" t="s">
        <v>278</v>
      </c>
      <c r="F126" s="31" t="s">
        <v>235</v>
      </c>
      <c r="G126" s="32">
        <v>145.73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52</v>
      </c>
      <c r="E127" s="35" t="s">
        <v>279</v>
      </c>
    </row>
    <row r="128" spans="1:5" ht="12.75">
      <c r="A128" s="36" t="s">
        <v>54</v>
      </c>
      <c r="E128" s="37" t="s">
        <v>280</v>
      </c>
    </row>
    <row r="129" spans="1:18" ht="12.75" customHeight="1">
      <c r="A129" s="6" t="s">
        <v>45</v>
      </c>
      <c r="B129" s="6"/>
      <c r="C129" s="41" t="s">
        <v>39</v>
      </c>
      <c r="D129" s="6"/>
      <c r="E129" s="27" t="s">
        <v>281</v>
      </c>
      <c r="F129" s="6"/>
      <c r="G129" s="6"/>
      <c r="H129" s="6"/>
      <c r="I129" s="42">
        <f>0+Q129</f>
      </c>
      <c r="O129">
        <f>0+R129</f>
      </c>
      <c r="Q129">
        <f>0+I130+I133+I136+I139+I142+I145</f>
      </c>
      <c r="R129">
        <f>0+O130+O133+O136+O139+O142+O145</f>
      </c>
    </row>
    <row r="130" spans="1:16" ht="25.5">
      <c r="A130" s="24" t="s">
        <v>47</v>
      </c>
      <c r="B130" s="29" t="s">
        <v>282</v>
      </c>
      <c r="C130" s="29" t="s">
        <v>283</v>
      </c>
      <c r="D130" s="24" t="s">
        <v>49</v>
      </c>
      <c r="E130" s="30" t="s">
        <v>284</v>
      </c>
      <c r="F130" s="31" t="s">
        <v>235</v>
      </c>
      <c r="G130" s="32">
        <v>27.433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12.75">
      <c r="A131" s="34" t="s">
        <v>52</v>
      </c>
      <c r="E131" s="35" t="s">
        <v>49</v>
      </c>
    </row>
    <row r="132" spans="1:5" ht="12.75">
      <c r="A132" s="38" t="s">
        <v>54</v>
      </c>
      <c r="E132" s="37" t="s">
        <v>285</v>
      </c>
    </row>
    <row r="133" spans="1:16" ht="25.5">
      <c r="A133" s="24" t="s">
        <v>47</v>
      </c>
      <c r="B133" s="29" t="s">
        <v>286</v>
      </c>
      <c r="C133" s="29" t="s">
        <v>287</v>
      </c>
      <c r="D133" s="24" t="s">
        <v>49</v>
      </c>
      <c r="E133" s="30" t="s">
        <v>288</v>
      </c>
      <c r="F133" s="31" t="s">
        <v>235</v>
      </c>
      <c r="G133" s="32">
        <v>1.459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52</v>
      </c>
      <c r="E134" s="35" t="s">
        <v>49</v>
      </c>
    </row>
    <row r="135" spans="1:5" ht="12.75">
      <c r="A135" s="38" t="s">
        <v>54</v>
      </c>
      <c r="E135" s="37" t="s">
        <v>289</v>
      </c>
    </row>
    <row r="136" spans="1:16" ht="12.75">
      <c r="A136" s="24" t="s">
        <v>47</v>
      </c>
      <c r="B136" s="29" t="s">
        <v>290</v>
      </c>
      <c r="C136" s="29" t="s">
        <v>291</v>
      </c>
      <c r="D136" s="24" t="s">
        <v>49</v>
      </c>
      <c r="E136" s="30" t="s">
        <v>292</v>
      </c>
      <c r="F136" s="31" t="s">
        <v>235</v>
      </c>
      <c r="G136" s="32">
        <v>0.292</v>
      </c>
      <c r="H136" s="33">
        <v>0</v>
      </c>
      <c r="I136" s="33">
        <f>ROUND(ROUND(H136,2)*ROUND(G136,3),2)</f>
      </c>
      <c r="O136">
        <f>(I136*21)/100</f>
      </c>
      <c r="P136" t="s">
        <v>27</v>
      </c>
    </row>
    <row r="137" spans="1:5" ht="12.75">
      <c r="A137" s="34" t="s">
        <v>52</v>
      </c>
      <c r="E137" s="35" t="s">
        <v>49</v>
      </c>
    </row>
    <row r="138" spans="1:5" ht="12.75">
      <c r="A138" s="38" t="s">
        <v>54</v>
      </c>
      <c r="E138" s="37" t="s">
        <v>293</v>
      </c>
    </row>
    <row r="139" spans="1:16" ht="12.75">
      <c r="A139" s="24" t="s">
        <v>47</v>
      </c>
      <c r="B139" s="29" t="s">
        <v>294</v>
      </c>
      <c r="C139" s="29" t="s">
        <v>295</v>
      </c>
      <c r="D139" s="24" t="s">
        <v>49</v>
      </c>
      <c r="E139" s="30" t="s">
        <v>296</v>
      </c>
      <c r="F139" s="31" t="s">
        <v>235</v>
      </c>
      <c r="G139" s="32">
        <v>19.4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12.75">
      <c r="A140" s="34" t="s">
        <v>52</v>
      </c>
      <c r="E140" s="35" t="s">
        <v>49</v>
      </c>
    </row>
    <row r="141" spans="1:5" ht="12.75">
      <c r="A141" s="38" t="s">
        <v>54</v>
      </c>
      <c r="E141" s="37" t="s">
        <v>297</v>
      </c>
    </row>
    <row r="142" spans="1:16" ht="12.75">
      <c r="A142" s="24" t="s">
        <v>47</v>
      </c>
      <c r="B142" s="29" t="s">
        <v>298</v>
      </c>
      <c r="C142" s="29" t="s">
        <v>299</v>
      </c>
      <c r="D142" s="24" t="s">
        <v>49</v>
      </c>
      <c r="E142" s="30" t="s">
        <v>300</v>
      </c>
      <c r="F142" s="31" t="s">
        <v>235</v>
      </c>
      <c r="G142" s="32">
        <v>29.184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12.75">
      <c r="A143" s="34" t="s">
        <v>52</v>
      </c>
      <c r="E143" s="35" t="s">
        <v>49</v>
      </c>
    </row>
    <row r="144" spans="1:5" ht="12.75">
      <c r="A144" s="38" t="s">
        <v>54</v>
      </c>
      <c r="E144" s="37" t="s">
        <v>301</v>
      </c>
    </row>
    <row r="145" spans="1:16" ht="12.75">
      <c r="A145" s="24" t="s">
        <v>47</v>
      </c>
      <c r="B145" s="29" t="s">
        <v>302</v>
      </c>
      <c r="C145" s="29" t="s">
        <v>303</v>
      </c>
      <c r="D145" s="24" t="s">
        <v>49</v>
      </c>
      <c r="E145" s="30" t="s">
        <v>304</v>
      </c>
      <c r="F145" s="31" t="s">
        <v>235</v>
      </c>
      <c r="G145" s="32">
        <v>305.204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52</v>
      </c>
      <c r="E146" s="35" t="s">
        <v>49</v>
      </c>
    </row>
    <row r="147" spans="1:5" ht="51">
      <c r="A147" s="36" t="s">
        <v>54</v>
      </c>
      <c r="E147" s="37" t="s">
        <v>305</v>
      </c>
    </row>
    <row r="148" spans="1:18" ht="12.75" customHeight="1">
      <c r="A148" s="6" t="s">
        <v>45</v>
      </c>
      <c r="B148" s="6"/>
      <c r="C148" s="41" t="s">
        <v>67</v>
      </c>
      <c r="D148" s="6"/>
      <c r="E148" s="27" t="s">
        <v>306</v>
      </c>
      <c r="F148" s="6"/>
      <c r="G148" s="6"/>
      <c r="H148" s="6"/>
      <c r="I148" s="42">
        <f>0+Q148</f>
      </c>
      <c r="O148">
        <f>0+R148</f>
      </c>
      <c r="Q148">
        <f>0+I149+I152+I155+I158</f>
      </c>
      <c r="R148">
        <f>0+O149+O152+O155+O158</f>
      </c>
    </row>
    <row r="149" spans="1:16" ht="25.5">
      <c r="A149" s="24" t="s">
        <v>47</v>
      </c>
      <c r="B149" s="29" t="s">
        <v>307</v>
      </c>
      <c r="C149" s="29" t="s">
        <v>308</v>
      </c>
      <c r="D149" s="24" t="s">
        <v>49</v>
      </c>
      <c r="E149" s="30" t="s">
        <v>309</v>
      </c>
      <c r="F149" s="31" t="s">
        <v>235</v>
      </c>
      <c r="G149" s="32">
        <v>206.5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12.75">
      <c r="A150" s="34" t="s">
        <v>52</v>
      </c>
      <c r="E150" s="35" t="s">
        <v>49</v>
      </c>
    </row>
    <row r="151" spans="1:5" ht="38.25">
      <c r="A151" s="38" t="s">
        <v>54</v>
      </c>
      <c r="E151" s="37" t="s">
        <v>310</v>
      </c>
    </row>
    <row r="152" spans="1:16" ht="12.75">
      <c r="A152" s="24" t="s">
        <v>47</v>
      </c>
      <c r="B152" s="29" t="s">
        <v>311</v>
      </c>
      <c r="C152" s="29" t="s">
        <v>312</v>
      </c>
      <c r="D152" s="24" t="s">
        <v>49</v>
      </c>
      <c r="E152" s="30" t="s">
        <v>313</v>
      </c>
      <c r="F152" s="31" t="s">
        <v>235</v>
      </c>
      <c r="G152" s="32">
        <v>473.332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12.75">
      <c r="A153" s="34" t="s">
        <v>52</v>
      </c>
      <c r="E153" s="35" t="s">
        <v>314</v>
      </c>
    </row>
    <row r="154" spans="1:5" ht="127.5">
      <c r="A154" s="38" t="s">
        <v>54</v>
      </c>
      <c r="E154" s="37" t="s">
        <v>315</v>
      </c>
    </row>
    <row r="155" spans="1:16" ht="12.75">
      <c r="A155" s="24" t="s">
        <v>47</v>
      </c>
      <c r="B155" s="29" t="s">
        <v>316</v>
      </c>
      <c r="C155" s="29" t="s">
        <v>317</v>
      </c>
      <c r="D155" s="24" t="s">
        <v>49</v>
      </c>
      <c r="E155" s="30" t="s">
        <v>318</v>
      </c>
      <c r="F155" s="31" t="s">
        <v>235</v>
      </c>
      <c r="G155" s="32">
        <v>44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12.75">
      <c r="A156" s="34" t="s">
        <v>52</v>
      </c>
      <c r="E156" s="35" t="s">
        <v>319</v>
      </c>
    </row>
    <row r="157" spans="1:5" ht="12.75">
      <c r="A157" s="38" t="s">
        <v>54</v>
      </c>
      <c r="E157" s="37" t="s">
        <v>320</v>
      </c>
    </row>
    <row r="158" spans="1:16" ht="12.75">
      <c r="A158" s="24" t="s">
        <v>47</v>
      </c>
      <c r="B158" s="29" t="s">
        <v>321</v>
      </c>
      <c r="C158" s="29" t="s">
        <v>322</v>
      </c>
      <c r="D158" s="24" t="s">
        <v>49</v>
      </c>
      <c r="E158" s="30" t="s">
        <v>323</v>
      </c>
      <c r="F158" s="31" t="s">
        <v>235</v>
      </c>
      <c r="G158" s="32">
        <v>13.02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52</v>
      </c>
      <c r="E159" s="35" t="s">
        <v>49</v>
      </c>
    </row>
    <row r="160" spans="1:5" ht="12.75">
      <c r="A160" s="36" t="s">
        <v>54</v>
      </c>
      <c r="E160" s="37" t="s">
        <v>324</v>
      </c>
    </row>
    <row r="161" spans="1:18" ht="12.75" customHeight="1">
      <c r="A161" s="6" t="s">
        <v>45</v>
      </c>
      <c r="B161" s="6"/>
      <c r="C161" s="41" t="s">
        <v>71</v>
      </c>
      <c r="D161" s="6"/>
      <c r="E161" s="27" t="s">
        <v>325</v>
      </c>
      <c r="F161" s="6"/>
      <c r="G161" s="6"/>
      <c r="H161" s="6"/>
      <c r="I161" s="42">
        <f>0+Q161</f>
      </c>
      <c r="O161">
        <f>0+R161</f>
      </c>
      <c r="Q161">
        <f>0+I162</f>
      </c>
      <c r="R161">
        <f>0+O162</f>
      </c>
    </row>
    <row r="162" spans="1:16" ht="12.75">
      <c r="A162" s="24" t="s">
        <v>47</v>
      </c>
      <c r="B162" s="29" t="s">
        <v>326</v>
      </c>
      <c r="C162" s="29" t="s">
        <v>327</v>
      </c>
      <c r="D162" s="24" t="s">
        <v>49</v>
      </c>
      <c r="E162" s="30" t="s">
        <v>328</v>
      </c>
      <c r="F162" s="31" t="s">
        <v>163</v>
      </c>
      <c r="G162" s="32">
        <v>92</v>
      </c>
      <c r="H162" s="33">
        <v>0</v>
      </c>
      <c r="I162" s="33">
        <f>ROUND(ROUND(H162,2)*ROUND(G162,3),2)</f>
      </c>
      <c r="O162">
        <f>(I162*21)/100</f>
      </c>
      <c r="P162" t="s">
        <v>27</v>
      </c>
    </row>
    <row r="163" spans="1:5" ht="25.5">
      <c r="A163" s="34" t="s">
        <v>52</v>
      </c>
      <c r="E163" s="35" t="s">
        <v>329</v>
      </c>
    </row>
    <row r="164" spans="1:5" ht="12.75">
      <c r="A164" s="36" t="s">
        <v>54</v>
      </c>
      <c r="E164" s="37" t="s">
        <v>330</v>
      </c>
    </row>
    <row r="165" spans="1:18" ht="12.75" customHeight="1">
      <c r="A165" s="6" t="s">
        <v>45</v>
      </c>
      <c r="B165" s="6"/>
      <c r="C165" s="41" t="s">
        <v>42</v>
      </c>
      <c r="D165" s="6"/>
      <c r="E165" s="27" t="s">
        <v>331</v>
      </c>
      <c r="F165" s="6"/>
      <c r="G165" s="6"/>
      <c r="H165" s="6"/>
      <c r="I165" s="42">
        <f>0+Q165</f>
      </c>
      <c r="O165">
        <f>0+R165</f>
      </c>
      <c r="Q165">
        <f>0+I166+I169+I172+I175+I178+I181+I184+I187+I190+I193+I196+I199+I202+I205+I208+I211+I214+I217+I220+I223+I226+I229+I232+I235+I238+I241+I244+I247</f>
      </c>
      <c r="R165">
        <f>0+O166+O169+O172+O175+O178+O181+O184+O187+O190+O193+O196+O199+O202+O205+O208+O211+O214+O217+O220+O223+O226+O229+O232+O235+O238+O241+O244+O247</f>
      </c>
    </row>
    <row r="166" spans="1:16" ht="25.5">
      <c r="A166" s="24" t="s">
        <v>47</v>
      </c>
      <c r="B166" s="29" t="s">
        <v>332</v>
      </c>
      <c r="C166" s="29" t="s">
        <v>333</v>
      </c>
      <c r="D166" s="24" t="s">
        <v>49</v>
      </c>
      <c r="E166" s="30" t="s">
        <v>334</v>
      </c>
      <c r="F166" s="31" t="s">
        <v>163</v>
      </c>
      <c r="G166" s="32">
        <v>44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12.75">
      <c r="A167" s="34" t="s">
        <v>52</v>
      </c>
      <c r="E167" s="35" t="s">
        <v>335</v>
      </c>
    </row>
    <row r="168" spans="1:5" ht="12.75">
      <c r="A168" s="38" t="s">
        <v>54</v>
      </c>
      <c r="E168" s="37" t="s">
        <v>336</v>
      </c>
    </row>
    <row r="169" spans="1:16" ht="25.5">
      <c r="A169" s="24" t="s">
        <v>47</v>
      </c>
      <c r="B169" s="29" t="s">
        <v>337</v>
      </c>
      <c r="C169" s="29" t="s">
        <v>338</v>
      </c>
      <c r="D169" s="24" t="s">
        <v>49</v>
      </c>
      <c r="E169" s="30" t="s">
        <v>339</v>
      </c>
      <c r="F169" s="31" t="s">
        <v>163</v>
      </c>
      <c r="G169" s="32">
        <v>32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12.75">
      <c r="A170" s="34" t="s">
        <v>52</v>
      </c>
      <c r="E170" s="35" t="s">
        <v>49</v>
      </c>
    </row>
    <row r="171" spans="1:5" ht="12.75">
      <c r="A171" s="38" t="s">
        <v>54</v>
      </c>
      <c r="E171" s="37" t="s">
        <v>340</v>
      </c>
    </row>
    <row r="172" spans="1:16" ht="25.5">
      <c r="A172" s="24" t="s">
        <v>47</v>
      </c>
      <c r="B172" s="29" t="s">
        <v>341</v>
      </c>
      <c r="C172" s="29" t="s">
        <v>342</v>
      </c>
      <c r="D172" s="24" t="s">
        <v>49</v>
      </c>
      <c r="E172" s="30" t="s">
        <v>343</v>
      </c>
      <c r="F172" s="31" t="s">
        <v>163</v>
      </c>
      <c r="G172" s="32">
        <v>46</v>
      </c>
      <c r="H172" s="33">
        <v>0</v>
      </c>
      <c r="I172" s="33">
        <f>ROUND(ROUND(H172,2)*ROUND(G172,3),2)</f>
      </c>
      <c r="O172">
        <f>(I172*21)/100</f>
      </c>
      <c r="P172" t="s">
        <v>27</v>
      </c>
    </row>
    <row r="173" spans="1:5" ht="12.75">
      <c r="A173" s="34" t="s">
        <v>52</v>
      </c>
      <c r="E173" s="35" t="s">
        <v>344</v>
      </c>
    </row>
    <row r="174" spans="1:5" ht="12.75">
      <c r="A174" s="38" t="s">
        <v>54</v>
      </c>
      <c r="E174" s="37" t="s">
        <v>345</v>
      </c>
    </row>
    <row r="175" spans="1:16" ht="12.75">
      <c r="A175" s="24" t="s">
        <v>47</v>
      </c>
      <c r="B175" s="29" t="s">
        <v>346</v>
      </c>
      <c r="C175" s="29" t="s">
        <v>347</v>
      </c>
      <c r="D175" s="24" t="s">
        <v>49</v>
      </c>
      <c r="E175" s="30" t="s">
        <v>348</v>
      </c>
      <c r="F175" s="31" t="s">
        <v>163</v>
      </c>
      <c r="G175" s="32">
        <v>45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52</v>
      </c>
      <c r="E176" s="35" t="s">
        <v>349</v>
      </c>
    </row>
    <row r="177" spans="1:5" ht="12.75">
      <c r="A177" s="38" t="s">
        <v>54</v>
      </c>
      <c r="E177" s="37" t="s">
        <v>350</v>
      </c>
    </row>
    <row r="178" spans="1:16" ht="25.5">
      <c r="A178" s="24" t="s">
        <v>47</v>
      </c>
      <c r="B178" s="29" t="s">
        <v>351</v>
      </c>
      <c r="C178" s="29" t="s">
        <v>352</v>
      </c>
      <c r="D178" s="24" t="s">
        <v>49</v>
      </c>
      <c r="E178" s="30" t="s">
        <v>353</v>
      </c>
      <c r="F178" s="31" t="s">
        <v>74</v>
      </c>
      <c r="G178" s="32">
        <v>4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12.75">
      <c r="A179" s="34" t="s">
        <v>52</v>
      </c>
      <c r="E179" s="35" t="s">
        <v>49</v>
      </c>
    </row>
    <row r="180" spans="1:5" ht="12.75">
      <c r="A180" s="38" t="s">
        <v>54</v>
      </c>
      <c r="E180" s="37" t="s">
        <v>218</v>
      </c>
    </row>
    <row r="181" spans="1:16" ht="12.75">
      <c r="A181" s="24" t="s">
        <v>47</v>
      </c>
      <c r="B181" s="29" t="s">
        <v>354</v>
      </c>
      <c r="C181" s="29" t="s">
        <v>355</v>
      </c>
      <c r="D181" s="24" t="s">
        <v>49</v>
      </c>
      <c r="E181" s="30" t="s">
        <v>356</v>
      </c>
      <c r="F181" s="31" t="s">
        <v>74</v>
      </c>
      <c r="G181" s="32">
        <v>6</v>
      </c>
      <c r="H181" s="33">
        <v>0</v>
      </c>
      <c r="I181" s="33">
        <f>ROUND(ROUND(H181,2)*ROUND(G181,3),2)</f>
      </c>
      <c r="O181">
        <f>(I181*21)/100</f>
      </c>
      <c r="P181" t="s">
        <v>27</v>
      </c>
    </row>
    <row r="182" spans="1:5" ht="12.75">
      <c r="A182" s="34" t="s">
        <v>52</v>
      </c>
      <c r="E182" s="35" t="s">
        <v>357</v>
      </c>
    </row>
    <row r="183" spans="1:5" ht="12.75">
      <c r="A183" s="38" t="s">
        <v>54</v>
      </c>
      <c r="E183" s="37" t="s">
        <v>358</v>
      </c>
    </row>
    <row r="184" spans="1:16" ht="12.75">
      <c r="A184" s="24" t="s">
        <v>47</v>
      </c>
      <c r="B184" s="29" t="s">
        <v>359</v>
      </c>
      <c r="C184" s="29" t="s">
        <v>360</v>
      </c>
      <c r="D184" s="24" t="s">
        <v>49</v>
      </c>
      <c r="E184" s="30" t="s">
        <v>361</v>
      </c>
      <c r="F184" s="31" t="s">
        <v>74</v>
      </c>
      <c r="G184" s="32">
        <v>2</v>
      </c>
      <c r="H184" s="33">
        <v>0</v>
      </c>
      <c r="I184" s="33">
        <f>ROUND(ROUND(H184,2)*ROUND(G184,3),2)</f>
      </c>
      <c r="O184">
        <f>(I184*21)/100</f>
      </c>
      <c r="P184" t="s">
        <v>27</v>
      </c>
    </row>
    <row r="185" spans="1:5" ht="12.75">
      <c r="A185" s="34" t="s">
        <v>52</v>
      </c>
      <c r="E185" s="35" t="s">
        <v>49</v>
      </c>
    </row>
    <row r="186" spans="1:5" ht="12.75">
      <c r="A186" s="38" t="s">
        <v>54</v>
      </c>
      <c r="E186" s="37" t="s">
        <v>49</v>
      </c>
    </row>
    <row r="187" spans="1:16" ht="25.5">
      <c r="A187" s="24" t="s">
        <v>47</v>
      </c>
      <c r="B187" s="29" t="s">
        <v>362</v>
      </c>
      <c r="C187" s="29" t="s">
        <v>363</v>
      </c>
      <c r="D187" s="24" t="s">
        <v>49</v>
      </c>
      <c r="E187" s="30" t="s">
        <v>364</v>
      </c>
      <c r="F187" s="31" t="s">
        <v>235</v>
      </c>
      <c r="G187" s="32">
        <v>31.25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52</v>
      </c>
      <c r="E188" s="35" t="s">
        <v>49</v>
      </c>
    </row>
    <row r="189" spans="1:5" ht="38.25">
      <c r="A189" s="38" t="s">
        <v>54</v>
      </c>
      <c r="E189" s="37" t="s">
        <v>365</v>
      </c>
    </row>
    <row r="190" spans="1:16" ht="25.5">
      <c r="A190" s="24" t="s">
        <v>47</v>
      </c>
      <c r="B190" s="29" t="s">
        <v>366</v>
      </c>
      <c r="C190" s="29" t="s">
        <v>367</v>
      </c>
      <c r="D190" s="24" t="s">
        <v>49</v>
      </c>
      <c r="E190" s="30" t="s">
        <v>368</v>
      </c>
      <c r="F190" s="31" t="s">
        <v>235</v>
      </c>
      <c r="G190" s="32">
        <v>31.25</v>
      </c>
      <c r="H190" s="33">
        <v>0</v>
      </c>
      <c r="I190" s="33">
        <f>ROUND(ROUND(H190,2)*ROUND(G190,3),2)</f>
      </c>
      <c r="O190">
        <f>(I190*21)/100</f>
      </c>
      <c r="P190" t="s">
        <v>27</v>
      </c>
    </row>
    <row r="191" spans="1:5" ht="12.75">
      <c r="A191" s="34" t="s">
        <v>52</v>
      </c>
      <c r="E191" s="35" t="s">
        <v>369</v>
      </c>
    </row>
    <row r="192" spans="1:5" ht="38.25">
      <c r="A192" s="38" t="s">
        <v>54</v>
      </c>
      <c r="E192" s="37" t="s">
        <v>365</v>
      </c>
    </row>
    <row r="193" spans="1:16" ht="12.75">
      <c r="A193" s="24" t="s">
        <v>47</v>
      </c>
      <c r="B193" s="29" t="s">
        <v>370</v>
      </c>
      <c r="C193" s="29" t="s">
        <v>371</v>
      </c>
      <c r="D193" s="24" t="s">
        <v>49</v>
      </c>
      <c r="E193" s="30" t="s">
        <v>372</v>
      </c>
      <c r="F193" s="31" t="s">
        <v>163</v>
      </c>
      <c r="G193" s="32">
        <v>4</v>
      </c>
      <c r="H193" s="33">
        <v>0</v>
      </c>
      <c r="I193" s="33">
        <f>ROUND(ROUND(H193,2)*ROUND(G193,3),2)</f>
      </c>
      <c r="O193">
        <f>(I193*21)/100</f>
      </c>
      <c r="P193" t="s">
        <v>27</v>
      </c>
    </row>
    <row r="194" spans="1:5" ht="12.75">
      <c r="A194" s="34" t="s">
        <v>52</v>
      </c>
      <c r="E194" s="35" t="s">
        <v>373</v>
      </c>
    </row>
    <row r="195" spans="1:5" ht="12.75">
      <c r="A195" s="38" t="s">
        <v>54</v>
      </c>
      <c r="E195" s="37" t="s">
        <v>374</v>
      </c>
    </row>
    <row r="196" spans="1:16" ht="12.75">
      <c r="A196" s="24" t="s">
        <v>47</v>
      </c>
      <c r="B196" s="29" t="s">
        <v>375</v>
      </c>
      <c r="C196" s="29" t="s">
        <v>376</v>
      </c>
      <c r="D196" s="24" t="s">
        <v>49</v>
      </c>
      <c r="E196" s="30" t="s">
        <v>377</v>
      </c>
      <c r="F196" s="31" t="s">
        <v>163</v>
      </c>
      <c r="G196" s="32">
        <v>4</v>
      </c>
      <c r="H196" s="33">
        <v>0</v>
      </c>
      <c r="I196" s="33">
        <f>ROUND(ROUND(H196,2)*ROUND(G196,3),2)</f>
      </c>
      <c r="O196">
        <f>(I196*21)/100</f>
      </c>
      <c r="P196" t="s">
        <v>27</v>
      </c>
    </row>
    <row r="197" spans="1:5" ht="12.75">
      <c r="A197" s="34" t="s">
        <v>52</v>
      </c>
      <c r="E197" s="35" t="s">
        <v>373</v>
      </c>
    </row>
    <row r="198" spans="1:5" ht="12.75">
      <c r="A198" s="38" t="s">
        <v>54</v>
      </c>
      <c r="E198" s="37" t="s">
        <v>378</v>
      </c>
    </row>
    <row r="199" spans="1:16" ht="12.75">
      <c r="A199" s="24" t="s">
        <v>47</v>
      </c>
      <c r="B199" s="29" t="s">
        <v>379</v>
      </c>
      <c r="C199" s="29" t="s">
        <v>380</v>
      </c>
      <c r="D199" s="24" t="s">
        <v>49</v>
      </c>
      <c r="E199" s="30" t="s">
        <v>381</v>
      </c>
      <c r="F199" s="31" t="s">
        <v>163</v>
      </c>
      <c r="G199" s="32">
        <v>19.2</v>
      </c>
      <c r="H199" s="33">
        <v>0</v>
      </c>
      <c r="I199" s="33">
        <f>ROUND(ROUND(H199,2)*ROUND(G199,3),2)</f>
      </c>
      <c r="O199">
        <f>(I199*21)/100</f>
      </c>
      <c r="P199" t="s">
        <v>27</v>
      </c>
    </row>
    <row r="200" spans="1:5" ht="12.75">
      <c r="A200" s="34" t="s">
        <v>52</v>
      </c>
      <c r="E200" s="35" t="s">
        <v>172</v>
      </c>
    </row>
    <row r="201" spans="1:5" ht="12.75">
      <c r="A201" s="38" t="s">
        <v>54</v>
      </c>
      <c r="E201" s="37" t="s">
        <v>173</v>
      </c>
    </row>
    <row r="202" spans="1:16" ht="12.75">
      <c r="A202" s="24" t="s">
        <v>47</v>
      </c>
      <c r="B202" s="29" t="s">
        <v>382</v>
      </c>
      <c r="C202" s="29" t="s">
        <v>383</v>
      </c>
      <c r="D202" s="24" t="s">
        <v>49</v>
      </c>
      <c r="E202" s="30" t="s">
        <v>384</v>
      </c>
      <c r="F202" s="31" t="s">
        <v>74</v>
      </c>
      <c r="G202" s="32">
        <v>24</v>
      </c>
      <c r="H202" s="33">
        <v>0</v>
      </c>
      <c r="I202" s="33">
        <f>ROUND(ROUND(H202,2)*ROUND(G202,3),2)</f>
      </c>
      <c r="O202">
        <f>(I202*21)/100</f>
      </c>
      <c r="P202" t="s">
        <v>27</v>
      </c>
    </row>
    <row r="203" spans="1:5" ht="12.75">
      <c r="A203" s="34" t="s">
        <v>52</v>
      </c>
      <c r="E203" s="35" t="s">
        <v>49</v>
      </c>
    </row>
    <row r="204" spans="1:5" ht="12.75">
      <c r="A204" s="38" t="s">
        <v>54</v>
      </c>
      <c r="E204" s="37" t="s">
        <v>385</v>
      </c>
    </row>
    <row r="205" spans="1:16" ht="12.75">
      <c r="A205" s="24" t="s">
        <v>47</v>
      </c>
      <c r="B205" s="29" t="s">
        <v>386</v>
      </c>
      <c r="C205" s="29" t="s">
        <v>387</v>
      </c>
      <c r="D205" s="24" t="s">
        <v>49</v>
      </c>
      <c r="E205" s="30" t="s">
        <v>388</v>
      </c>
      <c r="F205" s="31" t="s">
        <v>163</v>
      </c>
      <c r="G205" s="32">
        <v>43.4</v>
      </c>
      <c r="H205" s="33">
        <v>0</v>
      </c>
      <c r="I205" s="33">
        <f>ROUND(ROUND(H205,2)*ROUND(G205,3),2)</f>
      </c>
      <c r="O205">
        <f>(I205*21)/100</f>
      </c>
      <c r="P205" t="s">
        <v>27</v>
      </c>
    </row>
    <row r="206" spans="1:5" ht="12.75">
      <c r="A206" s="34" t="s">
        <v>52</v>
      </c>
      <c r="E206" s="35" t="s">
        <v>49</v>
      </c>
    </row>
    <row r="207" spans="1:5" ht="12.75">
      <c r="A207" s="38" t="s">
        <v>54</v>
      </c>
      <c r="E207" s="37" t="s">
        <v>389</v>
      </c>
    </row>
    <row r="208" spans="1:16" ht="12.75">
      <c r="A208" s="24" t="s">
        <v>47</v>
      </c>
      <c r="B208" s="29" t="s">
        <v>390</v>
      </c>
      <c r="C208" s="29" t="s">
        <v>391</v>
      </c>
      <c r="D208" s="24" t="s">
        <v>49</v>
      </c>
      <c r="E208" s="30" t="s">
        <v>392</v>
      </c>
      <c r="F208" s="31" t="s">
        <v>163</v>
      </c>
      <c r="G208" s="32">
        <v>19.2</v>
      </c>
      <c r="H208" s="33">
        <v>0</v>
      </c>
      <c r="I208" s="33">
        <f>ROUND(ROUND(H208,2)*ROUND(G208,3),2)</f>
      </c>
      <c r="O208">
        <f>(I208*21)/100</f>
      </c>
      <c r="P208" t="s">
        <v>27</v>
      </c>
    </row>
    <row r="209" spans="1:5" ht="12.75">
      <c r="A209" s="34" t="s">
        <v>52</v>
      </c>
      <c r="E209" s="35" t="s">
        <v>172</v>
      </c>
    </row>
    <row r="210" spans="1:5" ht="12.75">
      <c r="A210" s="38" t="s">
        <v>54</v>
      </c>
      <c r="E210" s="37" t="s">
        <v>173</v>
      </c>
    </row>
    <row r="211" spans="1:16" ht="12.75">
      <c r="A211" s="24" t="s">
        <v>47</v>
      </c>
      <c r="B211" s="29" t="s">
        <v>393</v>
      </c>
      <c r="C211" s="29" t="s">
        <v>394</v>
      </c>
      <c r="D211" s="24" t="s">
        <v>49</v>
      </c>
      <c r="E211" s="30" t="s">
        <v>395</v>
      </c>
      <c r="F211" s="31" t="s">
        <v>163</v>
      </c>
      <c r="G211" s="32">
        <v>25.6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52</v>
      </c>
      <c r="E212" s="35" t="s">
        <v>396</v>
      </c>
    </row>
    <row r="213" spans="1:5" ht="12.75">
      <c r="A213" s="38" t="s">
        <v>54</v>
      </c>
      <c r="E213" s="37" t="s">
        <v>397</v>
      </c>
    </row>
    <row r="214" spans="1:16" ht="12.75">
      <c r="A214" s="24" t="s">
        <v>47</v>
      </c>
      <c r="B214" s="29" t="s">
        <v>398</v>
      </c>
      <c r="C214" s="29" t="s">
        <v>399</v>
      </c>
      <c r="D214" s="24" t="s">
        <v>49</v>
      </c>
      <c r="E214" s="30" t="s">
        <v>400</v>
      </c>
      <c r="F214" s="31" t="s">
        <v>163</v>
      </c>
      <c r="G214" s="32">
        <v>16.4</v>
      </c>
      <c r="H214" s="33">
        <v>0</v>
      </c>
      <c r="I214" s="33">
        <f>ROUND(ROUND(H214,2)*ROUND(G214,3),2)</f>
      </c>
      <c r="O214">
        <f>(I214*21)/100</f>
      </c>
      <c r="P214" t="s">
        <v>27</v>
      </c>
    </row>
    <row r="215" spans="1:5" ht="12.75">
      <c r="A215" s="34" t="s">
        <v>52</v>
      </c>
      <c r="E215" s="35" t="s">
        <v>401</v>
      </c>
    </row>
    <row r="216" spans="1:5" ht="12.75">
      <c r="A216" s="38" t="s">
        <v>54</v>
      </c>
      <c r="E216" s="37" t="s">
        <v>402</v>
      </c>
    </row>
    <row r="217" spans="1:16" ht="12.75">
      <c r="A217" s="24" t="s">
        <v>47</v>
      </c>
      <c r="B217" s="29" t="s">
        <v>403</v>
      </c>
      <c r="C217" s="29" t="s">
        <v>404</v>
      </c>
      <c r="D217" s="24" t="s">
        <v>49</v>
      </c>
      <c r="E217" s="30" t="s">
        <v>405</v>
      </c>
      <c r="F217" s="31" t="s">
        <v>235</v>
      </c>
      <c r="G217" s="32">
        <v>20.962</v>
      </c>
      <c r="H217" s="33">
        <v>0</v>
      </c>
      <c r="I217" s="33">
        <f>ROUND(ROUND(H217,2)*ROUND(G217,3),2)</f>
      </c>
      <c r="O217">
        <f>(I217*21)/100</f>
      </c>
      <c r="P217" t="s">
        <v>27</v>
      </c>
    </row>
    <row r="218" spans="1:5" ht="12.75">
      <c r="A218" s="34" t="s">
        <v>52</v>
      </c>
      <c r="E218" s="35" t="s">
        <v>406</v>
      </c>
    </row>
    <row r="219" spans="1:5" ht="12.75">
      <c r="A219" s="38" t="s">
        <v>54</v>
      </c>
      <c r="E219" s="37" t="s">
        <v>407</v>
      </c>
    </row>
    <row r="220" spans="1:16" ht="12.75">
      <c r="A220" s="24" t="s">
        <v>47</v>
      </c>
      <c r="B220" s="29" t="s">
        <v>408</v>
      </c>
      <c r="C220" s="29" t="s">
        <v>409</v>
      </c>
      <c r="D220" s="24" t="s">
        <v>410</v>
      </c>
      <c r="E220" s="30" t="s">
        <v>411</v>
      </c>
      <c r="F220" s="31" t="s">
        <v>412</v>
      </c>
      <c r="G220" s="32">
        <v>110</v>
      </c>
      <c r="H220" s="33">
        <v>0</v>
      </c>
      <c r="I220" s="33">
        <f>ROUND(ROUND(H220,2)*ROUND(G220,3),2)</f>
      </c>
      <c r="O220">
        <f>(I220*21)/100</f>
      </c>
      <c r="P220" t="s">
        <v>27</v>
      </c>
    </row>
    <row r="221" spans="1:5" ht="12.75">
      <c r="A221" s="34" t="s">
        <v>52</v>
      </c>
      <c r="E221" s="35" t="s">
        <v>413</v>
      </c>
    </row>
    <row r="222" spans="1:5" ht="25.5">
      <c r="A222" s="38" t="s">
        <v>54</v>
      </c>
      <c r="E222" s="37" t="s">
        <v>414</v>
      </c>
    </row>
    <row r="223" spans="1:16" ht="12.75">
      <c r="A223" s="24" t="s">
        <v>47</v>
      </c>
      <c r="B223" s="29" t="s">
        <v>415</v>
      </c>
      <c r="C223" s="29" t="s">
        <v>409</v>
      </c>
      <c r="D223" s="24" t="s">
        <v>416</v>
      </c>
      <c r="E223" s="30" t="s">
        <v>411</v>
      </c>
      <c r="F223" s="31" t="s">
        <v>412</v>
      </c>
      <c r="G223" s="32">
        <v>1550.898</v>
      </c>
      <c r="H223" s="33">
        <v>0</v>
      </c>
      <c r="I223" s="33">
        <f>ROUND(ROUND(H223,2)*ROUND(G223,3),2)</f>
      </c>
      <c r="O223">
        <f>(I223*21)/100</f>
      </c>
      <c r="P223" t="s">
        <v>27</v>
      </c>
    </row>
    <row r="224" spans="1:5" ht="12.75">
      <c r="A224" s="34" t="s">
        <v>52</v>
      </c>
      <c r="E224" s="35" t="s">
        <v>417</v>
      </c>
    </row>
    <row r="225" spans="1:5" ht="63.75">
      <c r="A225" s="38" t="s">
        <v>54</v>
      </c>
      <c r="E225" s="37" t="s">
        <v>418</v>
      </c>
    </row>
    <row r="226" spans="1:16" ht="12.75">
      <c r="A226" s="24" t="s">
        <v>47</v>
      </c>
      <c r="B226" s="29" t="s">
        <v>419</v>
      </c>
      <c r="C226" s="29" t="s">
        <v>420</v>
      </c>
      <c r="D226" s="24" t="s">
        <v>49</v>
      </c>
      <c r="E226" s="30" t="s">
        <v>421</v>
      </c>
      <c r="F226" s="31" t="s">
        <v>74</v>
      </c>
      <c r="G226" s="32">
        <v>4</v>
      </c>
      <c r="H226" s="33">
        <v>0</v>
      </c>
      <c r="I226" s="33">
        <f>ROUND(ROUND(H226,2)*ROUND(G226,3),2)</f>
      </c>
      <c r="O226">
        <f>(I226*21)/100</f>
      </c>
      <c r="P226" t="s">
        <v>27</v>
      </c>
    </row>
    <row r="227" spans="1:5" ht="12.75">
      <c r="A227" s="34" t="s">
        <v>52</v>
      </c>
      <c r="E227" s="35" t="s">
        <v>422</v>
      </c>
    </row>
    <row r="228" spans="1:5" ht="12.75">
      <c r="A228" s="38" t="s">
        <v>54</v>
      </c>
      <c r="E228" s="37" t="s">
        <v>423</v>
      </c>
    </row>
    <row r="229" spans="1:16" ht="12.75">
      <c r="A229" s="24" t="s">
        <v>47</v>
      </c>
      <c r="B229" s="29" t="s">
        <v>424</v>
      </c>
      <c r="C229" s="29" t="s">
        <v>425</v>
      </c>
      <c r="D229" s="24" t="s">
        <v>49</v>
      </c>
      <c r="E229" s="30" t="s">
        <v>426</v>
      </c>
      <c r="F229" s="31" t="s">
        <v>235</v>
      </c>
      <c r="G229" s="32">
        <v>398.925</v>
      </c>
      <c r="H229" s="33">
        <v>0</v>
      </c>
      <c r="I229" s="33">
        <f>ROUND(ROUND(H229,2)*ROUND(G229,3),2)</f>
      </c>
      <c r="O229">
        <f>(I229*21)/100</f>
      </c>
      <c r="P229" t="s">
        <v>27</v>
      </c>
    </row>
    <row r="230" spans="1:5" ht="12.75">
      <c r="A230" s="34" t="s">
        <v>52</v>
      </c>
      <c r="E230" s="35" t="s">
        <v>427</v>
      </c>
    </row>
    <row r="231" spans="1:5" ht="51">
      <c r="A231" s="38" t="s">
        <v>54</v>
      </c>
      <c r="E231" s="37" t="s">
        <v>428</v>
      </c>
    </row>
    <row r="232" spans="1:16" ht="12.75">
      <c r="A232" s="24" t="s">
        <v>47</v>
      </c>
      <c r="B232" s="29" t="s">
        <v>429</v>
      </c>
      <c r="C232" s="29" t="s">
        <v>430</v>
      </c>
      <c r="D232" s="24" t="s">
        <v>49</v>
      </c>
      <c r="E232" s="30" t="s">
        <v>431</v>
      </c>
      <c r="F232" s="31" t="s">
        <v>235</v>
      </c>
      <c r="G232" s="32">
        <v>48.584</v>
      </c>
      <c r="H232" s="33">
        <v>0</v>
      </c>
      <c r="I232" s="33">
        <f>ROUND(ROUND(H232,2)*ROUND(G232,3),2)</f>
      </c>
      <c r="O232">
        <f>(I232*21)/100</f>
      </c>
      <c r="P232" t="s">
        <v>27</v>
      </c>
    </row>
    <row r="233" spans="1:5" ht="12.75">
      <c r="A233" s="34" t="s">
        <v>52</v>
      </c>
      <c r="E233" s="35" t="s">
        <v>432</v>
      </c>
    </row>
    <row r="234" spans="1:5" ht="38.25">
      <c r="A234" s="38" t="s">
        <v>54</v>
      </c>
      <c r="E234" s="37" t="s">
        <v>433</v>
      </c>
    </row>
    <row r="235" spans="1:16" ht="12.75">
      <c r="A235" s="24" t="s">
        <v>47</v>
      </c>
      <c r="B235" s="29" t="s">
        <v>434</v>
      </c>
      <c r="C235" s="29" t="s">
        <v>435</v>
      </c>
      <c r="D235" s="24" t="s">
        <v>49</v>
      </c>
      <c r="E235" s="30" t="s">
        <v>436</v>
      </c>
      <c r="F235" s="31" t="s">
        <v>235</v>
      </c>
      <c r="G235" s="32">
        <v>517.332</v>
      </c>
      <c r="H235" s="33">
        <v>0</v>
      </c>
      <c r="I235" s="33">
        <f>ROUND(ROUND(H235,2)*ROUND(G235,3),2)</f>
      </c>
      <c r="O235">
        <f>(I235*21)/100</f>
      </c>
      <c r="P235" t="s">
        <v>27</v>
      </c>
    </row>
    <row r="236" spans="1:5" ht="12.75">
      <c r="A236" s="34" t="s">
        <v>52</v>
      </c>
      <c r="E236" s="35" t="s">
        <v>49</v>
      </c>
    </row>
    <row r="237" spans="1:5" ht="38.25">
      <c r="A237" s="38" t="s">
        <v>54</v>
      </c>
      <c r="E237" s="37" t="s">
        <v>437</v>
      </c>
    </row>
    <row r="238" spans="1:16" ht="12.75">
      <c r="A238" s="24" t="s">
        <v>47</v>
      </c>
      <c r="B238" s="29" t="s">
        <v>438</v>
      </c>
      <c r="C238" s="29" t="s">
        <v>439</v>
      </c>
      <c r="D238" s="24" t="s">
        <v>49</v>
      </c>
      <c r="E238" s="30" t="s">
        <v>440</v>
      </c>
      <c r="F238" s="31" t="s">
        <v>101</v>
      </c>
      <c r="G238" s="32">
        <v>8.46</v>
      </c>
      <c r="H238" s="33">
        <v>0</v>
      </c>
      <c r="I238" s="33">
        <f>ROUND(ROUND(H238,2)*ROUND(G238,3),2)</f>
      </c>
      <c r="O238">
        <f>(I238*21)/100</f>
      </c>
      <c r="P238" t="s">
        <v>27</v>
      </c>
    </row>
    <row r="239" spans="1:5" ht="25.5">
      <c r="A239" s="34" t="s">
        <v>52</v>
      </c>
      <c r="E239" s="35" t="s">
        <v>441</v>
      </c>
    </row>
    <row r="240" spans="1:5" ht="38.25">
      <c r="A240" s="38" t="s">
        <v>54</v>
      </c>
      <c r="E240" s="37" t="s">
        <v>442</v>
      </c>
    </row>
    <row r="241" spans="1:16" ht="12.75">
      <c r="A241" s="24" t="s">
        <v>47</v>
      </c>
      <c r="B241" s="29" t="s">
        <v>443</v>
      </c>
      <c r="C241" s="29" t="s">
        <v>444</v>
      </c>
      <c r="D241" s="24" t="s">
        <v>49</v>
      </c>
      <c r="E241" s="30" t="s">
        <v>445</v>
      </c>
      <c r="F241" s="31" t="s">
        <v>163</v>
      </c>
      <c r="G241" s="32">
        <v>16.2</v>
      </c>
      <c r="H241" s="33">
        <v>0</v>
      </c>
      <c r="I241" s="33">
        <f>ROUND(ROUND(H241,2)*ROUND(G241,3),2)</f>
      </c>
      <c r="O241">
        <f>(I241*21)/100</f>
      </c>
      <c r="P241" t="s">
        <v>27</v>
      </c>
    </row>
    <row r="242" spans="1:5" ht="12.75">
      <c r="A242" s="34" t="s">
        <v>52</v>
      </c>
      <c r="E242" s="35" t="s">
        <v>446</v>
      </c>
    </row>
    <row r="243" spans="1:5" ht="12.75">
      <c r="A243" s="38" t="s">
        <v>54</v>
      </c>
      <c r="E243" s="37" t="s">
        <v>447</v>
      </c>
    </row>
    <row r="244" spans="1:16" ht="12.75">
      <c r="A244" s="24" t="s">
        <v>47</v>
      </c>
      <c r="B244" s="29" t="s">
        <v>448</v>
      </c>
      <c r="C244" s="29" t="s">
        <v>449</v>
      </c>
      <c r="D244" s="24" t="s">
        <v>49</v>
      </c>
      <c r="E244" s="30" t="s">
        <v>450</v>
      </c>
      <c r="F244" s="31" t="s">
        <v>235</v>
      </c>
      <c r="G244" s="32">
        <v>205.54</v>
      </c>
      <c r="H244" s="33">
        <v>0</v>
      </c>
      <c r="I244" s="33">
        <f>ROUND(ROUND(H244,2)*ROUND(G244,3),2)</f>
      </c>
      <c r="O244">
        <f>(I244*21)/100</f>
      </c>
      <c r="P244" t="s">
        <v>27</v>
      </c>
    </row>
    <row r="245" spans="1:5" ht="12.75">
      <c r="A245" s="34" t="s">
        <v>52</v>
      </c>
      <c r="E245" s="35" t="s">
        <v>153</v>
      </c>
    </row>
    <row r="246" spans="1:5" ht="12.75">
      <c r="A246" s="38" t="s">
        <v>54</v>
      </c>
      <c r="E246" s="37" t="s">
        <v>451</v>
      </c>
    </row>
    <row r="247" spans="1:16" ht="12.75">
      <c r="A247" s="24" t="s">
        <v>47</v>
      </c>
      <c r="B247" s="29" t="s">
        <v>452</v>
      </c>
      <c r="C247" s="29" t="s">
        <v>453</v>
      </c>
      <c r="D247" s="24" t="s">
        <v>49</v>
      </c>
      <c r="E247" s="30" t="s">
        <v>454</v>
      </c>
      <c r="F247" s="31" t="s">
        <v>74</v>
      </c>
      <c r="G247" s="32">
        <v>1</v>
      </c>
      <c r="H247" s="33">
        <v>0</v>
      </c>
      <c r="I247" s="33">
        <f>ROUND(ROUND(H247,2)*ROUND(G247,3),2)</f>
      </c>
      <c r="O247">
        <f>(I247*21)/100</f>
      </c>
      <c r="P247" t="s">
        <v>27</v>
      </c>
    </row>
    <row r="248" spans="1:5" ht="12.75">
      <c r="A248" s="34" t="s">
        <v>52</v>
      </c>
      <c r="E248" s="35" t="s">
        <v>49</v>
      </c>
    </row>
    <row r="249" spans="1:5" ht="12.75">
      <c r="A249" s="36" t="s">
        <v>54</v>
      </c>
      <c r="E249" s="37" t="s">
        <v>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