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000_000" sheetId="2" r:id="rId2"/>
    <sheet name="SO201_SO201" sheetId="3" r:id="rId3"/>
    <sheet name="SO202_SO202" sheetId="4" r:id="rId4"/>
    <sheet name="SO203_SO203" sheetId="5" r:id="rId5"/>
    <sheet name="SO204_SO204" sheetId="6" r:id="rId6"/>
    <sheet name="SO205_SO205" sheetId="7" r:id="rId7"/>
    <sheet name="SO206_SO206" sheetId="8" r:id="rId8"/>
    <sheet name="SO901_SO901" sheetId="9" r:id="rId9"/>
  </sheets>
  <definedNames/>
  <calcPr/>
  <webPublishing/>
</workbook>
</file>

<file path=xl/sharedStrings.xml><?xml version="1.0" encoding="utf-8"?>
<sst xmlns="http://schemas.openxmlformats.org/spreadsheetml/2006/main" count="7305" uniqueCount="816">
  <si>
    <t>Firma: Pontex, spol. s r.o.</t>
  </si>
  <si>
    <t>Rekapitulace ceny</t>
  </si>
  <si>
    <t>Stavba: 20 158 00 - II/112 Vlašim oprava mostů ev.č. 112-028, 112-029, 112-032, 112-034, 112-037, 112-038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</si>
  <si>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</si>
  <si>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</si>
  <si>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</si>
  <si>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</si>
  <si>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</si>
  <si>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</si>
  <si>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</si>
  <si>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</si>
  <si>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</si>
  <si>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</si>
  <si>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</si>
  <si>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</si>
  <si>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20 158 00</t>
  </si>
  <si>
    <t>II/112 Vlašim oprava mostů ev.č. 112-028, 112-029, 112-032, 112-034, 112-037, 112-038</t>
  </si>
  <si>
    <t>O</t>
  </si>
  <si>
    <t>Objekt:</t>
  </si>
  <si>
    <t>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</si>
  <si>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</si>
  <si>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</si>
  <si>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</si>
  <si>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</si>
  <si>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</si>
  <si>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</si>
  <si>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</si>
  <si>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</si>
  <si>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</si>
  <si>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</si>
  <si>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</si>
  <si>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</si>
  <si>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</si>
  <si>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</si>
  <si>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</si>
  <si>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</si>
  <si>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</si>
  <si>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</si>
  <si>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</si>
  <si>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</si>
  <si>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</si>
  <si>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</si>
  <si>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</si>
  <si>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</si>
  <si>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</si>
  <si>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</si>
  <si>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</si>
  <si>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</si>
  <si>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</si>
  <si>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</si>
  <si>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</si>
  <si>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</si>
  <si>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</si>
  <si>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</si>
  <si>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</si>
  <si>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</si>
  <si>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</si>
  <si>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</si>
  <si>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</si>
  <si>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</si>
  <si>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</si>
  <si>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</si>
  <si>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2020_OTSKP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</si>
  <si>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</si>
  <si>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</si>
  <si>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</si>
  <si>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</si>
  <si>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</si>
  <si>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</si>
  <si>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</si>
  <si>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C</t>
  </si>
  <si>
    <t>PASPORTIZACE DOPRAVNÍHO ZNAČENÍ</t>
  </si>
  <si>
    <t>7</t>
  </si>
  <si>
    <t>02720</t>
  </si>
  <si>
    <t>POMOC PRÁCE ZŘÍZ NEBO ZAJIŠŤ REGULACI A OCHRANU DOPRAVY</t>
  </si>
  <si>
    <t>Položka zahrnuje dopravně inženýrská opatření v průběhu celé stavby (dle schváleného 
    plánu ZOV a vyjádření DI PČR), zahrnuje osazení, přesuny a odvoz provizorního  
    dopravního značení. Zahrnuje dočasné dopravní značení, dopravní zařízení (např. 
    zvětšené i základní svislé značky, vodorovné značení z fólie, citybloky, provizorní 
    betonová a ocelová svodidla, ochranná zábradlí, světelné výstražné zařízení atd.-  
    viz příloha TZ), oplocení a všechny související práce po dobu trvání stavby. 
Součástí položky je i údržba a péče o dopravně inženýrská opatření v průběhu celé stavby. 
Položka též obsahuje lokální opravy vozovek objízdných tras, vysekání dřevin zasahujících do vozovky, čištění krajnic v místě kumulace vody na vozovce apod. nezařazené v SO 901. Konkrétní rozsah bude upřesněn podle aktuálního stavu v době realizace. Rozsah čerpání bude odsouhlasen objednatelem.</t>
  </si>
  <si>
    <t>1=1,000 [A]</t>
  </si>
  <si>
    <t>8</t>
  </si>
  <si>
    <t>02730</t>
  </si>
  <si>
    <t>POMOC PRÁCE ZŘÍZ NEBO ZAJIŠŤ OCHRANU INŽENÝRSKÝCH SÍTÍ</t>
  </si>
  <si>
    <t>zajištění ochrany všech stávajících vedení sítí po dobu stavby</t>
  </si>
  <si>
    <t>02851</t>
  </si>
  <si>
    <t>PRŮZKUMNÉ PRÁCE DIAGNOSTIKY KONSTRUKCÍ NA POVRCHU</t>
  </si>
  <si>
    <t>diagnostický průzkum po odbourání a otryskání</t>
  </si>
  <si>
    <t>B</t>
  </si>
  <si>
    <t>přejímka základové spáry</t>
  </si>
  <si>
    <t>02910</t>
  </si>
  <si>
    <t>OSTATNÍ POŽADAVKY - ZEMĚMĚŘIČSKÁ MĚŘENÍ</t>
  </si>
  <si>
    <t>vytyčení stávajících IS</t>
  </si>
  <si>
    <t>12</t>
  </si>
  <si>
    <t>vytyčení hranice staveniště, vč.vyhotovení vytyčovacího protokolu stavby</t>
  </si>
  <si>
    <t>13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</si>
  <si>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</si>
  <si>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</si>
  <si>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</si>
  <si>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</si>
  <si>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14</t>
  </si>
  <si>
    <t>zaměř.NK po odbourání, zaměř.opěr po odbourání, zaměření povrchu spřahující 
desky + ložné vrstvy + obrusné vrstvy, vč.vytvoření digitálního modelu</t>
  </si>
  <si>
    <t>15</t>
  </si>
  <si>
    <t>02940</t>
  </si>
  <si>
    <t>OSTATNÍ POŽADAVKY - VYPRACOVÁNÍ DOKUMENTACE</t>
  </si>
  <si>
    <t>technické předpisy (betonáž, izolace, sanace, tryskání apod.)</t>
  </si>
  <si>
    <t>16</t>
  </si>
  <si>
    <t>VTD podpěrné skruže (dočasné podepření kleneb)</t>
  </si>
  <si>
    <t>17</t>
  </si>
  <si>
    <t>02943</t>
  </si>
  <si>
    <t>a</t>
  </si>
  <si>
    <t>OSTATNÍ POŽADAVKY - VYPRACOVÁNÍ RDS</t>
  </si>
  <si>
    <t>RDS-Z-PDS - pro celou stavbu</t>
  </si>
  <si>
    <t>18</t>
  </si>
  <si>
    <t>b</t>
  </si>
  <si>
    <t>RDS pro DIO vč.zajištění rozhodnutí o uzavírce a vyřízení DIR včetně jeho projednání.</t>
  </si>
  <si>
    <t>19</t>
  </si>
  <si>
    <t>02944</t>
  </si>
  <si>
    <t>OSTAT POŽADAVKY - DOKUMENTACE SKUTEČ PROVEDENÍ V DIGIT FORMĚ</t>
  </si>
  <si>
    <t>skutečného provedení stavby</t>
  </si>
  <si>
    <t>20</t>
  </si>
  <si>
    <t>02945</t>
  </si>
  <si>
    <t>OSTAT POŽADAVKY - GEOMETRICKÝ PLÁN</t>
  </si>
  <si>
    <t>Ve 12-ti vyhotoveních</t>
  </si>
  <si>
    <t>21</t>
  </si>
  <si>
    <t>02946</t>
  </si>
  <si>
    <t>OSTAT POŽADAVKY - FOTODOKUMENTACE</t>
  </si>
  <si>
    <t>Včetně zdokumentování stávajícího stavu během demolice a pasportizace 
přilehlých ploch, okolí a konstrukcí</t>
  </si>
  <si>
    <t>22</t>
  </si>
  <si>
    <t>02950</t>
  </si>
  <si>
    <t>OSTATNÍ POŽADAVKY - POSUDKY, KONTROLY, REVIZNÍ ZPRÁVY</t>
  </si>
  <si>
    <t>Povodňový a havarijní plán</t>
  </si>
  <si>
    <t>23</t>
  </si>
  <si>
    <t>02960</t>
  </si>
  <si>
    <t>OSTATNÍ POŽADAVKY - ODBORNÝ DOZOR</t>
  </si>
  <si>
    <t>Technicko inženýrská činnost projektanta</t>
  </si>
  <si>
    <t>24</t>
  </si>
  <si>
    <t>Geotechnický dohled</t>
  </si>
  <si>
    <t>25</t>
  </si>
  <si>
    <t>02991</t>
  </si>
  <si>
    <t>OSTATNÍ POŽADAVKY - INFORMAČNÍ TABULE</t>
  </si>
  <si>
    <t>Označení stavby dle směrnic investora</t>
  </si>
  <si>
    <t>6*2=12,000 [A]</t>
  </si>
  <si>
    <t>26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</si>
  <si>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</si>
  <si>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</si>
  <si>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</si>
  <si>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27</t>
  </si>
  <si>
    <t>03999R</t>
  </si>
  <si>
    <t>PŘÍPLATEK ZA PRÁCE MALÉHO ROZSAHU</t>
  </si>
  <si>
    <t>Odhad 
Zahrnuje zvýšené náklady spojené s provedením prací, u nichž vlivem malého rozsahu náklady na dopravu, zajištění stroj.vybavení a pod. neobvykle navyšují jednotkovou cenu</t>
  </si>
  <si>
    <t>28</t>
  </si>
  <si>
    <t>07110</t>
  </si>
  <si>
    <t>PROVOZNÍ VLIVY</t>
  </si>
  <si>
    <t>SO201</t>
  </si>
  <si>
    <t>most ev.č.112-028</t>
  </si>
  <si>
    <t>015111</t>
  </si>
  <si>
    <t>POPLATKY ZA LIKVIDACŮ ODPADŮ NEKONTAMINOVANÝCH - 17 05 04 VYTĚŽENÉ ZEMINY A HORNINY - I. TŘÍDA TĚŽITELNOSTI</t>
  </si>
  <si>
    <t>T</t>
  </si>
  <si>
    <t>zemina z výkopu vsakovací jámy (viz pol.131738): 
2,0=2,000 [A] ..... uvažovaná měrná hmotnost zeminy 
1=1,000 [B] ........ počet jam 
1,0*1,0*1,0*A*B=2,000 [C] 
materiál z čištění koryta (viz pol.č.12960) 
11,790=11,790 [D] ..... objem 
D*A=23,580 [E] 
materiál z hlavního výkopu (viz pol.č. 131738.a) 
1,9=1,900 [F] ..... uvažovaná měrná hmotnost suti ze sypkých vozovkových vrstev 
48,662=48,662 [G] ..... objem výkopu 
F*G=92,458 [H] 
materiál z výkopu podkladní vrstvy komunikace (viz pol.č. 113328) 
1,9=1,900 [J] ..... uvažovaná měrná hmotnost suti ze sypkých vozovkových vrstev 
2*12,409*0,2=4,964 [K] ..... objem výkopu 
J*K=9,432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C+E+H+L+R+P=227,470 [I]</t>
  </si>
  <si>
    <t>015140R</t>
  </si>
  <si>
    <t>POPLATKY ZA LIKVIDACŮ ODPADŮ NEKONTAMINOVANÝCH - 17 01 01 BETON Z DEMOLIC OBJEKTŮ, ZÁKLADŮ TV</t>
  </si>
  <si>
    <t>železobeton</t>
  </si>
  <si>
    <t>1,205=1,205 [A] ..... železobet. římsy - objem [m3] 
2,500=2,500 [B] ..... měrná hmotnost železobetonu [t/m3] 
Celkem: A*B=3,013 [C]</t>
  </si>
  <si>
    <t>015330</t>
  </si>
  <si>
    <t>POPLATKY ZA LIKVIDACŮ ODPADŮ NEKONTAMINOVANÝCH - 17 05 04 KAMENNÁ SUŤ</t>
  </si>
  <si>
    <t>materiál z ubouraných poprsních zdí 
(viz pol.č.967138.a) 
0,196=0,196 [A] ...... množství suti [m3] 
2,6=2,600 [B] .......... uvažovaná měrná hmotnost materiálu [t/m3] 
Celkem: A*B=0,510 [C] 
otlučená omítka z kamenného zdiva  
(viz pol.č.97811) 
78,899=78,899 [D] ........ plocha 
0,04=0,040 [F] .......... tl. omítky (ODHAD) 
Celkem: B*D*F=8,205 [E] 
vybouraný materiál křídel 
(viz pol.č.967138.b) 
1,0=1,000 [H] ...... množství suti [m3] 
Celkem: H*B=2,600 [J] 
Celkem: C+E+J=11,315 [G]</t>
  </si>
  <si>
    <t>015760</t>
  </si>
  <si>
    <t>POPLATKY ZA LIKVIDACŮ ODPADŮ NEBEZPEČNÝCH - 17 06 03* IZOLAČNÍ MATERIÁLY OBSAHUJÍCÍ NEBEZPEČNÉ LÁTKY</t>
  </si>
  <si>
    <t>vybourané živičné vozovkové vrstvy</t>
  </si>
  <si>
    <t>2,4=2,400 [A] ..... měrná hmotnost suti ze živičných vozovkových vrstev 
20,520=20,520 [B] ...... objem bourané části komunikace (viz pol.č.113138) 
Celkem:  
A*B=49,248 [C]</t>
  </si>
  <si>
    <t>02610</t>
  </si>
  <si>
    <t>ZKOUŠENÍ KONSTRUKCÍ A PRACÍ ZKUŠEBNOU ZHOTOVITELE</t>
  </si>
  <si>
    <t>akustické trasování poruch na kamenném zdivu</t>
  </si>
  <si>
    <t>plán sledování a údržby mostu</t>
  </si>
  <si>
    <t>029412</t>
  </si>
  <si>
    <t>OSTATNÍ POŽADAVKY - VYPRACOVÁNÍ MOSTNÍHO LISTU</t>
  </si>
  <si>
    <t>výpočet zatížitelnosti vč.vyhodnocení</t>
  </si>
  <si>
    <t>02953</t>
  </si>
  <si>
    <t>OSTATNÍ POŽADAVKY - HLAVNÍ MOSTNÍ PROHLÍDKA</t>
  </si>
  <si>
    <t>1. HMP vč.zpřístupnění</t>
  </si>
  <si>
    <t>Zemní práce</t>
  </si>
  <si>
    <t>11110</t>
  </si>
  <si>
    <t>ODSTRANĚNÍ TRAVIN</t>
  </si>
  <si>
    <t>M2</t>
  </si>
  <si>
    <t>odstranění travin bez ohledu na způsob provedení 
přemístění travin s uložením na hromady</t>
  </si>
  <si>
    <t>100,0=100,000 [A] ..... odhad</t>
  </si>
  <si>
    <t>111208</t>
  </si>
  <si>
    <t>ODSTRANĚNÍ KŘOVIN S ODVOZEM DO 20KM</t>
  </si>
  <si>
    <t>odstranění křovin 
doprava dřevin na předepsanou vzdálenost 
spálení na hromadách nebo štěpkování</t>
  </si>
  <si>
    <t>113138</t>
  </si>
  <si>
    <t>ODSTRANĚNÍ KRYTU ZPEVNĚNÝCH PLOCH S ASFALT POJIVEM, ODVOZ DO 20KM</t>
  </si>
  <si>
    <t>M3</t>
  </si>
  <si>
    <t>odstranění původní komunikace v tl.180 mm</t>
  </si>
  <si>
    <t>15,0=15,000 [A] ..... maximální délka odstr. plochy 
2*3,8=7,600 [B] ..... průměrná šířka odstraňované vrstvy (krytu) 
0,18=0,180 [C] ....... tloušťka vrstvy krytu 
Celkem: A*B*C=20,520 [D]</t>
  </si>
  <si>
    <t>113328</t>
  </si>
  <si>
    <t>ODSTRAN PODKL ZPEVNĚNÝCH PLOCH Z KAMENIVA NESTMEL, ODVOZ DO 20KM</t>
  </si>
  <si>
    <t>odstranění podkladní vrstvy komunikace v tl. 200 mm na předmostí</t>
  </si>
  <si>
    <t>2=2,000 [B]              ........ počet vrstev 
12,409=12,409 [C]   ........ plocha vrstvy 
0,2=0,200 [D]       ........... tl. vrstev 
B*C*D=4,964 [A]   ........... celkový objem vrstev</t>
  </si>
  <si>
    <t>113766</t>
  </si>
  <si>
    <t>FRÉZOVÁNÍ DRÁŽKY PRŮŘEZU DO 800MM2 V ASFALTOVÉ VOZOVCE</t>
  </si>
  <si>
    <t>M</t>
  </si>
  <si>
    <t>hloubka 50 mm; tl. 15 mm</t>
  </si>
  <si>
    <t>2*7,85=15,700 [A] .......... spára v obrusné vrstvě vozovky na konci roznášecí desky 
2*6,85=13,700 [B] .......... spára v obrusné vrstvě vozovky - napojení nové vozovky na starou 
15,0=15,000 [D] ......... podélná spára v nové obrusné vrstvě mezi etapou 1 a etapou 2 
Celkem: A+B+D=44,400 [C]</t>
  </si>
  <si>
    <t>11511</t>
  </si>
  <si>
    <t>ČERPÁNÍ VODY DO 500 L/MIN</t>
  </si>
  <si>
    <t>HOD</t>
  </si>
  <si>
    <t>10=10,000 [A]</t>
  </si>
  <si>
    <t>11525</t>
  </si>
  <si>
    <t>PŘEVEDENÍ VODY POTRUBÍM DN 600 NEBO ŽLABY R.O. DO 2,0M</t>
  </si>
  <si>
    <t>25,0=25,000 [A]</t>
  </si>
  <si>
    <t>122738</t>
  </si>
  <si>
    <t>ODKOPÁVKY A PROKOPÁVKY OBECNÉ TŘ. I, ODVOZ DO 20KM</t>
  </si>
  <si>
    <t>odkopávka zemní hrázky s odvozem na skládku</t>
  </si>
  <si>
    <t>14,0=14,000 [A]</t>
  </si>
  <si>
    <t>PN</t>
  </si>
  <si>
    <t>17120</t>
  </si>
  <si>
    <t>ULOŽENÍ SYPANINY DO NÁSYPŮ A NA SKLÁDKY BEZ ZHUTNĚNÍ</t>
  </si>
  <si>
    <t>12960</t>
  </si>
  <si>
    <t>ČIŠTĚNÍ VODOTEČÍ A MELIORAČ KANÁLŮ OD NÁNOSŮ</t>
  </si>
  <si>
    <t>(5,0+9,65+5,0)*0,6=11,790 [A] 
čištění koryta pod mostem + na každou stranu 5,0 m (ODHAD)</t>
  </si>
  <si>
    <t>131738</t>
  </si>
  <si>
    <t>HLOUBENÍ JAM ZAPAŽ I NEPAŽ TŘ. I, ODVOZ DO 20KM</t>
  </si>
  <si>
    <t>hlavní výkop pro podkladní beton, žb desku a krajnici</t>
  </si>
  <si>
    <t>8,8=8,800 [B] [m]   .......... vzdálenost mezi lícními zídkami (viz. Příčný řez na výkresu č.3 D.1 "NOVÝ STAV"; ručně odměřeno) 
5,322=5,322 [C] [m2] ...... plocha výkopu v podélném řezu (viz. Podélný řez na výkresu č.3 D.1 "NOVÝ STAV"; odměřeno digitálně) 
B*C+4*0,508*0,9=48,662 [A] [m3] ....... výsledný objem výkopu</t>
  </si>
  <si>
    <t>hloubení vsakovací jámy: 
1*1*1=1,000 [A]</t>
  </si>
  <si>
    <t>uložení zeminy z výkopu jámy pro vsakování</t>
  </si>
  <si>
    <t>c</t>
  </si>
  <si>
    <t>výkop pro odláždění na kuželech křídel</t>
  </si>
  <si>
    <t>4*20,0*0,2=16,000 [A] .......... objem za dlažbu (položka č.465512.aa) 
4*20,0*0,1=8,000 [B] ............ objem za kamenivo drcené (položka č. 45152.aa) 
4*20,0*0,15=12,000 [C] ........ objem za prostý beton C20/25 (45131.aa) 
Celkem: A+B+C=36,000 [D]</t>
  </si>
  <si>
    <t>17481</t>
  </si>
  <si>
    <t>ZÁSYP JAM A RÝH Z NAKUPOVANÝCH MATERIÁLŮ</t>
  </si>
  <si>
    <t>vyplnění vsakovací jámy štěrkem: 
1,0*1,0*1,0=1,000 [A]</t>
  </si>
  <si>
    <t>17780</t>
  </si>
  <si>
    <t>ZEMNÍ HRÁZKY Z NAKUPOVANÝCH MATERIÁLŮ</t>
  </si>
  <si>
    <t>7,0=7,000 [A] ....... délka hrázky [m] 
1,0=1,000 [B] ....... výška hrázky [m] 
1,5=1,500 [C] ....... šířka (pata) [m] 
0,5=0,500 [D] ....... šířka (koruna) [m] 
2=2,000 [E] .......... počet [ks] 
0.5*(C+D)*B*A*E=14,000 [F] [m3]</t>
  </si>
  <si>
    <t>Základy</t>
  </si>
  <si>
    <t>21263</t>
  </si>
  <si>
    <t>TRATIVODY KOMPLET Z TRUB Z PLAST HMOT DN DO 150MM</t>
  </si>
  <si>
    <t>drenážní potrubí (plastové potrubí DN150 mm) 
Položka platí pro kompletní konstrukci drenáže (mimo prostor za opěrou) a zahrnuje zejména: 
- výkop rýhy předepsaného tvaru v dané třídě těžitelnosti, výplň, zásyp včetně dopravy, uložení přebytečného materiálu, dodávky předepsaného materiálu pro výplň a zásyp 
- zřízení spojovací vrstvy 
- zřízení podkladu a lože drenáže z předepsaného materiálu 
- dodávka a uložení drenáže předepsaného materiálu a profilu 
- obsyp drenáže předepsaným materiálem 
- ukončení drenáže včetně vybudování ukončujícího objektu (vyústění drenáže viz VL 204.02) 
- veškerý materiál, výrobky a polotovary, včetně mimostaveništní a vnitrostaveništní dopravy</t>
  </si>
  <si>
    <t>(3,59+4,23)*1,1=8,602 [A]</t>
  </si>
  <si>
    <t>29</t>
  </si>
  <si>
    <t>21331</t>
  </si>
  <si>
    <t>DRENÁŽNÍ VRSTVY Z BETONU MEZEROVITÉHO (DRENÁŽNÍHO)</t>
  </si>
  <si>
    <t>obetonování drenážního potrubí plastového děrovaného (viz pol.č.875332)</t>
  </si>
  <si>
    <t>((0,25*0,25)-0,1*0,1/2)*(9,65+9,65)=1,110 [A] 
(odpočet objemu potrubí zanedbán)</t>
  </si>
  <si>
    <t>30</t>
  </si>
  <si>
    <t>21341</t>
  </si>
  <si>
    <t>DRENÁŽNÍ VRSTVY Z PLASTBETONU (PLASTMALTY)</t>
  </si>
  <si>
    <t>drenážní polymerbeton - odvodnění izolace</t>
  </si>
  <si>
    <t>šířka odvodňovacího pruhu ..... 0,15=0,150 [A] 
tloušťka odvodňovacího pruhu ..... 0,04=0,040 [B] 
délka odvodňovacího pruhu ..... 6,6=6,600 [C] 
počet odvodňovacích pruhů ..... 1=1,000 [D] 
CELKEM (objem odvodňovacího pruhu):   A*B*C*D=0,040 [E]</t>
  </si>
  <si>
    <t>31</t>
  </si>
  <si>
    <t>261912</t>
  </si>
  <si>
    <t>VRTY PRO KOTVENÍ A INJEKTÁŽ TŘ V A VI NA POVRCHU D DO 16MM</t>
  </si>
  <si>
    <t>vrty pro nízkotlaké injektování 
včetně odvozu, uložení a skládkovného za vyvrtaný materiál</t>
  </si>
  <si>
    <t>0,4=0,400 [A] ..... hloubka vrtu [m] 
350=350,000 [B] ..... počet vrtů [ks] 
Celkem: A*B=140,000 [C]</t>
  </si>
  <si>
    <t>32</t>
  </si>
  <si>
    <t>281451</t>
  </si>
  <si>
    <t>INJEKTOVÁNÍ NÍZKOTLAKÉ Z CEMENTOVÉ MALTY NA POVRCHU</t>
  </si>
  <si>
    <t>5,0=5,000 [A] ..... množství odhadem</t>
  </si>
  <si>
    <t>Svislé konstrukce</t>
  </si>
  <si>
    <t>33</t>
  </si>
  <si>
    <t>31717</t>
  </si>
  <si>
    <t>KOVOVÉ KONSTRUKCE PRO KOTVENÍ ŘÍMSY</t>
  </si>
  <si>
    <t>KG</t>
  </si>
  <si>
    <t>kotvy říms ve vývrtu 
(podle VL4 402.02)</t>
  </si>
  <si>
    <t>2*7=14,000 [A] .......... celkový počet kotev; ODHAD 
6,5=6,500 [B] ............ hmotnost 1 kotvy; ODHAD 
Celkem:  
A*B=91,000 [C]</t>
  </si>
  <si>
    <t>34</t>
  </si>
  <si>
    <t>317325</t>
  </si>
  <si>
    <t>ŘÍMSY ZE ŽELEZOBETONU DO C30/37</t>
  </si>
  <si>
    <t>beton C30/37 XF4/XD3/XC4 
včetně provedení tabulky s letopočtem opravy mostu (vlysem na líc římsy); podle PD TZ kap. 4.2.8. "Mostní vybavení"</t>
  </si>
  <si>
    <t>0,453=0,453 [A] .......... levá římsa 
0,442=0,442 [B] .......... pravá římsa 
6,6=6,600 [C] .......... délka 
Celkem:  
(A+B)*C=5,907 [D]</t>
  </si>
  <si>
    <t>35</t>
  </si>
  <si>
    <t>317365</t>
  </si>
  <si>
    <t>VÝZTUŽ ŘÍMS Z OCELI 10505, B500B</t>
  </si>
  <si>
    <t>180,0=180,000 [A] ........... kg výztuže na 1 m3; ODHAD 
5,907=5,907 [B] ............... celkový objem říms (viz.pol.č.: 317325) 
Celkem:  
A/1000*B=1,063 [C]</t>
  </si>
  <si>
    <t>36</t>
  </si>
  <si>
    <t>333212</t>
  </si>
  <si>
    <t>MOSTNÍ OPĚRY A KŘÍDLA Z LOMOVÉHO KAMENE NA MC</t>
  </si>
  <si>
    <t>1,0=1,000 [A] ...... dozdění křídel; množství odhadem</t>
  </si>
  <si>
    <t>37</t>
  </si>
  <si>
    <t>333215R</t>
  </si>
  <si>
    <t>PŘEZDĚNÍ OPĚR A KŘÍDEL Z KAMENNÉHO ZDIVA</t>
  </si>
  <si>
    <t>včetně odvozu suti na skládku, uložení na skládce a poplatku</t>
  </si>
  <si>
    <t>4+4=8,000 [A]</t>
  </si>
  <si>
    <t>Vodorovné konstrukce</t>
  </si>
  <si>
    <t>38</t>
  </si>
  <si>
    <t>421325</t>
  </si>
  <si>
    <t>MOSTNÍ NOSNÉ DESKOVÉ KONSTRUKCE ZE ŽELEZOBETONU C30/37</t>
  </si>
  <si>
    <t>3,464=3,464 [A] .......... plocha příčného řezu (viz. příloha PD č.4 "Tvar desky a římsy") 
6,6=6,600 [B] .............. délka desky (viz. příloha PD č.4) 
Celkem:  
A*B=22,862 [C]</t>
  </si>
  <si>
    <t>39</t>
  </si>
  <si>
    <t>421365</t>
  </si>
  <si>
    <t>VÝZTUŽ MOSTNÍ DESKOVÉ KONSTRUKCE Z OCELI 10505, B500B</t>
  </si>
  <si>
    <t>230,0=230,000 [A] .......... hmotnost výztuže [kg] na 1m3 žb desky; ODHAD 
22,862=22,862 [B] .......... objem žb desky (viz. položka č. 421325) 
Celkem:  
A/1000*B=5,258 [C]</t>
  </si>
  <si>
    <t>40</t>
  </si>
  <si>
    <t>45131</t>
  </si>
  <si>
    <t>PODKL A VÝPLŇ VRSTVY Z PROST BET</t>
  </si>
  <si>
    <t>tl.200 mm (odhad) 
součást nátoku skluzu</t>
  </si>
  <si>
    <t>počet skluzů .... 2=2,000 [A] 
půdorysná plocha ..... 0,575=0,575 [B]         (odměřeno digitálně z PD) 
tloušťka vrstvy (ODHAD) ....... 0,200=0,200 [C] 
CELKEM objem bet. vrstvy .......A*B*C=0,230 [D]</t>
  </si>
  <si>
    <t>41</t>
  </si>
  <si>
    <t>451311</t>
  </si>
  <si>
    <t>PODKL A VÝPLŇ VRSTVY Z PROST BET DO C8/10</t>
  </si>
  <si>
    <t>podkladní beton C 8/10 X0 tl. 150 mm (podklad pod nosnou konstrukcí)</t>
  </si>
  <si>
    <t>1,208=1,208 [A] ...... plocha řezu vrstvy (odečteno digitálně v podélném řezu) 
8,800=8,800 [B] ...... šířka vrstvy (odečteno z příčného řezu) 
4*0,101*0,9=0,364 [C] ..... objem podkladního betonu pod obet. drenážním potrubím 
Celkem: A*B+C=10,994 [D]</t>
  </si>
  <si>
    <t>42</t>
  </si>
  <si>
    <t>pruh šířky 300 mm v ose komunikace; tl. 150 mm; pod podkladním betonem (451311.a) 
viz. PD příloha č.D.1/3 "Nový stav" pozn.č.7</t>
  </si>
  <si>
    <t>7,9*0,3*0,15=0,356 [A]</t>
  </si>
  <si>
    <t>43</t>
  </si>
  <si>
    <t>45131A</t>
  </si>
  <si>
    <t>aa</t>
  </si>
  <si>
    <t>PODKLADNÍ A VÝPLŇOVÉ VRSTVY Z PROSTÉHO BETONU C20/25</t>
  </si>
  <si>
    <t>podkladní beton C20/25n-XF3 pod dlažbu z lomového kamene (odláždění na kuželech křídel; viz pol.č.465512.aa) 
tl. vrstvy 150 mm</t>
  </si>
  <si>
    <t>4*20,0*0,15=12,000 [A]</t>
  </si>
  <si>
    <t>44</t>
  </si>
  <si>
    <t>45152</t>
  </si>
  <si>
    <t>PODKLADNÍ A VÝPLŇOVÉ VRSTVY Z KAMENIVA DRCENÉHO</t>
  </si>
  <si>
    <t>ŠP podsyp tl.100 mm 
(podkladní vrstva pod odláždění na kuželech křídel)</t>
  </si>
  <si>
    <t>4*20,0*0,1=8,000 [A]</t>
  </si>
  <si>
    <t>45</t>
  </si>
  <si>
    <t>45157</t>
  </si>
  <si>
    <t>PODKLADNÍ A VÝPLŇOVÉ VRSTVY Z KAMENIVA TĚŽENÉHO</t>
  </si>
  <si>
    <t>vyrovnávací vrstva pod podkladním betonem</t>
  </si>
  <si>
    <t>1,163=1,163 [A] ...... plocha řezu vrstvy (odečteno digitálně v podélném řezu) 
8,800-0,300=8,500 [B] ...... šířka vrstvy (odečteno z příčného řezu) s odečtem pro pruh podklad. betonu (viz pol.č.451311.b) 
Celkem: A*B=9,886 [C]</t>
  </si>
  <si>
    <t>46</t>
  </si>
  <si>
    <t>45857</t>
  </si>
  <si>
    <t>VÝPLŇ ZA OPĚRAMI A ZDMI Z KAMENIVA TĚŽENÉHO</t>
  </si>
  <si>
    <t>hutněný zásyp štěrkopískem (u drenáže)</t>
  </si>
  <si>
    <t>(0,2550+0,2550)*9,65=4,922 [A] 
4*0,101*0,9=0,364 [C] ..... objem kameniva pod podkladním betonem a obet. drenážním potrubím (u boků nosné konstrukce) 
Celkem: A+C=5,286 [D]</t>
  </si>
  <si>
    <t>47</t>
  </si>
  <si>
    <t>465512</t>
  </si>
  <si>
    <t>DLAŽBY Z LOMOVÉHO KAMENE NA MC</t>
  </si>
  <si>
    <t>počet skluzů .... 1=1,000 [A] 
půdorysná plocha ..... 0,575=0,575 [B]         (odměřeno digitálně z PD) 
tloušťka dlažby (ODHAD) ....... 0,200=0,200 [C] 
CELKEM objem dlažby .......A*B*C=0,115 [D]</t>
  </si>
  <si>
    <t>48</t>
  </si>
  <si>
    <t>odláždění na kuželech křídel 
tl.200 mm</t>
  </si>
  <si>
    <t>4*20,0*0,2=16,000 [A]</t>
  </si>
  <si>
    <t>49</t>
  </si>
  <si>
    <t>465513R</t>
  </si>
  <si>
    <t>PŘEDLÁŽDĚNÍ DLAŽBY Z LOMOVÉHO KAMENE</t>
  </si>
  <si>
    <t>včetně případných podkladních vrstev 
včetně veškeré dopravy a likvidace odpadu</t>
  </si>
  <si>
    <t>0,5=0,500 [A] .......... podíl z celkové plochy 
3,297*(1,0+9,65+1,0)=38,410 [B] .......... plocha koryta pod mostem 
0,2=0,200 [C] .......... tloušťka opravované dlažby 
Celkem: A*B*C=3,841 [D] .......... objem opravované dlažby</t>
  </si>
  <si>
    <t>Komunikace</t>
  </si>
  <si>
    <t>50</t>
  </si>
  <si>
    <t>56364</t>
  </si>
  <si>
    <t>VOZOVKOVÉ VRSTVY Z RECYKLOVANÉHO MATERIÁLU TL DO 200MM</t>
  </si>
  <si>
    <t>RS CA; tl. 200 mm</t>
  </si>
  <si>
    <t>2*12,409=24,818 [A] .......... předmostí</t>
  </si>
  <si>
    <t>51</t>
  </si>
  <si>
    <t>56940</t>
  </si>
  <si>
    <t>ZPEVNĚNÍ KRAJNIC ZE ŠTĚRKOPÍSKU</t>
  </si>
  <si>
    <t>půdorysná plocha ..... 3,812+1,026+2,343+3,805+3,812=14,798 [B]         (odměřeno digitálně z PD) 
tloušťka vrstvy (ODHAD) ....... 0,400=0,400 [C] 
CELKEM objem vrstvy .......B*C=5,919 [D]</t>
  </si>
  <si>
    <t>52</t>
  </si>
  <si>
    <t>572113</t>
  </si>
  <si>
    <t>INFILTRAČNÍ POSTŘIK Z EMULZE DO 0,5KG/M2</t>
  </si>
  <si>
    <t>na předmostí: 
2*25,115=50,230 [A]</t>
  </si>
  <si>
    <t>53</t>
  </si>
  <si>
    <t>572214</t>
  </si>
  <si>
    <t>SPOJOVACÍ POSTŘIK Z MODIFIK EMULZE DO 0,5KG/M2</t>
  </si>
  <si>
    <t>- na mostě PS-CP   0,4 kg/m2:  
     51,810=51,810 [A] 
 - na mostě PS-CP   0,5 kg/m2: 
    51,810=51,810 [B]  
 - na předmostí PS-CP   0,4 kg/m2: 
     2*32,053=64,106 [C] 
 - na předmostí PS-CP   0,5 kg/m2: 
     2*28,628=57,256 [D] 
 - Celkem:  
     A+B+C+D=224,982 [E]</t>
  </si>
  <si>
    <t>54</t>
  </si>
  <si>
    <t>574B44</t>
  </si>
  <si>
    <t>ASFALTOVÝ BETON PRO OBRUSNÉ VRSTVY MODIFIK ACO 11+, 11S TL. 50MM</t>
  </si>
  <si>
    <t>ACO 11+ (PMB 45/80-65) tl.50 mm</t>
  </si>
  <si>
    <t>na mostě: 
6,6*7,85=51,810 [A] 
na předmostí: 
2*32,053=64,106 [B] 
Celkem:  
A+B=115,916 [C]</t>
  </si>
  <si>
    <t>55</t>
  </si>
  <si>
    <t>574D56</t>
  </si>
  <si>
    <t>ASFALTOVÝ BETON PRO LOŽNÍ VRSTVY MODIFIK ACL 16+, 16S TL. 60MM</t>
  </si>
  <si>
    <t>ACL 16 S (PMB 22/55-60) tl.60 mm</t>
  </si>
  <si>
    <t>na mostě: 
6,6*7,85=51,810 [A] 
na předmostí: 
2*28,628=57,256 [D] 
Celkem:  
A+D=109,066 [C]</t>
  </si>
  <si>
    <t>56</t>
  </si>
  <si>
    <t>574F56</t>
  </si>
  <si>
    <t>ASFALTOVÝ BETON PRO PODKLADNÍ VRSTVY MODIFIK ACP 16+, 16S TL. 60MM</t>
  </si>
  <si>
    <t>ACP 16+ (50/70); tl.60 mm</t>
  </si>
  <si>
    <t>2*25,115=50,230 [A]</t>
  </si>
  <si>
    <t>57</t>
  </si>
  <si>
    <t>575F55</t>
  </si>
  <si>
    <t>LITÝ ASFALT MA IV (OCHRANA MOSTNÍ IZOLACE) 16 TL. 40MM MODIFIK</t>
  </si>
  <si>
    <t>na mostě: 
6,6*7,85=51,810 [A]</t>
  </si>
  <si>
    <t>Úpravy povrchů, podlahy, výplně otvorů</t>
  </si>
  <si>
    <t>58</t>
  </si>
  <si>
    <t>62652</t>
  </si>
  <si>
    <t>OCHRANA VÝZTUŽE PŘI NEDOSTATEČNÉM KRYTÍ</t>
  </si>
  <si>
    <t>ochrana výtzuže římsy u vlysu (letopočet opravy mostu); viz. PD TZ kap. 4.2.8. "Mostní vybavení"</t>
  </si>
  <si>
    <t>1,0=1,000 [A] .......... výměra odhadem</t>
  </si>
  <si>
    <t>59</t>
  </si>
  <si>
    <t>62747</t>
  </si>
  <si>
    <t>SPÁROVÁNÍ STARÉHO ZDIVA ZVLÁŠT MALTOU</t>
  </si>
  <si>
    <t>1,0=1,000 [A] ................... předpoklad 100% z celkové sanované plochy 
4,838*9,65=46,687 [B] ........ líc klenby 
15,73+11,866=27,596 [C] ............. poprsní zeď 
(2,62*3,23/2*4)+(1,03*1,8*4)=24,341 [D] ........... křídla 
Celkem: A*(B+C+D)=98,624 [E]</t>
  </si>
  <si>
    <t>Přidružená stavební výroba</t>
  </si>
  <si>
    <t>60</t>
  </si>
  <si>
    <t>711442</t>
  </si>
  <si>
    <t>IZOLACE MOSTOVEK CELOPLOŠNÁ ASFALTOVÝMI PÁSY S PEČETÍCÍ VRSTVOU</t>
  </si>
  <si>
    <t>9,673*(0,350+6,6+0,350)=70,613 [A]</t>
  </si>
  <si>
    <t>61</t>
  </si>
  <si>
    <t>711502</t>
  </si>
  <si>
    <t>OCHRANA IZOLACE NA POVRCHU ASFALTOVÝMI PÁSY</t>
  </si>
  <si>
    <t>ochrana izolace pod římsou 
(podle VL4 403.42)</t>
  </si>
  <si>
    <t>(1,052+1,053)*6,6=13,893 [A]</t>
  </si>
  <si>
    <t>62</t>
  </si>
  <si>
    <t>78383</t>
  </si>
  <si>
    <t>NÁTĚRY BETON KONSTR TYP S4 (OS-C)</t>
  </si>
  <si>
    <t>nášlapné plochy říms</t>
  </si>
  <si>
    <t>2*6,6*(0,155+0,15)=4,026 [A]</t>
  </si>
  <si>
    <t>Potrubí</t>
  </si>
  <si>
    <t>63</t>
  </si>
  <si>
    <t>875332</t>
  </si>
  <si>
    <t>POTRUBÍ DREN Z TRUB PLAST DN DO 150MM DĚROVANÝCH</t>
  </si>
  <si>
    <t>9,65+9,65=19,300 [A]</t>
  </si>
  <si>
    <t>Ostatní konstrukce a práce</t>
  </si>
  <si>
    <t>64</t>
  </si>
  <si>
    <t>9112A3</t>
  </si>
  <si>
    <t>ZÁBRADLÍ MOSTNÍ S VODOR MADLY - DEMONTÁŽ S PŘESUNEM</t>
  </si>
  <si>
    <t>2*5,700=11,400 [A] .......... odměřeno z výkresu č.2 "Stávající stav"</t>
  </si>
  <si>
    <t>65</t>
  </si>
  <si>
    <t>9113A1</t>
  </si>
  <si>
    <t>SVODIDLO OCEL SILNIČ JEDNOSTR, ÚROVEŇ ZADRŽ N1, N2 - DODÁVKA A MONTÁŽ</t>
  </si>
  <si>
    <t>40,0=40,000 [A] .......... nové svodidlo před mostem (po jedné starně) 
40,0=40,000 [B] .......... nové svodidlo za mostem (po jedné straně) 
Celkem: A+B=80,000 [C]</t>
  </si>
  <si>
    <t>66</t>
  </si>
  <si>
    <t>9113A3</t>
  </si>
  <si>
    <t>SVODIDLO OCEL SILNIČ JEDNOSTR, ÚROVEŇ ZADRŽ N1, N2 - DEMONTÁŽ S PŘESUNEM</t>
  </si>
  <si>
    <t>6,600=6,600 [A]</t>
  </si>
  <si>
    <t>67</t>
  </si>
  <si>
    <t>9117C1</t>
  </si>
  <si>
    <t>SVOD OCEL ZÁBRADEL ÚROVEŇ ZADRŽ H2 - DODÁVKA A MONTÁŽ</t>
  </si>
  <si>
    <t>se svislou výplní</t>
  </si>
  <si>
    <t>6,6+6,6=13,200 [A]</t>
  </si>
  <si>
    <t>68</t>
  </si>
  <si>
    <t>91228</t>
  </si>
  <si>
    <t>SMĚROVÉ SLOUPKY Z PLAST HMOT VČETNĚ ODRAZNÉHO PÁSKU</t>
  </si>
  <si>
    <t>4=4,000 [A] .......... modrý 
8=8,000 [B] .......... bílý 
Celkem: A+B=12,000 [C]</t>
  </si>
  <si>
    <t>69</t>
  </si>
  <si>
    <t>91355</t>
  </si>
  <si>
    <t>EVIDENČNÍ ČÍSLO MOSTU</t>
  </si>
  <si>
    <t>osazení tabulky s evidenčním číslem mostu podle ČSN 736220 
viz.PD TZ kapitola 4.2.8. "Mostní vybavení"</t>
  </si>
  <si>
    <t>2=2,000 [A]</t>
  </si>
  <si>
    <t>70</t>
  </si>
  <si>
    <t>915111</t>
  </si>
  <si>
    <t>VODOROVNÉ DOPRAVNÍ ZNAČENÍ BARVOU HLADKÉ - DODÁVKA A POKLÁDKA</t>
  </si>
  <si>
    <t>dočasné</t>
  </si>
  <si>
    <t>PLNÁ ČÁRA 
20,0=20,000 [B] .......... délka úseku (ODHAD) 
0,25=0,250 [A] .......... šířka pruhu 
2=2,000 [C] ................. počet pruhů 
Celkem: B*A*C=10,000 [D] ........ plocha plné čáry u krajnic 
PŘERUŠOVANÁ ČÁRA 
20,0=20,000 [E] .......... délka úseku (ODHAD) 
0,125=0,125 [F] .......... šířka pruhu 
1=1,000 [G] ................. počet pruhů 
0,4=0,400 [I] ................ rozsah přerušování čáry 
Celkem: E*F*G*I=1,000 [H] ........ plocha střední přerušované čáry 
Celkem: D+H=11,000 [J]</t>
  </si>
  <si>
    <t>71</t>
  </si>
  <si>
    <t>915221</t>
  </si>
  <si>
    <t>VODOR DOPRAV ZNAČ PLASTEM STRUKTURÁLNÍ NEHLUČNÉ - DOD A POKLÁDKA</t>
  </si>
  <si>
    <t>trvalé</t>
  </si>
  <si>
    <t>72</t>
  </si>
  <si>
    <t>917223</t>
  </si>
  <si>
    <t>SILNIČNÍ A CHODNÍKOVÉ OBRUBY Z BETONOVÝCH OBRUBNÍKŮ ŠÍŘ 100MM</t>
  </si>
  <si>
    <t>součást nátoku skluzu</t>
  </si>
  <si>
    <t>1,107+0,900=2,007 [A]</t>
  </si>
  <si>
    <t>73</t>
  </si>
  <si>
    <t>součást odláždění na kuželech křídel</t>
  </si>
  <si>
    <t>4*18,0=72,000 [A]</t>
  </si>
  <si>
    <t>74</t>
  </si>
  <si>
    <t>917224</t>
  </si>
  <si>
    <t>SILNIČNÍ A CHODNÍKOVÉ OBRUBY Z BETONOVÝCH OBRUBNÍKŮ ŠÍŘ 150MM</t>
  </si>
  <si>
    <t>4*3,0=12,000 [A]</t>
  </si>
  <si>
    <t>75</t>
  </si>
  <si>
    <t>919111</t>
  </si>
  <si>
    <t>ŘEZÁNÍ ASFALTOVÉHO KRYTU VOZOVEK TL DO 50MM</t>
  </si>
  <si>
    <t>2*6,85=13,700 [A] ..... zaříznutí stávající komunikace (obrus) pro napojení nové vrstvy komunikace 
15,0=15,000 [B] ......... zaříznutí nové obrusné vrstvy etapa 1 pro napojení obrusné vrstvy etapa 2 
Celkem: A+B=28,700 [C]</t>
  </si>
  <si>
    <t>76</t>
  </si>
  <si>
    <t>931325</t>
  </si>
  <si>
    <t>TĚSNĚNÍ DILATAČ SPAR ASF ZÁLIVKOU MODIFIK PRŮŘ DO 600MM2</t>
  </si>
  <si>
    <t>mezi vrstvou ochrany izolace (komunikace) a římsou, 
včetně vytvoření spáry</t>
  </si>
  <si>
    <t>2*6,600=13,200 [A]</t>
  </si>
  <si>
    <t>77</t>
  </si>
  <si>
    <t>931326</t>
  </si>
  <si>
    <t>TĚSNĚNÍ DILATAČ SPAR ASF ZÁLIVKOU MODIFIK PRŮŘ DO 800MM2</t>
  </si>
  <si>
    <t>včetně penetrace drážky</t>
  </si>
  <si>
    <t>2*7,85=15,700 [A] ..... těsnění spáry v obrusné vrstvě (na koncích roznášecí desky) 
2*6,85=13,700 [B] ..... těsnění spáry v obrusné vrstvě na rozhraní staré a nové části vozovky 
15,0=15,000 [D] ........ těsnění podélné spáry v obrusné vrstvě mezi etapou 1 a etapou 2 
Celkem: A+B+D=44,400 [C]</t>
  </si>
  <si>
    <t>78</t>
  </si>
  <si>
    <t>931327</t>
  </si>
  <si>
    <t>TĚSNĚNÍ DILATAČ SPAR ASF ZÁLIVKOU MODIFIK PRŮŘ DO 1000MM2</t>
  </si>
  <si>
    <t>mezi obrusnou vrstvou komunikace a římsou, resp.obrubníkem 
včetně vytvoření spáry 
včetně penetrace drážky</t>
  </si>
  <si>
    <t>2*12,6=25,200 [A]</t>
  </si>
  <si>
    <t>79</t>
  </si>
  <si>
    <t>935212R</t>
  </si>
  <si>
    <t>PŘÍKOPOVÉ ŽLABY Z BETON TVÁRNIC ŠÍŘ DO 600MM DO BETONU TL 100MM</t>
  </si>
  <si>
    <t>skluz z betonových žlabovek šířky 600 mm 
včetně zaústění do vsakovací jámy 
včetně příslušných zemních prací</t>
  </si>
  <si>
    <t>2,60*1,4=3,640 [A] 
(koeficient 1,4 - odhad navýšení vlivem spádu)</t>
  </si>
  <si>
    <t>80</t>
  </si>
  <si>
    <t>938442</t>
  </si>
  <si>
    <t>OČIŠTĚNÍ ZDIVA OTRYSKÁNÍM TLAKOVOU VODOU DO 500 BARŮ</t>
  </si>
  <si>
    <t>otryskání zdiva po otlučení omítky</t>
  </si>
  <si>
    <t>81</t>
  </si>
  <si>
    <t>94895</t>
  </si>
  <si>
    <t>PODPĚRNÉ SKRUŽE ZE DŘEVA</t>
  </si>
  <si>
    <t>M3OP</t>
  </si>
  <si>
    <t>provizorní podepření klenby</t>
  </si>
  <si>
    <t>(2,288+0,5*2,8+0,6)*9,65=41,379 [A]</t>
  </si>
  <si>
    <t>82</t>
  </si>
  <si>
    <t>967138</t>
  </si>
  <si>
    <t>VYBOURÁNÍ ČÁSTÍ KONSTRUKCÍ KAMENNÝCH NA MC S ODVOZEM DO 20KM</t>
  </si>
  <si>
    <t>ubourání poprsních zdí do předepsané výšky</t>
  </si>
  <si>
    <t>uvedené rozměry jsou přibližné 
1=1,000 [A] .......... počet zdí 
6,00=6,000 [B] ....... délka zdi 
0,4=0,400 [C] ....... tloušťka zdi 
0,041=0,041 [D] ..... ubouraná výška 
Celkem: A*B*C*D=0,098 [E] 
1=1,000 [F] .......... počet zdí 
6,05=6,050 [G] ....... délka zdi 
0,4=0,400 [H] ....... tloušťka zdi 
0,041=0,041 [I] ..... ubouraná výška 
Celkem: A*B*C*D=0,098 [J] 
Celkem: E+J=0,196 [K]</t>
  </si>
  <si>
    <t>83</t>
  </si>
  <si>
    <t>vybourání poškozených částí křídel</t>
  </si>
  <si>
    <t>1,0=1,000 [A] ..... výměra odhadem</t>
  </si>
  <si>
    <t>84</t>
  </si>
  <si>
    <t>967168</t>
  </si>
  <si>
    <t>VYBOURÁNÍ ČÁSTÍ KONSTRUKCÍ ŽELEZOBET S ODVOZEM DO 20KM</t>
  </si>
  <si>
    <t>římsy 
(předpoklad - monolitický železobeton)</t>
  </si>
  <si>
    <t>6,05*0,5*0,2=0,605 [A] 
6,0*0,5*0,2=0,600 [B] 
Celkem: A+B=1,205 [C]</t>
  </si>
  <si>
    <t>85</t>
  </si>
  <si>
    <t>97811</t>
  </si>
  <si>
    <t>OTLUČENÍ OMÍTKY</t>
  </si>
  <si>
    <t>0,8=0,800 [A] ................... předpoklad 80% z celkové sanované plochy 
4,838*9,65=46,687 [B] ........ líc klenby 
15,73+11,866=27,596 [C] ............. poprsní zeď 
(2,62*3,23/2*4)+(1,03*1,8*4)=24,341 [D] ........... křídla 
Celkem: A*(B+C+D)=78,899 [E]</t>
  </si>
  <si>
    <t>86</t>
  </si>
  <si>
    <t>985132311R</t>
  </si>
  <si>
    <t>ruční dočištění sanovaných ploch ocelovými kartáči</t>
  </si>
  <si>
    <t>SO202</t>
  </si>
  <si>
    <t>most ev.č. 112-029</t>
  </si>
  <si>
    <t>zemina z výkopu vsakovací jámy (viz pol.131738): 
2,0=2,000 [A] ..... uvažovaná měrná hmotnost zeminy 
2=2,000 [B] ........ počet jam 
1,0*1,0*1,0*A*B=4,000 [C] 
materiál z čištění koryta (viz pol.č.12960) 
11,880=11,880 [D] ..... objem 
D*A=23,760 [E] 
materiál z hlavního výkopu (viz pol.č. 131738.a) 
1,9=1,900 [F] ..... uvažovaná měrná hmotnost suti ze sypkých vozovkových vrstev 
48,297=48,297 [G] ..... objem výkopu 
F*G=91,764 [H] 
materiál z výkopu podkladní vrstvy komunikace (viz pol.č. 113328) 
1,9=1,900 [J] ..... uvažovaná měrná hmotnost suti ze sypkých vozovkových vrstev 
2*12,638*0,2=5,055 [K] ..... objem výkopu 
J*K=9,605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C+E+H+L+R+P=229,129 [I]</t>
  </si>
  <si>
    <t>2,232=2,232 [A] ..... železobet. římsy - objem [m3] 
2,500=2,500 [B] ..... měrná hmotnost železobetonu [t/m3] 
Celkem: A*B=5,580 [C]</t>
  </si>
  <si>
    <t>materiál z ubouraných poprsních zdí 
(viz pol.č.967138)</t>
  </si>
  <si>
    <t>materiál z ubouraných poprsních zdí 
(viz pol.č.967138.a) 
1,017=1,017 [A] ...... množství suti [m3] 
2,6=2,600 [B] .......... uvažovaná měrná hmotnost materiálu [t/m3] 
Celkem: A*B=2,644 [C] 
otlučená omítka z kamenného zdiva  
(viz pol.č.97811) 
42,408=42,408 [D] ........ plocha 
0,04=0,040 [F] .......... tl. omítky (ODHAD) 
Celkem: B*D*F=4,410 [E] 
vybouraný materiál křídel 
(viz pol.č.967138.b) 
1,0=1,000 [H] ...... množství suti [m3] 
Celkem: H*B=2,600 [J] 
Celkem: C+E+J=9,654 [G]</t>
  </si>
  <si>
    <t>2,4=2,400 [A] ..... měrná hmotnost suti ze živičných vozovkových vrstev 
19,727=19,727 [B] ...... objem bourané části komunikace (viz pol.č.113138) 
Celkem:  
A*B=47,345 [C]</t>
  </si>
  <si>
    <t>14,81=14,810 [A] ..... maximální délka odstr. plochy 
2*3,7=7,400 [B] ..... průměrná šířka odstraňované vrstvy (krytu) 
0,18=0,180 [C] ....... tloušťka vrstvy krytu 
Celkem: A*B*C=19,727 [D]</t>
  </si>
  <si>
    <t>2=2,000 [B]              ........ počet vrstev 
12,638=12,638 [C]   ........ plocha vrstvy 
0,2=0,200 [D]       ........... tl. vrstev 
B*C*D=5,055 [A]   ........... celkový objem vrstev</t>
  </si>
  <si>
    <t>2*8,0=16,000 [A] .......... spára v obrusné vrstvě vozovky na konci roznášecí desky 
2*7,0=14,000 [B] .......... spára v obrusné vrstvě vozovky - napojení nové vozovky na starou 
14,81=14,810 [D] ......... podélná spára v nové obrusné vrstvě mezi etapou 1 a etapou 2 
Celkem: A+B+D=44,810 [C]</t>
  </si>
  <si>
    <t>10,0=10,000 [A]</t>
  </si>
  <si>
    <t>(5,0+9,80+5,0)*0,6=11,880 [A] 
čištění koryta pod mostem + na každou stranu 5,0 m (ODHAD)</t>
  </si>
  <si>
    <t>8,95=8,950 [B] [m]   .......... vzdálenost mezi lícními zídkami (viz. Příčný řez na výkresu č.3 D.2 "NOVÝ STAV"; odečteno) 
5,192=5,192 [C] [m2]   ...... plocha výkopu v podélném řezu (viz. Podélný řez na výkresu č.3 D.2 "NOVÝ STAV"; odměřeno digitálně) 
B*C+4*0,508*0,9=48,297 [D] [m3]   ....... výsledný objem výkopu</t>
  </si>
  <si>
    <t>hloubení vsakovacích jam: 
2*(1*1*1)=2,000 [A]</t>
  </si>
  <si>
    <t>uložení zeminy z výkopů jam pro vsakování</t>
  </si>
  <si>
    <t>vyplnění vsakovacích jam štěrkem: 
2*(1,0*1,0*1,0)=2,000 [A]</t>
  </si>
  <si>
    <t>(1,98+1,98)*1,1=4,356 [A]</t>
  </si>
  <si>
    <t>((0,25*0,25)-0,1*0,1/2)*(9,80+9,80)=1,127 [A] 
(odpočet objemu potrubí zanedbán)</t>
  </si>
  <si>
    <t>šířka odvodňovacího pruhu ..... 0,15=0,150 [A] 
tloušťka odvodňovacího pruhu ..... 0,04=0,040 [B] 
délka odvodňovacího pruhu ..... 6,4=6,400 [C] 
počet odvodňovacích pruhů ..... 2=2,000 [D] 
CELKEM (objem odvodňovacího pruhu):   A*B*C*D=0,077 [E]</t>
  </si>
  <si>
    <t>0,399=0,399 [A] .......... levá římsa 
0,399=0,399 [B] .......... pravá římsa 
6,4=6,400 [C] .......... délka 
Celkem:  
(A+B)*C=5,107 [D]</t>
  </si>
  <si>
    <t>180,0=180,000 [A] ........... kg výztuže na 1 m3; ODHAD 
5,107=5,107 [B] ............... celkový objem říms (viz.pol.č.: 317325) 
Celkem:  
A/1000*B=0,919 [C]</t>
  </si>
  <si>
    <t>2,941=2,941 [A] .......... plocha příčného řezu (viz. příloha PD č.4 "Tvar desky a římsy") 
6,4=6,400 [B] .............. délka desky (viz. příloha PD č.4 ) 
Celkem:  
A*B=18,822 [C]</t>
  </si>
  <si>
    <t>230,0=230,000 [A] .......... hmotnost výztuže [kg] na 1m3 žb desky; ODHAD 
18,822=18,822 [B] .......... objem žb desky (viz. položka č. 421325) 
Celkem:  
A/1000*B=4,329 [C]</t>
  </si>
  <si>
    <t>počet skluzů .... 1=1,000 [A] 
půdorysná plocha ..... 0,575=0,575 [B]         (odměřeno digitálně z PD) 
tloušťka vrstvy (ODHAD) ....... 0,200=0,200 [C] 
CELKEM objem bet. vrstvy .......A*B*C=0,115 [D]</t>
  </si>
  <si>
    <t>1,178=1,178 [A] ...... plocha řezu vrstvy (odečteno digitálně v podélném řezu) 
8,950=8,950 [B] ...... šířka vrstvy (odečteno z příčného řezu) 
4*0,101*0,9=0,364 [C] ..... objem podkladního betonu pod obet. drenážním potrubím 
Celkem: A*B+C=10,907 [D]</t>
  </si>
  <si>
    <t>pruh šířky 300 mm v ose komunikace; tl. 150 mm; pod podkladním betonem (451311.a) 
viz. PD příloha č.D.2/3 "Nový stav" pozn.č.7</t>
  </si>
  <si>
    <t>1,133=1,133 [A] ...... plocha řezu vrstvy (odečteno digitálně v podélném řezu) 
8,950-0,300=8,650 [B] ...... šířka vrstvy (odečteno z příčného řezu) s odečtem pro pruh podklad. betonu (viz pol.č.451311.b) 
Celkem: A*B=9,800 [C]</t>
  </si>
  <si>
    <t>(0,2550+0,2550)*9,80=4,998 [A] 
4*0,101*0,9=0,364 [C] ..... objem kameniva pod podkladním betonem a obet. drenážním potrubím (u boků nosné konstrukce) 
Celkem: A+C=5,362 [D]</t>
  </si>
  <si>
    <t>počet skluzů .... 2=2,000 [A] 
půdorysná plocha ..... 0,575=0,575 [B]         (odměřeno digitálně z PD) 
tloušťka dlažby (ODHAD) ....... 0,200=0,200 [C] 
CELKEM objem dlažby .......A*B*C=0,230 [D]</t>
  </si>
  <si>
    <t>0,5=0,500 [A] .......... podíl z celkové plochy 
2,714*(1,0+9,80+1,0)=32,025 [B] .......... plocha koryta pod mostem 
0,2=0,200 [C] .......... tloušťka opravované dlažby 
Celkem: A*B*C=3,203 [D] .......... objem opravované dlažby</t>
  </si>
  <si>
    <t>2*12,638=25,276 [A] .......... předmostí</t>
  </si>
  <si>
    <t>půdorysná plocha ..... 2,312+1,064+3,812+2,312+1,064+3,812=14,376 [B]         (odměřeno digitálně z PD) 
tloušťka vrstvy (ODHAD) ....... 0,400=0,400 [C] 
CELKEM objem vrstvy .......B*C=5,750 [D]</t>
  </si>
  <si>
    <t>na předmostí: 
2*25,596=51,192 [A]</t>
  </si>
  <si>
    <t>- na mostě PS-CP   0,4 kg/m2:  
     51,200=51,200 [A] 
 - na mostě PS-CP   0,5 kg/m2: 
    51,200=51,200 [B]  
 - na předmostí PS-CP   0,4 kg/m2: 
     2*32,683=65,366 [C] 
 - na předmostí PS-CP   0,5 kg/m2: 
     2*29,183=58,366 [D] 
 - Celkem:  
     A+B+C+D=226,132 [E]</t>
  </si>
  <si>
    <t>na mostě: 
6,4*8,0=51,200 [A] 
na předmostí: 
2*32,683=65,366 [B] 
Celkem:  
A+B=116,566 [C]</t>
  </si>
  <si>
    <t>na mostě: 
6,4*8,0=51,200 [A] 
na předmostí: 
2*29,183=58,366 [D] 
Celkem:  
A+D=109,566 [C]</t>
  </si>
  <si>
    <t>2*25,596=51,192 [A]</t>
  </si>
  <si>
    <t>na mostě: 
6,4*8,0=51,200 [A]</t>
  </si>
  <si>
    <t>1,0=1,000 [A] ................... předpoklad 100% z celkové sanované plochy 
2,982*9,80=29,224 [B] ........ líc klenby 
2*8,091=16,182 [C] ............. poprsní zeď 
(1,02*2,27/2*4)+(0,413*1,8*4)=7,604 [D] ........... křídla 
Celkem: A*(B+C+D)=53,010 [E]</t>
  </si>
  <si>
    <t>9,806*(0,350+6,4+0,350)=69,623 [A]</t>
  </si>
  <si>
    <t>(1,052+1,053)*6,4=13,472 [A]</t>
  </si>
  <si>
    <t>2*6,4*(0,155+0,15)=3,904 [A]</t>
  </si>
  <si>
    <t>9,8+9,8=19,600 [A]</t>
  </si>
  <si>
    <t>5,800+5,800=11,600 [A] .......... odměřeno z výkresu č.2 "Stávající stav"</t>
  </si>
  <si>
    <t>2*40,0=80,000 [A] .......... nové svodidlo před mostem (po obou starnách) 
2*40,0=80,000 [B] .......... nové svodidlo za mostem (po obou stranách) 
Celkem: A+B=160,000 [C]</t>
  </si>
  <si>
    <t>6,400+6,400=12,800 [A]</t>
  </si>
  <si>
    <t>(1,107+0,900)*2=4,014 [A]</t>
  </si>
  <si>
    <t>2*7,00=14,000 [A] ........ zaříznutí stávající komunikace (obrus) pro napojení nové vrstvy komunikace 
14,81=14,810 [B] ......... zaříznutí nové obrusné vrstvy etapa 1 pro napojení obrusné vrstvy etapa 2 
Celkem: A+B=28,810 [C]</t>
  </si>
  <si>
    <t>mezi vrstvou ochrany izolace (komunikace) a římsou, 
včetně vytvoření spáry 
včetně penetrace drážky</t>
  </si>
  <si>
    <t>2*6,400=12,800 [A]</t>
  </si>
  <si>
    <t>2*8,00=16,000 [A] ....... těsnění spáry v obrusné vrstvě (na koncích roznášecí desky) 
2*7,00=14,000 [B] ....... těsnění spáry v obrusné vrstvě na rozhraní staré a nové části vozovky 
14,81=14,810 [D] ........ těsnění podélné spáry v obrusné vrstvě mezi etapou 1 a etapou 2 
Celkem: A+B+D=44,810 [C]</t>
  </si>
  <si>
    <t>2*12,4=24,800 [A]</t>
  </si>
  <si>
    <t>skluzy z betonových žlabovek šířky 600 mm 
včetně zaústění do vsakovacích jam 
včetně příslušných zemních prací</t>
  </si>
  <si>
    <t>2*2,30*1,4=6,440 [A] 
(koeficient 1,4 - odhad navýšení vlivem spádu)</t>
  </si>
  <si>
    <t>(0,4+1,338)*9,8=17,032 [A]</t>
  </si>
  <si>
    <t>uvedené rozměry jsou přibližné 
2=2,000 [A] .......... počet zdí 
6,2=6,200 [B] ....... délka zdi 
0,4=0,400 [C] ....... tloušťka zdi 
0,205=0,205 [D] ..... ubouraná výška 
Celkem: A*B*C*D=1,017 [E]</t>
  </si>
  <si>
    <t>6,20*0,6*0,3=1,116 [A] 
6,2*0,6*0,3=1,116 [B] 
Celkem: A+B=2,232 [C]</t>
  </si>
  <si>
    <t>0,8=0,800 [A] ................... předpoklad 80% z celkové sanované plochy 
2,982*9,80=29,224 [B] ........ líc klenby 
2*8,091=16,182 [C] ............. poprsní zeď 
(1,02*2,27/2*4)+(0,413*1,8*4)=7,604 [D] ........... křídla 
Celkem: A*(B+C+D)=42,408 [E]</t>
  </si>
  <si>
    <t>SO203</t>
  </si>
  <si>
    <t>most ev.č.112-032</t>
  </si>
  <si>
    <t>zemina z výkopu vsakovací jámy (viz pol.131738): 
2,0=2,000 [A] ..... uvažovaná měrná hmotnost zeminy 
2=2,000 [B] ........ počet jam 
1,0*1,0*1,0*A*B=4,000 [C] 
materiál z čištění koryta (viz pol.č.12960) 
11,970=11,970 [D] ..... objem 
D*A=23,940 [E] 
materiál z hlavního výkopu (viz pol.č. 131738.a) 
1,9=1,900 [F] ..... uvažovaná měrná hmotnost suti ze sypkých vozovkových vrstev 
50,186=50,186 [G] ..... objem výkopu 
F*G=95,353 [H] 
materiál z výkopu podkladní vrstvy komunikace (viz pol.č. 113328) 
1,9=1,900 [J] ..... uvažovaná měrná hmotnost suti ze sypkých vozovkových vrstev 
2*16,871*0,2=6,748 [K] ..... objem výkopu 
J*K=12,821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C+E+H+L+R+P=236,114 [I]</t>
  </si>
  <si>
    <t>2,304=2,304 [A] ..... železobet. římsy - objem [m3] 
2,500=2,500 [B] ..... měrná hmotnost železobetonu [t/m3] 
Celkem: A*B=5,760 [C]</t>
  </si>
  <si>
    <t>materiál z ubouraných poprsních zdí 
(viz pol.č.967138.a) 
1,05=1,050 [A] ...... množství suti [m3] 
2,6=2,600 [B] .......... uvažovaná měrná hmotnost materiálu [t/m3] 
Celkem: A*B=2,730 [C] 
otlučená omítka z kamenného zdiva  
(viz pol.č.97811) 
70,91=70,910 [D] ........ plocha 
0,04=0,040 [F] .......... tl. omítky (ODHAD) 
Celkem: B*D*F=7,375 [E] 
vybouraný materiál křídel 
(viz pol.č.967138.b) 
1,0=1,000 [H] ...... množství suti [m3] 
Celkem: H*B=2,600 [J] 
Celkem: C+E+J=12,705 [G]</t>
  </si>
  <si>
    <t>2,4=2,400 [A] ..... měrná hmotnost suti ze živičných vozovkových vrstev 
19,872=19,872 [B] ...... objem bourané části komunikace (viz pol.č.113138) 
Celkem:  
A*B=47,693 [C]</t>
  </si>
  <si>
    <t>16,0=16,000 [A] ..... maximální délka odstr. plochy 
2*3,45=6,900 [B] ..... průměrná šířka odstraňované vrstvy (krytu) 
0,18=0,180 [C] ....... tloušťka vrstvy krytu 
Celkem: A*B*C=19,872 [D]</t>
  </si>
  <si>
    <t>2=2,000 [B]              ........ počet vrstev 
16,871=16,871 [C]   ........ plocha vrstvy 
0,2=0,200 [D]       ........... tl. vrstev 
B*C*D=6,748 [A]   ........... celkový objem vrstev</t>
  </si>
  <si>
    <t>2*8,15=16,300 [A] .......... spára v obrusné vrstvě vozovky na konci roznášecí desky 
2*7,15=14,300 [B] .......... spára v obrusné vrstvě vozovky - napojení nové vozovky na starou 
16,0=16,000 [D] ............. podélná spára v nové obrusné vrstvě mezi etapou 1 a etapou 2 
Celkem: A+B+D=46,600 [C]</t>
  </si>
  <si>
    <t>(5,0+9,95+5,0)*0,6=11,970 [A] 
čištění koryta pod mostem + na každou stranu 5,0 m (ODHAD)</t>
  </si>
  <si>
    <t>9,100=9,100 [B] [m]   .......... vzdálenost mezi lícními zídkami (viz. Příčný řez na výkresu č.3 D.3 "NOVÝ STAV"; odečteno) 
5,314=5,314 [C] [m2]   ........ plocha výkopu v podélném řezu (viz. Podélný řez na výkresu č.3 D.3 "NOVÝ STAV"; odměřeno digitálně) 
B*C+4*0,508*0,9=50,186 [D] [m3]   ........ výsledný objem výkopu</t>
  </si>
  <si>
    <t>(3,86+3,86)*1,1=8,492 [A]</t>
  </si>
  <si>
    <t>((0,25*0,25)-0,1*0,1/2)*(9,95+9,95)=1,144 [A] 
(odpočet objemu potrubí zanedbán)</t>
  </si>
  <si>
    <t>šířka odvodňovacího pruhu ..... 0,15=0,150 [A] 
tloušťka odvodňovacího pruhu ..... 0,04=0,040 [B] 
délka odvodňovacího pruhu ..... 6,6=6,600 [C] 
počet odvodňovacích pruhů ..... 2=2,000 [D] 
CELKEM (objem odvodňovacího pruhu):   A*B*C*D=0,079 [E]</t>
  </si>
  <si>
    <t>0,399=0,399 [A] .......... levá římsa 
0,399=0,399 [B] .......... pravá římsa 
6,6=6,600 [C] .......... délka 
Celkem:  
(A+B)*C=5,267 [D]</t>
  </si>
  <si>
    <t>2,976=2,976 [A] .......... plocha příčného řezu (viz. příloha PD č.4 "Tvar desky a římsy") 
6,6=6,600 [B] .............. délka desky (viz. příloha PD č.4 ) 
Celkem:  
A*B=19,642 [C]</t>
  </si>
  <si>
    <t>230,0=230,000 [A] .......... hmotnost výztuže [kg] na 1m3 žb desky; ODHAD 
19,642=19,642 [B] .......... objem žb desky (viz. položka č. 421325) 
Celkem:  
A/1000*B=4,518 [C]</t>
  </si>
  <si>
    <t>počet skluzů .... 2=2,000 [A] 
půdorysná plocha ..... 0,924=0,924 [B]         (odměřeno digitálně z PD) 
tloušťka vrstvy (ODHAD) ....... 0,200=0,200 [C] 
CELKEM objem bet. vrstvy .......A*B*C=0,370 [D]</t>
  </si>
  <si>
    <t>1,208=1,208 [A] ...... plocha řezu vrstvy (odečteno digitálně v podélném řezu) 
9,100=9,100 [B] ...... šířka vrstvy (odečteno z příčného řezu) 
4*0,101*0,9=0,364 [C] ..... objem podkladního betonu pod obet. drenážním potrubím 
Celkem: A*B+C=11,357 [D]</t>
  </si>
  <si>
    <t>pruh šířky 300 mm v ose komunikace; tl. 150 mm; pod podkladním betonem (451311.a) 
viz. PD příloha č.D.3/3 "Nový stav" pozn.č.7</t>
  </si>
  <si>
    <t>1,163=1,163 [A] ...... plocha řezu vrstvy (odečteno digitálně v podélném řezu) 
9,100-0,300=8,800 [B] ...... šířka vrstvy (odečteno z příčného řezu) s odečtem pro pruh podklad. betonu (viz pol.č.451311.b) 
Celkem: A*B=10,234 [C]</t>
  </si>
  <si>
    <t>(0,2550+0,2550)*9,95=5,075 [A] 
4*0,101*0,9=0,364 [C] ..... objem kameniva pod podkladním betonem a obet. drenážním potrubím (u boků nosné konstrukce) 
Celkem: A+C=5,439 [D]</t>
  </si>
  <si>
    <t>počet skluzů .... 2=2,000 [A] 
půdorysná plocha ..... 0,924=0,924 [B]         (odměřeno digitálně z PD) 
tloušťka dlažby (ODHAD) ....... 0,200=0,200 [C] 
CELKEM objem dlažby .......A*B*C=0,370 [D]</t>
  </si>
  <si>
    <t>0,5=0,500 [A] .......... podíl z celkové plochy 
3,497*(1,0+9,95+1,0)=41,789 [B] .......... plocha koryta pod mostem 
0,2=0,200 [C] .......... tloušťka opravované dlažby 
Celkem: A*B*C=4,179 [D] .......... objem opravované dlažby</t>
  </si>
  <si>
    <t>2*16,871=33,742 [A] .......... předmostí</t>
  </si>
  <si>
    <t>půdorysná plocha ..... 4,505+2,531+1,050+4,505+2,531+1,050=16,172 [B]         (odměřeno digitálně z PD) 
tloušťka vrstvy (ODHAD) ....... 0,400=0,400 [C] 
CELKEM objem vrstvy .......B*C=6,469 [D]</t>
  </si>
  <si>
    <t>na předmostí: 
2*29,705=59,410 [A]</t>
  </si>
  <si>
    <t>- na mostě PS-CP   0,4 kg/m2:  
     53,790=53,790 [A] 
 - na mostě PS-CP   0,5 kg/m2: 
    53,790=53,790 [B]  
 - na předmostí PS-CP   0,4 kg/m2: 
     2*36,855=73,710 [C] 
 - na předmostí PS-CP   0,5 kg/m2: 
     2*33,280=66,560 [D] 
 - Celkem:  
     A+B+C+D=247,850 [E]</t>
  </si>
  <si>
    <t>na mostě: 
8,15*6,6=53,790 [A] 
na předmostí: 
2*36,855=73,710 [B] 
Celkem:  
A+B=127,500 [C]</t>
  </si>
  <si>
    <t>na mostě: 
53,790=53,790 [A] 
na předmostí: 
2*33,28=66,560 [D] 
Celkem:  
A+D=120,350 [C]</t>
  </si>
  <si>
    <t>2*29,705=59,410 [A]</t>
  </si>
  <si>
    <t>na mostě: 
6,6*8,15=53,790 [A]</t>
  </si>
  <si>
    <t>1,0=1,000 [A] ................... předpoklad 100% z celkové sanované plochy 
4,516*9,95=44,934 [B] ........ líc klenby 
2*8,722=17,444 [C] ............. poprsní zeď 
(3,0*3,07/2*4)+(1,40*1,4*4)=26,260 [D] ........... křídla 
Celkem: A*(B+C+D)=88,638 [E]</t>
  </si>
  <si>
    <t>9,957*(0,350+6,6+0,350)=72,686 [A]</t>
  </si>
  <si>
    <t>9,95+9,95=19,900 [A]</t>
  </si>
  <si>
    <t>6,00+6,00=12,000 [A] .......... odměřeno z výkresu č.2 "Stávající stav"</t>
  </si>
  <si>
    <t>6,00+6,00=12,000 [A]</t>
  </si>
  <si>
    <t>6,600+6,600=13,200 [A]</t>
  </si>
  <si>
    <t>PLNÁ ČÁRA 
22,0=22,000 [B] .......... délka úseku (ODHAD) 
0,25=0,250 [A] .......... šířka pruhu 
2=2,000 [C] ................. počet pruhů 
Celkem: B*A*C=11,000 [D] ........ plocha plné čáry u krajnic 
PŘERUŠOVANÁ ČÁRA 
22,0=22,000 [E] .......... délka úseku (ODHAD) 
0,125=0,125 [F] .......... šířka pruhu 
1=1,000 [G] ................. počet pruhů 
0,4=0,400 [I] ................ rozsah přerušování čáry 
Celkem: E*F*G*I=1,100 [H] ........ plocha střední přerušované čáry 
Celkem: D+H=12,100 [J]</t>
  </si>
  <si>
    <t>(1,036+1,400)*2=4,872 [A]</t>
  </si>
  <si>
    <t>2*7,15=14,300 [A] ..... zaříznutí stávající komunikace (obrus) pro napojení nové vrstvy komunikace 
16,0=16,000 [B] ......... zaříznutí nové obrusné vrstvy etapa 1 pro napojení obrusné vrstvy etapa 2 
Celkem: A+B=30,300 [C]</t>
  </si>
  <si>
    <t>2*8,15=16,300 [A] ..... těsnění spáry v obrusné vrstvě (na koncích roznášecí desky) 
2*7,15=14,300 [B] ..... těsnění spáry v obrusné vrstvě na rozhraní staré a nové části vozovky 
16,0=16,000 [D] ........ těsnění podélné spáry v obrusné vrstvě mezi etapou 1 a etapou 2 
Celkem: A+B+D=46,600 [C]</t>
  </si>
  <si>
    <t>2*3,57*1,4=9,996 [A] 
(koeficient 1,4 - odhad navýšení vlivem spádu)</t>
  </si>
  <si>
    <t>(3,24+0,72)*9,95=39,402 [A]</t>
  </si>
  <si>
    <t>uvedené rozměry jsou přibližné 
2=2,000 [A] .......... počet zdí 
6,4=6,400 [B] ....... délka zdi 
0,4=0,400 [C] ....... tloušťka zdi 
0,205=0,205 [D] ..... ubouraná výška 
Celkem: A*B*C*D=1,050 [E]</t>
  </si>
  <si>
    <t>6,40*0,6*0,3=1,152 [A] 
6,40*0,6*0,3=1,152 [B] 
Celkem: A+B=2,304 [C]</t>
  </si>
  <si>
    <t>0,8=0,800 [A] ................... předpoklad 80% z celkové sanované plochy 
4,516*9,95=44,934 [B] ........ líc klenby 
2*8,722=17,444 [C] ............. poprsní zeď 
(3,0*3,07/2*4)+(1,40*1,4*4)=26,260 [D] ........... křídla 
Celkem: A*(B+C+D)=70,910 [E]</t>
  </si>
  <si>
    <t>SO204</t>
  </si>
  <si>
    <t>most ev.č. 112-034</t>
  </si>
  <si>
    <t>zemina z výkopu vsakovací jámy (viz pol.131738): 
2,0=2,000 [A] ..... uvažovaná měrná hmotnost zeminy 
2=2,000 [B] ........ počet jam 
1,0*1,0*1,0*A*B=4,000 [C] 
materiál z čištění koryta (viz pol.č.12960) 
11,790=11,790 [D] ..... objem 
D*A=23,580 [E] 
materiál z hlavního výkopu (viz pol.č. 131738.a) 
1,9=1,900 [F] ..... uvažovaná měrná hmotnost suti ze sypkých vozovkových vrstev 
64,168=64,168 [G] ..... objem výkopu 
F*G=121,919 [H] 
materiál z výkopu podkladní vrstvy komunikace (viz pol.č. 113328) 
1,9=1,900 [J] ..... uvažovaná měrná hmotnost suti ze sypkých vozovkových vrstev 
2*12,401*0,2=4,960 [K] ..... objem výkopu 
J*K=9,424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C+E+H+L+R+P=258,923 [I]</t>
  </si>
  <si>
    <t>3,276=3,276 [A] ..... železobet. římsy - objem [m3] 
2,500=2,500 [B] ..... měrná hmotnost železobetonu [t/m3] 
Celkem: A*B=8,190 [C]</t>
  </si>
  <si>
    <t>materiál z ubouraných poprsních zdí 
(viz pol.č.967138.a) 
1,492=1,492 [A] ...... množství suti [m3] 
2,6=2,600 [B] .......... uvažovaná měrná hmotnost materiálu [t/m3] 
Celkem: A*B=3,879 [C] 
otlučená omítka z kamenného zdiva  
(viz pol.č.97811) 
118,545=118,545 [D] ........ plocha 
0,04=0,040 [F] .......... tl. omítky (ODHAD) 
Celkem: B*D*F=12,329 [E] 
vybouraný materiál křídel 
(viz pol.č.967138.b) 
1,0=1,000 [H] ...... množství suti [m3] 
Celkem: H*B=2,600 [J] 
Celkem: C+E+J=18,808 [G]</t>
  </si>
  <si>
    <t>2,4=2,400 [A] ..... měrná hmotnost suti ze živičných vozovkových vrstev 
22,952=22,952 [B] ...... objem bourané části komunikace (viz pol.č.113138) 
Celkem:  
A*B=55,085 [C]</t>
  </si>
  <si>
    <t>17,71=17,710 [A] ..... maximální délka odstr. plochy 
2*3,6=7,200 [B] ..... průměrná šířka odstraňované vrstvy (krytu) 
0,18=0,180 [C] ....... tloušťka vrstvy krytu 
Celkem: A*B*C=22,952 [D]</t>
  </si>
  <si>
    <t>2=2,000 [B]              ........ počet vrstev 
12,401=12,401 [C]   ........ plocha vrstvy 
0,2=0,200 [D]       ........... tl. vrstev 
B*C*D=4,960 [A]   ........... celkový objem vrstev</t>
  </si>
  <si>
    <t>2*7,85=15,700 [D] .......... spára v obrusné vrstvě vozovky na konci roznášecí desky 
2*6,85=13,700 [B] .......... spára v obrusné vrstvě vozovky - napojení nové vozovky na starou 
17,71=17,710 [E] ............ podélná spára v nové obrusné vrstvě mezi etapou 1 a etapou 2 
Celkem: D+B+E=47,110 [C]</t>
  </si>
  <si>
    <t>8,80=8,800 [B] [m]   .......... vzdálenost mezi lícními zídkami (viz. Příčný řez na výkresu č.3 D.4 "NOVÝ STAV"; odečteno) 
7,084=7,084 [C] [m2]   ...... plocha výkopu v podélném řezu (viz. Podélný řez na výkresu č.3 D.4 "NOVÝ STAV"; odměřeno digitálně) 
B*C+4*0,508*0,9=64,168 [D] [m3]   ....... výsledný objem výkopu</t>
  </si>
  <si>
    <t>(5,35+5,35)*1,1=11,770 [A]</t>
  </si>
  <si>
    <t>šířka odvodňovacího pruhu ..... 0,15=0,150 [A] 
tloušťka odvodňovacího pruhu ..... 0,04=0,040 [B] 
délka odvodňovacího pruhu ..... 9,3=9,300 [C] 
počet odvodňovacích pruhů ..... 2=2,000 [D] 
CELKEM (objem odvodňovacího pruhu):   A*B*C*D=0,112 [E]</t>
  </si>
  <si>
    <t>2*10=20,000 [A] .......... celkový počet kotev; ODHAD 
6,5=6,500 [B] ............ hmotnost 1 kotvy; ODHAD 
Celkem:  
A*B=130,000 [C]</t>
  </si>
  <si>
    <t>0,399=0,399 [A] .......... levá římsa 
0,399=0,399 [B] .......... pravá římsa 
9,3=9,300 [C] .......... délka 
Celkem:  
(A+B)*C=7,421 [D]</t>
  </si>
  <si>
    <t>180,0=180,000 [A] ........... kg výztuže na 1 m3; ODHAD 
7,421=7,421 [B] ............... celkový objem říms (viz.pol.č.: 317325) 
Celkem:  
A/1000*B=1,336 [C]</t>
  </si>
  <si>
    <t>2,908=2,908 [A] .......... plocha příčného řezu (viz. příloha PD č.4 "Tvar desky a římsy") 
9,3=9,300 [B] .............. délka desky (viz. příloha PD č.4 ) 
Celkem:  
A*B=27,044 [C]</t>
  </si>
  <si>
    <t>230,0=230,000 [A] .......... hmotnost výztuže [kg] na 1m3 žb desky; ODHAD 
27,044=27,044 [B] .......... objem žb desky (viz. položka č. 421325) 
Celkem:  
A/1000*B=6,220 [C]</t>
  </si>
  <si>
    <t>1,613=1,613 [A] ...... plocha řezu vrstvy (odečteno digitálně v podélném řezu) 
8,800=8,800 [B] ...... šířka vrstvy (odečteno z příčného řezu) 
4*0,101*0,9=0,364 [C] ..... objem podkladního betonu pod obet. drenážním potrubím 
Celkem: A*B+C=14,558 [D]</t>
  </si>
  <si>
    <t>pruh šířky 300 mm v ose komunikace; tl. 150 mm; pod podkladním betonem (451311.a) 
viz. PD příloha č.D.4/3 "Nový stav" pozn.č.7</t>
  </si>
  <si>
    <t>1,568=1,568 [A] ...... plocha řezu vrstvy (odečteno digitálně v podélném řezu) 
8,800-0,300=8,500 [B] ...... šířka vrstvy (odečteno z příčného řezu) s odečtem pro pruh podklad. betonu (viz pol.č.451311.b) 
Celkem: A*B=13,328 [C]</t>
  </si>
  <si>
    <t>0,5=0,500 [A] .......... podíl z celkové plochy 
5,528*(1,0+9,65+1,0)=64,401 [B] .......... plocha koryta pod mostem 
0,2=0,200 [C] .......... tloušťka opravované dlažby 
Celkem: A*B*C=6,440 [D] .......... objem opravované dlažby</t>
  </si>
  <si>
    <t>2*12,401=24,802 [A] .......... předmostí</t>
  </si>
  <si>
    <t>půdorysná plocha ..... (2,255+1,12+3,812)*2=14,374 [B]         (odměřeno digitálně z PD) 
tloušťka vrstvy (ODHAD) ....... 0,400=0,400 [C] 
CELKEM objem vrstvy .......B*C=5,750 [D]</t>
  </si>
  <si>
    <t>- na mostě PS-CP   0,4 kg/m2:  
     73,005=73,005 [A] 
 - na mostě PS-CP   0,5 kg/m2: 
    73,005=73,005 [B]  
 - na předmostí PS-CP   0,4 kg/m2: 
     2*32,053=64,106 [C] 
 - na předmostí PS-CP   0,5 kg/m2: 
     2*28,628=57,256 [D] 
 - Celkem:  
     A+B+C+D=267,372 [E]</t>
  </si>
  <si>
    <t>na mostě: 
7,85*9,3=73,005 [A] 
na předmostí: 
2*32,053=64,106 [B] 
Celkem:  
A+B=137,111 [C]</t>
  </si>
  <si>
    <t>na mostě: 
73,005=73,005 [A] 
na předmostí: 
2*28,628=57,256 [D] 
Celkem:  
A+D=130,261 [C]</t>
  </si>
  <si>
    <t>na mostě: 
9,3*7,850=73,005 [A]</t>
  </si>
  <si>
    <t>1,0=1,000 [A] ................... předpoklad 100% z celkové sanované plochy 
7,714*9,65=74,440 [B] ........ líc klenby 
2*13,52=27,040 [C] ............. poprsní zeď 
(4,73*3,51/2*4)+(2,41*1,4*4)=46,701 [D] ........... křídla 
Celkem: A*(B+C+D)=148,181 [E]</t>
  </si>
  <si>
    <t>9,657*(0,350+9,3+0,350)=96,570 [A]</t>
  </si>
  <si>
    <t>(1,052+1,053)*9,3=19,577 [A]</t>
  </si>
  <si>
    <t>2*9,3*(0,155+0,15)=5,673 [A]</t>
  </si>
  <si>
    <t>8,700+8,700=17,400 [A] .......... odměřeno z výkresu č.2 "Stávající stav"</t>
  </si>
  <si>
    <t>9,300+9,300=18,600 [A]</t>
  </si>
  <si>
    <t>2*6,85=13,700 [A] ........ zaříznutí stávající komunikace (obrus) pro napojení nové vrstvy komunikace 
17,71=17,710 [B] ......... zaříznutí nové obrusné vrstvy etapa 1 pro napojení obrusné vrstvy etapa 2 
Celkem: A+B=31,410 [C]</t>
  </si>
  <si>
    <t>2*9,300=18,600 [A]</t>
  </si>
  <si>
    <t>2*7,85=15,700 [A] ........ těsnění spáry v obrusné vrstvě (na koncích roznášecí desky) 
2*6,85=13,700 [B] ........ těsnění spáry v obrusné vrstvě na rozhraní staré a nové části vozovky 
17,710=17,710 [D] ........ těsnění podélné spáry v obrusné vrstvě mezi etapou 1 a etapou 2 
Celkem: A+B+D=47,110 [C]</t>
  </si>
  <si>
    <t>2*15,3=30,600 [A]</t>
  </si>
  <si>
    <t>2*5,0*1,4=14,000 [A] 
(koeficient 1,4 - odhad navýšení vlivem spádu)</t>
  </si>
  <si>
    <t>(7,098+2,35+1,7)*9,65=107,578 [A]</t>
  </si>
  <si>
    <t>uvedené rozměry jsou přibližné 
2=2,000 [A] .......... počet zdí 
9,1=9,100 [B] ....... délka zdi 
0,4=0,400 [C] ....... tloušťka zdi 
0,205=0,205 [D] ..... ubouraná výška 
Celkem: A*B*C*D=1,492 [E]</t>
  </si>
  <si>
    <t>9,1*0,6*0,3=1,638 [A] 
9,1*0,6*0,3=1,638 [B] 
Celkem: A+B=3,276 [C]</t>
  </si>
  <si>
    <t>0,8=0,800 [A] ................... předpoklad 80% z celkové sanované plochy 
7,714*9,65=74,440 [B] ........ líc klenby 
2*13,52=27,040 [C] ............. poprsní zeď 
(4,73*3,51/2*4)+(2,41*1,4*4)=46,701 [D] ........... křídla 
Celkem: A*(B+C+D)=118,545 [E]</t>
  </si>
  <si>
    <t>SO205</t>
  </si>
  <si>
    <t>most ev.č. 112-037</t>
  </si>
  <si>
    <t>zemina z výkopu vsakovací jámy (viz pol.131738): 
2,0=2,000 [A] ..... uvažovaná měrná hmotnost zeminy 
2=2,000 [B] ........ počet jam 
1,0*1,0*1,0*A*B=4,000 [C] 
materiál z čištění koryta (viz pol.č.12960) 
11,91=11,910 [D] ..... objem 
D*A=23,820 [E] 
materiál z hlavního výkopu (viz pol.č. 131738.a) 
1,9=1,900 [F] ..... uvažovaná měrná hmotnost suti ze sypkých vozovkových vrstev 
53,255=53,255 [G] ..... objem výkopu 
F*G=101,185 [H] 
materiál z výkopu podkladní vrstvy komunikace (viz pol.č. 113328) 
1,9=1,900 [J] ..... uvažovaná měrná hmotnost suti ze sypkých vozovkových vrstev 
2*10,264*0,2=4,106 [K] ..... objem výkopu 
J*K=7,801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C+E+H+L+R+P=236,806 [I]</t>
  </si>
  <si>
    <t>2,100=2,100 [A] ..... železobet. římsy - objem [m3] 
2,500=2,500 [B] ..... měrná hmotnost železobetonu [t/m3] 
Celkem: A*B=5,250 [C]</t>
  </si>
  <si>
    <t>materiál z ubouraných poprsních zdí 
(viz pol.č.967138.a) 
0,308=0,308 [A] ...... množství suti [m3] 
2,6=2,600 [B] .......... uvažovaná měrná hmotnost materiálu [t/m3] 
Celkem: A*B=0,801 [C] 
otlučená omítka z kamenného zdiva  
(viz pol.č.97811) 
102,994=102,994 [D] ........ plocha 
0,04=0,040 [F] .......... tl. omítky (ODHAD) 
Celkem: B*D*F=10,711 [E] 
vybouraný materiál křídel 
(viz pol.č.967138.b) 
1,0=1,000 [H] ...... množství suti [m3] 
Celkem: H*B=2,600 [J] 
Celkem: C+E+J=14,112 [G]</t>
  </si>
  <si>
    <t>2,4=2,400 [A] ..... měrná hmotnost suti ze živičných vozovkových vrstev 
20,250=20,250 [B] ...... objem bourané části komunikace (viz pol.č.113138) 
Celkem:  
A*B=48,600 [C]</t>
  </si>
  <si>
    <t>15,0=15,000 [A] ..... maximální délka odstr. plochy 
2*3,75=7,500 [B] ..... průměrná šířka odstraňované vrstvy (krytu) 
0,18=0,180 [C] ....... tloušťka vrstvy krytu 
Celkem: A*B*C=20,250 [D]</t>
  </si>
  <si>
    <t>2=2,000 [B]              ........ počet vrstev 
10,264=10,264 [C]   ........ plocha vrstvy 
0,2=0,200 [D]       ........... tl. vrstev 
B*C*D=4,106 [A]   ........... celkový objem vrstev</t>
  </si>
  <si>
    <t>hloubka 50 mm (odhad); tl. 15 mm</t>
  </si>
  <si>
    <t>2*8,05=16,100 [A] ..... spára v obrusné vrstvě (na koncích roznášecí desky) 
2*7,05=14,100 [B] ..... spára v obrusné vrstvě na rozhraní staré a nové části vozovky 
15,0=15,000 [D] ......... podélná spára v nové obrusné vrstvě mezi etapou 1 a etapou 2 
Celkem: A+B+D=45,200 [C]</t>
  </si>
  <si>
    <t>(5,0+9,85+5,0)*0,6=11,910 [A] 
čištění koryta pod mostem + na každou stranu 5,0 m (ODHAD)</t>
  </si>
  <si>
    <t>9,00=9,000 [B] [m]   .......... vzdálenost mezi lícními zídkami (viz. Příčný řez na výkresu č.3 D.5 "NOVÝ STAV"; odečteno) 
5,714=5,714 [C] [m2]   ...... plocha výkopu v podélném řezu (viz. Podélný řez na výkresu č.3 D.5 "NOVÝ STAV"; odměřeno digitálně) 
B*C+4*0,508*0,9=53,255 [D] [m3]   ....... výsledný objem výkopu</t>
  </si>
  <si>
    <t>(5,37+5,37)*1,1=11,814 [A]</t>
  </si>
  <si>
    <t>((0,25*0,25)-0,1*0,1/2)*(9,85+9,85)=1,133 [A] 
(odpočet objemu potrubí zanedbán)</t>
  </si>
  <si>
    <t>šířka odvodňovacího pruhu ..... 0,15=0,150 [A] 
tloušťka odvodňovacího pruhu ..... 0,04=0,040 [B] 
délka odvodňovacího pruhu ..... 7,2=7,200 [C] 
počet odvodňovacích pruhů ..... 2=2,000 [D] 
CELKEM (objem odvodňovacího pruhu):   A*B*C*D=0,086 [E]</t>
  </si>
  <si>
    <t>2*8=16,000 [A] .......... celkový počet kotev; ODHAD 
6,5=6,500 [B] ............ hmotnost 1 kotvy; ODHAD 
Celkem:  
A*B=104,000 [C]</t>
  </si>
  <si>
    <t>0,399=0,399 [A] .......... levá římsa 
0,399=0,399 [B] .......... pravá římsa 
7,2=7,200 [C] .......... délka 
Celkem:  
(A+B)*C=5,746 [D]</t>
  </si>
  <si>
    <t>180,0=180,000 [A] ........... kg výztuže na 1 m3; ODHAD 
5,746=5,746 [B] ............... celkový objem říms (viz.pol.č.: 317325) 
Celkem:  
A/1000*B=1,034 [C]</t>
  </si>
  <si>
    <t>2,954=2,954 [A] .......... plocha příčného řezu (viz. příloha PD č.4 "Tvar desky a římsy") 
7,2=7,200 [B] .............. délka desky (viz. příloha PD č.4 ) 
Celkem:  
A*B=21,269 [C]</t>
  </si>
  <si>
    <t>230,0=230,000 [A] .......... hmotnost výztuže [kg] na 1m3 žb desky; ODHAD 
21,269=21,269 [B] .......... objem žb desky (viz. položka č. 421325) 
Celkem:  
A/1000*B=4,892 [C]</t>
  </si>
  <si>
    <t>1,298=1,298 [A] ...... plocha řezu vrstvy (odečteno digitálně v podélném řezu) 
9,000=9,000 [B] ...... šířka vrstvy (odečteno z příčného řezu) 
4*0,101*0,9=0,364 [C] ..... objem podkladního betonu pod obet. drenážním potrubím 
Celkem: A*B+C=12,046 [D]</t>
  </si>
  <si>
    <t>pruh šířky 300 mm v ose komunikace; tl. 150 mm; pod podkladním betonem (451311.a) 
viz. PD příloha č.D.5/3 "Nový stav" pozn.č.7</t>
  </si>
  <si>
    <t>0,541+0,541=1,082 [A] ...... plocha řezu vrstvy (odečteno digitálně v podélném řezu) 
9,000-0,300=8,700 [B] ...... šířka vrstvy (odečteno z příčného řezu) s odečtem pro pruh podklad. betonu (viz pol.č.451311.b) 
Celkem: A*B=9,413 [C]</t>
  </si>
  <si>
    <t>(0,2550+0,2550)*9,85=5,024 [A] 
4*0,101*0,9=0,364 [C] ..... objem kameniva pod podkladním betonem a obet. drenážním potrubím (u boků nosné konstrukce) 
Celkem: A+C=5,388 [D]</t>
  </si>
  <si>
    <t>0,5=0,500 [A] .......... podíl z celkové plochy 
4,363*(1,0+9,85+1,0)=51,702 [B] .......... plocha koryta pod mostem 
0,2=0,200 [C] .......... tloušťka opravované dlažby 
Celkem: A*B*C=5,170 [D] .......... objem opravované dlažby</t>
  </si>
  <si>
    <t>2*10,264=20,528 [A] .......... předmostí</t>
  </si>
  <si>
    <t>půdorysná plocha ..... (1,398+1,551+3,385)*2=12,668 [B]         (odměřeno digitálně z PD) 
tloušťka vrstvy (ODHAD) ....... 0,400=0,400 [C] 
CELKEM objem vrstvy .......B*C=5,067 [D]</t>
  </si>
  <si>
    <t>na předmostí: 
2*23,345=46,690 [A]</t>
  </si>
  <si>
    <t>- na mostě PS-CP   0,4 kg/m2:  
     57,96=57,960 [A] 
 - na mostě PS-CP   0,5 kg/m2: 
    57,96=57,960 [B]  
 - na předmostí PS-CP   0,4 kg/m2: 
     2*30,745=61,490 [C] 
 - na předmostí PS-CP   0,5 kg/m2: 
     2*27,21=54,420 [D] 
 - Celkem:  
     A+B+C+D=231,830 [E]</t>
  </si>
  <si>
    <t>na mostě: 
7,2*8,05=57,960 [A] 
na předmostí: 
2*30,745=61,490 [B] 
Celkem:  
A+B=119,450 [C]</t>
  </si>
  <si>
    <t>na mostě: 
57,96=57,960 [A] 
na předmostí: 
2*27,210=54,420 [D] 
Celkem:  
A+D=112,380 [C]</t>
  </si>
  <si>
    <t>2*23,345=46,690 [A]</t>
  </si>
  <si>
    <t>na mostě: 
7,2*8,05=57,960 [A]</t>
  </si>
  <si>
    <t>1,0=1,000 [A] ................... předpoklad 100% z celkové sanované plochy 
7,332*9,85=72,220 [B] ........ líc klenby 
2*7,65=15,300 [C] ............. poprsní zeď 
(4,63*2,7/2*4)+(2,45*1,4*4)=38,722 [D] ........... křídla 
Celkem: A*(B+C+D)=126,242 [E]</t>
  </si>
  <si>
    <t>9,857*(0,350+7,2+0,350)=77,870 [A]</t>
  </si>
  <si>
    <t>(1,052+1,053)*7,2=15,156 [A]</t>
  </si>
  <si>
    <t>2*7,2*(0,155+0,15)=4,392 [A]</t>
  </si>
  <si>
    <t>9,85+9,85=19,700 [A]</t>
  </si>
  <si>
    <t>6,600+6,600=13,200 [A] .......... odměřeno z výkresu č.2 "Stávající stav"</t>
  </si>
  <si>
    <t>7,200+7,200=14,400 [A]</t>
  </si>
  <si>
    <t>2*7,05=14,100 [A] ...... zaříznutí stávající komunikace (obrus) pro napojení nové vrstvy komunikace 
15,0=15,000 [B] ......... zaříznutí nové obrusné vrstvy etapa 1 pro napojení obrusné vrstvy etapa 2 
Celkem: A+B=29,100 [C]</t>
  </si>
  <si>
    <t>včetně vytvoření spáry 
včetně penetrace drážky</t>
  </si>
  <si>
    <t>2*7,200=14,400 [A] .......... mezi vrstvou ochrany izolace (komunikace) a římsou,</t>
  </si>
  <si>
    <t>2*8,05=16,100 [A] ..... těsnění spáry v obrusné vrstvě (na koncích roznášecí desky) 
2*7,05=14,100 [B] ..... těsnění spáry v obrusné vrstvě na rozhraní staré a nové části vozovky 
15,0=15,000 [D] ........ těsnění podélné spáry v obrusné vrstvě mezi etapou 1 a etapou 2 
Celkem: A+B+D=45,200 [C]</t>
  </si>
  <si>
    <t>2*13,2=26,400 [A]</t>
  </si>
  <si>
    <t>(4,486+3,7+1,04)*9,85=90,876 [A]</t>
  </si>
  <si>
    <t>uvedené rozměry jsou přibližné 
2=2,000 [A] .......... počet zdí 
7,0=7,000 [B] ....... délka zdi 
0,4=0,400 [C] ....... tloušťka zdi 
0,055=0,055 [D] ..... ubouraná výška 
Celkem: A*B*C*D=0,308 [E]</t>
  </si>
  <si>
    <t>7,0*0,5*0,3=1,050 [A] 
7,0*0,5*0,3=1,050 [B] 
Celkem: A+B=2,100 [C]</t>
  </si>
  <si>
    <t>0,8=0,800 [A] ................... předpoklad 80% z celkové sanované plochy 
7,332*9,85=72,220 [B] ........ líc klenby 
2*7,65=15,300 [C] ............. poprsní zeď 
(4,63*2,7/2*4)+(2,45*1,4*4)=38,722 [D] ........... křídla 
Celkem: A*(B+C+D)=100,994 [E]</t>
  </si>
  <si>
    <t>SO206</t>
  </si>
  <si>
    <t>most ev.č. 112-038</t>
  </si>
  <si>
    <t>zemina z výkopu vsakovací jámy (viz pol.131738): 
2,0=2,000 [A] ..... uvažovaná měrná hmotnost zeminy 
2=2,000 [B] ........ počet jam 
1,0*1,0*1,0*A*B=4,000 [C] 
materiál z čištění koryta (viz pol.č.12960) 
14,730=14,730 [D] ..... objem 
D*A=29,460 [E] 
materiál z hlavního výkopu (viz pol.č. 131738.a) 
1,9=1,900 [F] ..... uvažovaná měrná hmotnost suti ze sypkých vozovkových vrstev 
72,487=72,487 [G] ..... objem výkopu 
F*G=137,725 [H] 
materiál z výkopu podkladní vrstvy komunikace (viz pol.č. 113328) 
1,9=1,900 [J] ..... uvažovaná měrná hmotnost suti ze sypkých vozovkových vrstev 
4,734=4,734 [K] ..... objem výkopu 
J*K=8,995 [L] 
materiál z hrázek 
14,0=14,000 [M] ..... objem 
2,0=2,000 [Q] ..... uvažovaná měrná hmotnost zeminy 
Celkem: M*Q=28,000 [R] 
materiál z výkopu pro odláždění  
36,0=36,000 [N] ....... objem viz pol.č. 131738.c 
2,0=2,000 [O] ..... uvažovaná měrná hmotnost zeminy 
Celkem: N*O=72,000 [P] 
Celkem: C+E+H+L+R+P=280,180 [I]</t>
  </si>
  <si>
    <t>3,273=3,273 [A] ..... železobet. římsy - objem [m3] 
2,500=2,500 [B] ..... měrná hmotnost železobetonu [t/m3] 
Celkem: A*B=8,183 [C]</t>
  </si>
  <si>
    <t>materiál z ubouraných poprsních zdí 
(viz pol.č.967138.a) 
6,828=6,828 [A] ...... množství suti [m3] 
2,6=2,600 [B] .......... uvažovaná měrná hmotnost materiálu [t/m3] 
Celkem: A*B=17,753 [C] 
otlučená omítka z kamenného zdiva  
(viz pol.č.97811) 
177,197=177,197 [D] ........ plocha 
0,04=0,040 [F] .......... tl. omítky (ODHAD) 
Celkem: B*D*F=18,428 [E] 
vybouraný materiál křídel 
(viz pol.č.967138.b) 
1,0=1,000 [H] ...... množství suti [m3] 
Celkem: H*B=2,600 [J] 
Celkem: C+E+J=38,781 [G]</t>
  </si>
  <si>
    <t>2,4=2,400 [A] ..... měrná hmotnost suti ze živičných vozovkových vrstev 
19,125=19,125 [B] ...... objem bourané části komunikace (viz pol.č.113138) 
Celkem:  
A*B=45,900 [C]</t>
  </si>
  <si>
    <t>odstranění původní komunikace v tl.170 mm</t>
  </si>
  <si>
    <t>15,0=15,000 [A] ..... maximální délka odstr. plochy 
2*3,75=7,500 [B] ..... průměrná šířka odstraňované vrstvy (krytu) 
0,17=0,170 [C] ....... tloušťka vrstvy krytu 
Celkem: A*B*C=19,125 [D]</t>
  </si>
  <si>
    <t>2=2,000 [B]              ........ počet vrstev 
11,834=11,834 [C]   ........ plocha vrstvy 
0,2=0,200 [D]       ........... tl. vrstev 
B*C*D=4,734 [A]   ........... celkový objem vrstev</t>
  </si>
  <si>
    <t>hloubka 50 mm (odhad); tl. 15 mm 
viz TZ kapitola 4.2.6. Nosné konstrukce mostu"</t>
  </si>
  <si>
    <t>2*7,75=15,500 [A] ..... spára v obrusné vrstvě (na koncích roznášecí desky) 
2*6,75=13,500 [B] ..... spára v obrusné vrstvě na rozhraní staré a nové části vozovky 
19,0=19,000 [D] ......... podélná spára v nové obrusné vrstvě mezi etapou 1 a etapou 2 
Celkem: A+B+D=48,000 [C]</t>
  </si>
  <si>
    <t>odkopávka zemní hrázky ( kód položky 17780 ) s odvozem na skládku</t>
  </si>
  <si>
    <t>(7,5+9,55+7,5)*0,6=14,730 [A] 
čištění koryta pod mostem + na každou stranu 7,5 m (ODHAD) 
množství nánosu 0,6 [m3/bm] - odhad</t>
  </si>
  <si>
    <t>8,70=8,700 [B] [m]   .......... vzdálenost mezi lícními zídkami (viz. Příčný řez na výkresu č.3 D.6 "NOVÝ STAV"; odečteno) 
7,155=7,155 [C] [m2]   ...... plocha výkopu v podélném řezu (viz. Podélný řez na výkresu č.3 D.6 "NOVÝ STAV"; odměřeno digitálně) 
B*C=62,249 [D] [m3]   ....... výsledný objem výkopu mezi lícními zídkami 
2*0,536*9,55=10,238 [E] [m3] ..... objem výkopu za opěrami 
Celkem: D+E=72,487 [F]</t>
  </si>
  <si>
    <t>aOK</t>
  </si>
  <si>
    <t>bOK</t>
  </si>
  <si>
    <t>2*4,640*1,1=10,208 [A]</t>
  </si>
  <si>
    <t>((0,25*0,25)-0,1*0,1/2)*(9,55+9,55)=1,098 [A] 
(odpočet objemu potrubí zanedbán)</t>
  </si>
  <si>
    <t>šířka odvodňovacího pruhu ..... 0,15=0,150 [A] 
tloušťka odvodňovacího pruhu ..... 0,04=0,040 [B] 
délka odvodňovacího pruhu ..... 11,0=11,000 [C] 
počet odvodňovacích pruhů ..... 2=2,000 [D] 
CELKEM (objem odvodňovacího pruhu):   A*B*C*D=0,132 [E]</t>
  </si>
  <si>
    <t>kotvy říms ve vývrtu 
(podle VL4 402.02) 
viz TZ kapitola 4.2.7. "Mostní svršek a odvodnění" 
viz PD výkres D.6/3 "Nový stav - příčný řez"</t>
  </si>
  <si>
    <t>2*11=22,000 [A] .......... celkový počet kotev; ODHAD 
6,5=6,500 [B] ............ hmotnost 1 kotvy; ODHAD 
Celkem:  
A*B=143,000 [C]</t>
  </si>
  <si>
    <t>0,408=0,408 [A] .......... levá římsa 
0,408=0,408 [B] .......... pravá římsa 
11,0=11,000 [C] .......... délka 
Celkem:  
(A+B)*C=8,976 [D]</t>
  </si>
  <si>
    <t>včetně případné ochrany výztuže v místě provedení nápisu (vlysu) letopočtu opravy</t>
  </si>
  <si>
    <t>180,0=180,000 [A] ........... kg výztuže na 1 m3; ODHAD 
8,976=8,976 [B] ............... celkový objem říms (viz.pol.č.: 317325) 
Celkem:  
A/1000*B=1,616 [C]</t>
  </si>
  <si>
    <t>2,885=2,885 [A] .......... plocha příčného řezu (viz. příloha PD č.3 "Nový stav") 
11,00=11,000 [B] .............. délka desky (viz. příloha PD č.3 "Nový stav") 
Celkem:  
A*B=31,735 [C]</t>
  </si>
  <si>
    <t>230,0=230,000 [A] .......... hmotnost výztuže [kg] na 1m3 žb desky; ODHAD 
31,735=31,735 [B] .......... objem žb desky (viz. položka č. 421325) 
Celkem:  
A/1000*B=7,299 [C]</t>
  </si>
  <si>
    <t>1,868=1,868 [A] ...... plocha řezu vrstvy (odečteno digitálně v podélném řezu) 
8,700=8,700 [B] ...... šířka vrstvy (odečteno z příčného řezu - kóta) 
4*0,101*0,9=0,364 [C] ..... objem podkladního betonu pod obet. drenážním potrubím 
Celkem: A*B+C=16,616 [D]</t>
  </si>
  <si>
    <t>pruh šířky 300 mm v ose komunikace; tl. 150 mm; pod podkladním betonem (451311.a) 
viz. PD příloha č.D.6/3 "Nový stav" pozn.č.7</t>
  </si>
  <si>
    <t>11,0*0,3*0,15=0,495 [A]</t>
  </si>
  <si>
    <t>1,823=1,823 [A] ...... plocha řezu vrstvy (odečteno digitálně v podélném řezu) 
8,700-0,300=8,400 [B] ...... šířka vrstvy (odečteno z příčného řezu) s odečtem pro pruh podklad. betonu (viz pol.č.451311.b) 
Celkem: A*B=15,313 [C]</t>
  </si>
  <si>
    <t>(0,284+0,2840)*9,55=5,424 [A] 
4*0,101*0,9=0,364 [C] ..... objem kameniva pod podkladním betonem a obet. drenážním potrubím (u boků nosné konstrukce) 
Celkem: A+C=5,788 [D]</t>
  </si>
  <si>
    <t>0,5=0,500 [A] .......... podíl z celkové plochy 
4,363*(1,0+9,55+1,0)=50,393 [B] .......... plocha koryta pod mostem 
0,2=0,200 [C] .......... tloušťka opravované dlažby 
Celkem: A*B*C=5,039 [D] .......... objem opravované dlažby</t>
  </si>
  <si>
    <t>2*11,834=23,668 [A] .......... předmostí</t>
  </si>
  <si>
    <t>půdorysná plocha ..... (1,275+1,814+3,525)*2=13,228 [B]         (odměřeno digitálně z PD) 
tloušťka vrstvy (ODHAD) ....... 0,400=0,400 [C] 
CELKEM objem vrstvy .......B*C=5,291 [D]</t>
  </si>
  <si>
    <t>na předmostí: 
2*23,250=46,500 [A]</t>
  </si>
  <si>
    <t>- na mostě PS-CP   0,4 kg/m2:  
     7,75*11,0=85,250 [A] 
 - na mostě PS-CP   0,5 kg/m2: 
    7,75*11,0=85,250 [B]  
 - na předmostí PS-CP   0,4 kg/m2: 
     2*30,25=60,500 [C] 
 - na předmostí PS-CP   0,5 kg/m2: 
     2*26,875=53,750 [D] 
 - Celkem:  
     A+B+C+D=284,750 [E]</t>
  </si>
  <si>
    <t>na mostě: 
7,75*11,0=85,250 [A] 
na předmostí: 
2*30,250=60,500 [B] 
Celkem:  
A+B=145,750 [C]</t>
  </si>
  <si>
    <t>na mostě: 
7,75*11,0=85,250 [A] 
na předmostí: 
2*26,875=53,750 [D] 
Celkem:  
A+D=139,000 [C]</t>
  </si>
  <si>
    <t>2*23,250=46,500 [A]</t>
  </si>
  <si>
    <t>na mostě: 
7,75*11,0=85,250 [A]</t>
  </si>
  <si>
    <t>1,0=1,000 [A] ................... předpoklad 100% z celkové sanované plochy 
10,321*9,55=98,566 [B] ........ líc klenby 
2*25,465=50,930 [C] ............. poprsní zeď 
4*15,0*1,2=72,000 [D] ........... křídla 
Celkem: A*(B+C+D)=221,496 [E]</t>
  </si>
  <si>
    <t>viz TZ kapitola 4.2.7. "Mostní svršek a odovdnění"</t>
  </si>
  <si>
    <t>9,556*(0,350+11,00+0,350)=111,805 [A] 
(včetně svislých přesahů viz PD výkres č. D.6/3 "Nový stav")</t>
  </si>
  <si>
    <t>ochrana izolace pod římsou 
(podle VL4 403.42) 
viz TZ kapitola 4.2.7. "Mostní svršek a odvodnění"</t>
  </si>
  <si>
    <t>(1,052+1,052)*11,00=23,144 [A]</t>
  </si>
  <si>
    <t>Ochranný nátěr římsy dle VL4 401.01a a tab. č. 5 TKP 31 
(viz PD TZ kapitola 4.2.7. ""Mostní svršek a odvodnění")</t>
  </si>
  <si>
    <t>2*11,0*(0,15+0,15)=6,600 [A]</t>
  </si>
  <si>
    <t>9,55+9,55=19,100 [A]</t>
  </si>
  <si>
    <t>10,060=10,060 [A] .......... odečteno (digitálně) z výkresu D.6/2 "Stávající stav"</t>
  </si>
  <si>
    <t>11,00+11,00=22,000 [A]</t>
  </si>
  <si>
    <t>se svislou výplní, včetně napojení na silniční svodidla (TP 203) 
viz PD výkres D.6/3 "Nový stav" 
viz PD TZ kapitola 4.2.8. "Mostní vybavení"</t>
  </si>
  <si>
    <t>11,000+11,000=22,000 [A]</t>
  </si>
  <si>
    <t>9117C3</t>
  </si>
  <si>
    <t>SVOD OCEL ZÁBRADEL ÚROVEŇ ZADRŽ H2 - DEMONTÁŽ S PŘESUNEM</t>
  </si>
  <si>
    <t>13,230=13,230 [A] ........ odečteno (digitálně) z výkresu (půdorys)</t>
  </si>
  <si>
    <t>(0,895+0,750)*2=3,290 [A]</t>
  </si>
  <si>
    <t>2*6,75=13,500 [A] ...... zaříznutí stávající komunikace (obrus) pro napojení nové vrstvy komunikace 
19,0=19,000 [B] ......... zaříznutí nové obrusné vrstvy etapa 1 pro napojení obrusné vrstvy etapa 2 
Celkem: A+B=32,500 [C]</t>
  </si>
  <si>
    <t>2*11,00=22,000 [A]</t>
  </si>
  <si>
    <t>2*7,75=15,500 [A] ..... těsnění spáry v obrusné vrstvě (na koncích roznášecí desky) 
2*6,75=13,500 [B] ..... těsnění spáry v obrusné vrstvě na rozhraní staré a nové části vozovky 
19,0=19,000 [D] ........ těsnění podélné spáry v obrusné vrstvě mezi etapou 1 a etapou 2 
Celkem: A+B+D=48,000 [C]</t>
  </si>
  <si>
    <t>2*(3,0+11,0+3,0)=34,000 [B] .......... mezi obrusnou vrstvou komunikace a římsou, resp.obrubníkem</t>
  </si>
  <si>
    <t>(3,439+4,0)*1,4=10,415 [A] 
(koeficient 1,4 - odhad navýšení vlivem spádu)</t>
  </si>
  <si>
    <t>otryskání zdiva po otlučení omítky (viz pol.č. 97811</t>
  </si>
  <si>
    <t>9,55=9,550 [B] ..... délka [m] 
18,988=18,988 [C] ..... plocha příčného průřezu klenby [m2] 
Celkem: B*C=181,335 [D]</t>
  </si>
  <si>
    <t>uvedené rozměry jsou přibližné 
1=1,000 [A] .......... počet zdí 
11,230=11,230 [B] ....... délka zdi 
0,4=0,400 [C] ....... tloušťka zdi 
0,760=0,760 [D] ..... ubouraná výška 
Celkem: A*B*C*D=3,414 [E] 
1=1,000 [F] .......... počet zdí 
10,460=10,460 [G] ....... délka zdi 
0,4=0,400 [H] ....... tloušťka zdi 
0,760=0,760 [I] ..... ubouraná výška 
Celkem: A*B*C*D=3,414 [J] 
Celkem: E+J=6,828 [K]</t>
  </si>
  <si>
    <t>10,460*0,5*0,25=1,308 [D] 
11,230*0,7*0,25=1,965 [E] 
Celkem:  
D+E=3,273 [F]</t>
  </si>
  <si>
    <t>0,8=0,800 [A] ................... předpoklad 80% z celkové sanované plochy 
10,321*9,55=98,566 [B] ........ líc klenby 
2*25,465=50,930 [C] ............. poprsní zeď 
4*15,0*1,2=72,000 [D] ........... křídla 
Celkem: A*(B+C+D)=177,197 [E]</t>
  </si>
  <si>
    <t>SO901</t>
  </si>
  <si>
    <t>Oprava objízdných tras</t>
  </si>
  <si>
    <t>014101</t>
  </si>
  <si>
    <t>POPLATKY ZA SKLÁDKU</t>
  </si>
  <si>
    <t>zemina, kamenivo</t>
  </si>
  <si>
    <t>394,000*0,5=197,000 [A] 
(viz pol.č. 122738) 
93,2*1,8=167,760 [B] 
(materiál z krajnic) 
Celkem:  
A+B=364,760 [C]</t>
  </si>
  <si>
    <t>POPLATKY ZA LIKVIDACŮ ODPADŮ NEKONTAMINOVANÝCH - 17 05 04  VYTĚŽENÉ ZEMINY A HORNINY -  I. TŘÍDA TĚŽITELNOSTI</t>
  </si>
  <si>
    <t>poplatek za zeminu vytěženou z příkopů</t>
  </si>
  <si>
    <t>213,0=213,000 [A] ..... objem zeminy 
1,80=1,800 [B] ........... měrná hmotnost zeminy 
Celkem: A*B=383,400 [C]</t>
  </si>
  <si>
    <t>015130</t>
  </si>
  <si>
    <t>POPLATKY ZA LIKVIDACŮ ODPADŮ NEKONTAMINOVANÝCH - 17 03 02  VYBOURANÝ ASFALTOVÝ BETON BEZ DEHTU</t>
  </si>
  <si>
    <t>8,800=8,800 [A] ..... množství [m3] 
2,200=2,200 [B] ..... měrná hmotnost [t/m3] 
Celkem: A*B=19,360 [C]</t>
  </si>
  <si>
    <t>113742</t>
  </si>
  <si>
    <t>FRÉZOVÁNÍ ZPEVNĚNÝCH PLOCH ASFALTOVÝCH TL. DO 40MM</t>
  </si>
  <si>
    <t>11,0*8,0=88,000 [A]</t>
  </si>
  <si>
    <t>113744</t>
  </si>
  <si>
    <t>FRÉZOVÁNÍ ZPEVNĚNÝCH PLOCH ASFALTOVÝCH TL. DO 60MM</t>
  </si>
  <si>
    <t>394,00*0,500=197,000 [A]</t>
  </si>
  <si>
    <t>12924</t>
  </si>
  <si>
    <t>ČIŠTĚNÍ KRAJNIC OD NÁNOSU TL. DO 200MM</t>
  </si>
  <si>
    <t>233,0*2=466,000 [A]</t>
  </si>
  <si>
    <t>132738</t>
  </si>
  <si>
    <t>HLOUBENÍ RÝH ŠÍŘ DO 2M PAŽ I NEPAŽ TŘ. I, ODVOZ DO 20KM</t>
  </si>
  <si>
    <t>hloubení příkopů strojně do 0,5m3/bm</t>
  </si>
  <si>
    <t>426,0=426,000 [A] ..... délka rýhy [m] 
0,5=0,500 [B] ............. [m3/m] 
Celkem: A*B=213,000 [C]</t>
  </si>
  <si>
    <t>17390</t>
  </si>
  <si>
    <t>ZEMNÍ KRAJNICE A DOSYPÁVKY Z JINÝCH MATERIÁLŮ</t>
  </si>
  <si>
    <t>466*0,2=93,200 [A]</t>
  </si>
  <si>
    <t>podkladní vrstva betonu tl. 100 mm pod dlažbou z lomového kamene (viz pol.č.465512)</t>
  </si>
  <si>
    <t>120,0=120,000 [A] ..... plocha dlažby 
0,1=0,100 [B] ............. tloušťka vrstvy podkl. betonu 
Celkem: A*B=12,000 [C]</t>
  </si>
  <si>
    <t>dlažba bude provedena a položka čerpána na základě dohody s objednatelem</t>
  </si>
  <si>
    <t>120,0=120,000 [A] ..... plocha dlažby 
0,2=0,200 [B] ............. tloušťka 
Celkem: A*B=24,000 [C]</t>
  </si>
  <si>
    <t>56330</t>
  </si>
  <si>
    <t>VOZOVKOVÉ VRSTVY ZE ŠTĚRKODRTI</t>
  </si>
  <si>
    <t>157,600=157,600 [A]</t>
  </si>
  <si>
    <t>567306</t>
  </si>
  <si>
    <t>VRSTVY PRO OBNOVU A OPRAVY Z RECYKLOVANÉHO MATERIÁLU</t>
  </si>
  <si>
    <t>102,400=102,400 [A]</t>
  </si>
  <si>
    <t>567541</t>
  </si>
  <si>
    <t>VRSTVY PRO OBNOVU A OPRAVY RECYK ZA STUDENA CEM TL DO 200MM</t>
  </si>
  <si>
    <t>1280,0=1 280,000 [A]</t>
  </si>
  <si>
    <t>57790B</t>
  </si>
  <si>
    <t>VÝSPRAVA VÝTLUKŮ SMĚSÍ ACO MODIFIK (KUBATURA)</t>
  </si>
  <si>
    <t>1047,0*0,05=52,350 [B] 
1070,300*0,06=64,218 [A] 
Celkem:  
B+A=116,568 [C]</t>
  </si>
  <si>
    <t>20=20,000 [A]</t>
  </si>
  <si>
    <t>předznačení</t>
  </si>
  <si>
    <t>466,0=466,000 [A] 
0,125=0,125 [B] 
Celkem: A*B=58,250 [C]</t>
  </si>
  <si>
    <t>11,0=11,000 [A]</t>
  </si>
  <si>
    <t>11,0=11,000 [A] 
(prořez spáry viz pol. č.: 919111)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</si>
</sst>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'000_000'!I3</f>
      </c>
      <c s="20">
        <f>'000_000'!O2</f>
      </c>
      <c s="20">
        <f>C10+D10</f>
      </c>
    </row>
    <row r="11" spans="1:5" ht="12.75" customHeight="1">
      <c r="A11" s="19" t="s">
        <v>150</v>
      </c>
      <c s="19" t="s">
        <v>151</v>
      </c>
      <c s="20">
        <f>SO201_SO201!I3</f>
      </c>
      <c s="20">
        <f>SO201_SO201!O2</f>
      </c>
      <c s="20">
        <f>C11+D11</f>
      </c>
    </row>
    <row r="12" spans="1:5" ht="12.75" customHeight="1">
      <c r="A12" s="19" t="s">
        <v>505</v>
      </c>
      <c s="19" t="s">
        <v>506</v>
      </c>
      <c s="20">
        <f>SO202_SO202!I3</f>
      </c>
      <c s="20">
        <f>SO202_SO202!O2</f>
      </c>
      <c s="20">
        <f>C12+D12</f>
      </c>
    </row>
    <row r="13" spans="1:5" ht="12.75" customHeight="1">
      <c r="A13" s="19" t="s">
        <v>563</v>
      </c>
      <c s="19" t="s">
        <v>564</v>
      </c>
      <c s="20">
        <f>SO203_SO203!I3</f>
      </c>
      <c s="20">
        <f>SO203_SO203!O2</f>
      </c>
      <c s="20">
        <f>C13+D13</f>
      </c>
    </row>
    <row r="14" spans="1:5" ht="12.75" customHeight="1">
      <c r="A14" s="19" t="s">
        <v>610</v>
      </c>
      <c s="19" t="s">
        <v>611</v>
      </c>
      <c s="20">
        <f>SO204_SO204!I3</f>
      </c>
      <c s="20">
        <f>SO204_SO204!O2</f>
      </c>
      <c s="20">
        <f>C14+D14</f>
      </c>
    </row>
    <row r="15" spans="1:5" ht="12.75" customHeight="1">
      <c r="A15" s="19" t="s">
        <v>652</v>
      </c>
      <c s="19" t="s">
        <v>653</v>
      </c>
      <c s="20">
        <f>SO205_SO205!I3</f>
      </c>
      <c s="20">
        <f>SO205_SO205!O2</f>
      </c>
      <c s="20">
        <f>C15+D15</f>
      </c>
    </row>
    <row r="16" spans="1:5" ht="12.75" customHeight="1">
      <c r="A16" s="19" t="s">
        <v>701</v>
      </c>
      <c s="19" t="s">
        <v>702</v>
      </c>
      <c s="20">
        <f>SO206_SO206!I3</f>
      </c>
      <c s="20">
        <f>SO206_SO206!O2</f>
      </c>
      <c s="20">
        <f>C16+D16</f>
      </c>
    </row>
    <row r="17" spans="1:5" ht="12.75" customHeight="1">
      <c r="A17" s="19" t="s">
        <v>767</v>
      </c>
      <c s="19" t="s">
        <v>768</v>
      </c>
      <c s="20">
        <f>SO901_SO901!I3</f>
      </c>
      <c s="20">
        <f>SO901_SO901!O2</f>
      </c>
      <c s="20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0+I10+I13+I16+I19+I22+I25+I28+I31+I34+I37+I40+I43+I46+I49+I52+I55+I58+I61+I64+I67+I70+I73+I76+I79+I82+I85+I88+I91</f>
      </c>
      <c>
        <f>0+O10+O13+O16+O19+O22+O25+O28+O31+O34+O37+O40+O43+O46+O49+O52+O55+O58+O61+O64+O67+O70+O73+O76+O79+O82+O85+O88+O91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78.5">
      <c r="A11" s="34" t="s">
        <v>54</v>
      </c>
      <c r="E11" s="35" t="s">
        <v>55</v>
      </c>
    </row>
    <row r="12" spans="1:5" ht="12.75">
      <c r="A12" s="38" t="s">
        <v>56</v>
      </c>
      <c r="E12" s="37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7.5">
      <c r="A14" s="34" t="s">
        <v>54</v>
      </c>
      <c r="E14" s="35" t="s">
        <v>59</v>
      </c>
    </row>
    <row r="15" spans="1:5" ht="12.75">
      <c r="A15" s="38" t="s">
        <v>56</v>
      </c>
      <c r="E15" s="37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63</v>
      </c>
    </row>
    <row r="18" spans="1:5" ht="12.75">
      <c r="A18" s="38" t="s">
        <v>56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25.5">
      <c r="A20" s="34" t="s">
        <v>54</v>
      </c>
      <c r="E20" s="35" t="s">
        <v>66</v>
      </c>
    </row>
    <row r="21" spans="1:5" ht="12.75">
      <c r="A21" s="38" t="s">
        <v>56</v>
      </c>
      <c r="E21" s="37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68</v>
      </c>
      <c s="30" t="s">
        <v>69</v>
      </c>
      <c s="31" t="s">
        <v>53</v>
      </c>
      <c s="32">
        <v>1</v>
      </c>
      <c s="33">
        <v>0</v>
      </c>
      <c s="33">
        <f>ROUND(ROUND(H22,2)*ROUND(G22,3),2)</f>
      </c>
      <c s="31"/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67</v>
      </c>
      <c s="24" t="s">
        <v>70</v>
      </c>
      <c s="30" t="s">
        <v>71</v>
      </c>
      <c s="31" t="s">
        <v>53</v>
      </c>
      <c s="32">
        <v>1</v>
      </c>
      <c s="33">
        <v>0</v>
      </c>
      <c s="33">
        <f>ROUND(ROUND(H25,2)*ROUND(G25,3),2)</f>
      </c>
      <c s="31"/>
      <c r="O25">
        <f>(I25*21)/100</f>
      </c>
      <c t="s">
        <v>27</v>
      </c>
    </row>
    <row r="26" spans="1:5" ht="12.75">
      <c r="A26" s="34" t="s">
        <v>54</v>
      </c>
      <c r="E26" s="35" t="s">
        <v>51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65.75">
      <c r="A29" s="34" t="s">
        <v>54</v>
      </c>
      <c r="E29" s="35" t="s">
        <v>75</v>
      </c>
    </row>
    <row r="30" spans="1:5" ht="12.75">
      <c r="A30" s="38" t="s">
        <v>56</v>
      </c>
      <c r="E30" s="37" t="s">
        <v>76</v>
      </c>
    </row>
    <row r="31" spans="1:16" ht="12.75">
      <c r="A31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80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81</v>
      </c>
      <c s="24" t="s">
        <v>68</v>
      </c>
      <c s="30" t="s">
        <v>82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83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44</v>
      </c>
      <c s="29" t="s">
        <v>81</v>
      </c>
      <c s="24" t="s">
        <v>84</v>
      </c>
      <c s="30" t="s">
        <v>82</v>
      </c>
      <c s="31" t="s">
        <v>53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12.75">
      <c r="A38" s="34" t="s">
        <v>54</v>
      </c>
      <c r="E38" s="35" t="s">
        <v>85</v>
      </c>
    </row>
    <row r="39" spans="1:5" ht="12.75">
      <c r="A39" s="38" t="s">
        <v>56</v>
      </c>
      <c r="E39" s="37" t="s">
        <v>51</v>
      </c>
    </row>
    <row r="40" spans="1:16" ht="12.75">
      <c r="A40" s="24" t="s">
        <v>49</v>
      </c>
      <c s="29" t="s">
        <v>46</v>
      </c>
      <c s="29" t="s">
        <v>86</v>
      </c>
      <c s="24" t="s">
        <v>68</v>
      </c>
      <c s="30" t="s">
        <v>87</v>
      </c>
      <c s="31" t="s">
        <v>53</v>
      </c>
      <c s="32">
        <v>1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88</v>
      </c>
    </row>
    <row r="42" spans="1:5" ht="12.75">
      <c r="A42" s="38" t="s">
        <v>56</v>
      </c>
      <c r="E42" s="37" t="s">
        <v>51</v>
      </c>
    </row>
    <row r="43" spans="1:16" ht="12.75">
      <c r="A43" s="24" t="s">
        <v>49</v>
      </c>
      <c s="29" t="s">
        <v>89</v>
      </c>
      <c s="29" t="s">
        <v>86</v>
      </c>
      <c s="24" t="s">
        <v>84</v>
      </c>
      <c s="30" t="s">
        <v>87</v>
      </c>
      <c s="31" t="s">
        <v>53</v>
      </c>
      <c s="32">
        <v>1</v>
      </c>
      <c s="33">
        <v>0</v>
      </c>
      <c s="33">
        <f>ROUND(ROUND(H43,2)*ROUND(G43,3),2)</f>
      </c>
      <c s="31" t="s">
        <v>62</v>
      </c>
      <c r="O43">
        <f>(I43*21)/100</f>
      </c>
      <c t="s">
        <v>27</v>
      </c>
    </row>
    <row r="44" spans="1:5" ht="12.75">
      <c r="A44" s="34" t="s">
        <v>54</v>
      </c>
      <c r="E44" s="35" t="s">
        <v>90</v>
      </c>
    </row>
    <row r="45" spans="1:5" ht="12.75">
      <c r="A45" s="38" t="s">
        <v>56</v>
      </c>
      <c r="E45" s="37" t="s">
        <v>51</v>
      </c>
    </row>
    <row r="46" spans="1:16" ht="12.75">
      <c r="A46" s="24" t="s">
        <v>49</v>
      </c>
      <c s="29" t="s">
        <v>91</v>
      </c>
      <c s="29" t="s">
        <v>92</v>
      </c>
      <c s="24" t="s">
        <v>68</v>
      </c>
      <c s="30" t="s">
        <v>93</v>
      </c>
      <c s="31" t="s">
        <v>94</v>
      </c>
      <c s="32">
        <v>1</v>
      </c>
      <c s="33">
        <v>0</v>
      </c>
      <c s="33">
        <f>ROUND(ROUND(H46,2)*ROUND(G46,3),2)</f>
      </c>
      <c s="31" t="s">
        <v>62</v>
      </c>
      <c r="O46">
        <f>(I46*21)/100</f>
      </c>
      <c t="s">
        <v>27</v>
      </c>
    </row>
    <row r="47" spans="1:5" ht="25.5">
      <c r="A47" s="34" t="s">
        <v>54</v>
      </c>
      <c r="E47" s="35" t="s">
        <v>95</v>
      </c>
    </row>
    <row r="48" spans="1:5" ht="12.75">
      <c r="A48" s="38" t="s">
        <v>56</v>
      </c>
      <c r="E48" s="37" t="s">
        <v>51</v>
      </c>
    </row>
    <row r="49" spans="1:16" ht="12.75">
      <c r="A49" s="24" t="s">
        <v>49</v>
      </c>
      <c s="29" t="s">
        <v>96</v>
      </c>
      <c s="29" t="s">
        <v>92</v>
      </c>
      <c s="24" t="s">
        <v>84</v>
      </c>
      <c s="30" t="s">
        <v>93</v>
      </c>
      <c s="31" t="s">
        <v>94</v>
      </c>
      <c s="32">
        <v>1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25.5">
      <c r="A50" s="34" t="s">
        <v>54</v>
      </c>
      <c r="E50" s="35" t="s">
        <v>97</v>
      </c>
    </row>
    <row r="51" spans="1:5" ht="12.75">
      <c r="A51" s="38" t="s">
        <v>56</v>
      </c>
      <c r="E51" s="37" t="s">
        <v>51</v>
      </c>
    </row>
    <row r="52" spans="1:16" ht="12.75">
      <c r="A52" s="24" t="s">
        <v>49</v>
      </c>
      <c s="29" t="s">
        <v>98</v>
      </c>
      <c s="29" t="s">
        <v>99</v>
      </c>
      <c s="24" t="s">
        <v>68</v>
      </c>
      <c s="30" t="s">
        <v>100</v>
      </c>
      <c s="31" t="s">
        <v>53</v>
      </c>
      <c s="32">
        <v>1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4" t="s">
        <v>54</v>
      </c>
      <c r="E53" s="35" t="s">
        <v>101</v>
      </c>
    </row>
    <row r="54" spans="1:5" ht="12.75">
      <c r="A54" s="38" t="s">
        <v>56</v>
      </c>
      <c r="E54" s="37" t="s">
        <v>51</v>
      </c>
    </row>
    <row r="55" spans="1:16" ht="12.75">
      <c r="A55" s="24" t="s">
        <v>49</v>
      </c>
      <c s="29" t="s">
        <v>102</v>
      </c>
      <c s="29" t="s">
        <v>99</v>
      </c>
      <c s="24" t="s">
        <v>84</v>
      </c>
      <c s="30" t="s">
        <v>100</v>
      </c>
      <c s="31" t="s">
        <v>53</v>
      </c>
      <c s="32">
        <v>1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103</v>
      </c>
    </row>
    <row r="57" spans="1:5" ht="12.75">
      <c r="A57" s="38" t="s">
        <v>56</v>
      </c>
      <c r="E57" s="37" t="s">
        <v>76</v>
      </c>
    </row>
    <row r="58" spans="1:16" ht="12.75">
      <c r="A58" s="24" t="s">
        <v>49</v>
      </c>
      <c s="29" t="s">
        <v>104</v>
      </c>
      <c s="29" t="s">
        <v>105</v>
      </c>
      <c s="24" t="s">
        <v>106</v>
      </c>
      <c s="30" t="s">
        <v>107</v>
      </c>
      <c s="31" t="s">
        <v>53</v>
      </c>
      <c s="32">
        <v>1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4" t="s">
        <v>54</v>
      </c>
      <c r="E59" s="35" t="s">
        <v>108</v>
      </c>
    </row>
    <row r="60" spans="1:5" ht="12.75">
      <c r="A60" s="38" t="s">
        <v>56</v>
      </c>
      <c r="E60" s="37" t="s">
        <v>51</v>
      </c>
    </row>
    <row r="61" spans="1:16" ht="12.75">
      <c r="A61" s="24" t="s">
        <v>49</v>
      </c>
      <c s="29" t="s">
        <v>109</v>
      </c>
      <c s="29" t="s">
        <v>105</v>
      </c>
      <c s="24" t="s">
        <v>110</v>
      </c>
      <c s="30" t="s">
        <v>107</v>
      </c>
      <c s="31" t="s">
        <v>53</v>
      </c>
      <c s="32">
        <v>1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111</v>
      </c>
    </row>
    <row r="63" spans="1:5" ht="12.75">
      <c r="A63" s="38" t="s">
        <v>56</v>
      </c>
      <c r="E63" s="37" t="s">
        <v>51</v>
      </c>
    </row>
    <row r="64" spans="1:16" ht="12.75">
      <c r="A64" s="24" t="s">
        <v>49</v>
      </c>
      <c s="29" t="s">
        <v>112</v>
      </c>
      <c s="29" t="s">
        <v>113</v>
      </c>
      <c s="24" t="s">
        <v>51</v>
      </c>
      <c s="30" t="s">
        <v>114</v>
      </c>
      <c s="31" t="s">
        <v>53</v>
      </c>
      <c s="32">
        <v>1</v>
      </c>
      <c s="33">
        <v>0</v>
      </c>
      <c s="33">
        <f>ROUND(ROUND(H64,2)*ROUND(G64,3),2)</f>
      </c>
      <c s="31" t="s">
        <v>62</v>
      </c>
      <c r="O64">
        <f>(I64*21)/100</f>
      </c>
      <c t="s">
        <v>27</v>
      </c>
    </row>
    <row r="65" spans="1:5" ht="12.75">
      <c r="A65" s="34" t="s">
        <v>54</v>
      </c>
      <c r="E65" s="35" t="s">
        <v>115</v>
      </c>
    </row>
    <row r="66" spans="1:5" ht="12.75">
      <c r="A66" s="38" t="s">
        <v>56</v>
      </c>
      <c r="E66" s="37" t="s">
        <v>76</v>
      </c>
    </row>
    <row r="67" spans="1:16" ht="12.75">
      <c r="A67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53</v>
      </c>
      <c s="32">
        <v>1</v>
      </c>
      <c s="33">
        <v>0</v>
      </c>
      <c s="33">
        <f>ROUND(ROUND(H67,2)*ROUND(G67,3),2)</f>
      </c>
      <c s="31" t="s">
        <v>62</v>
      </c>
      <c r="O67">
        <f>(I67*21)/100</f>
      </c>
      <c t="s">
        <v>27</v>
      </c>
    </row>
    <row r="68" spans="1:5" ht="12.75">
      <c r="A68" s="34" t="s">
        <v>54</v>
      </c>
      <c r="E68" s="35" t="s">
        <v>119</v>
      </c>
    </row>
    <row r="69" spans="1:5" ht="12.75">
      <c r="A69" s="38" t="s">
        <v>56</v>
      </c>
      <c r="E69" s="37" t="s">
        <v>51</v>
      </c>
    </row>
    <row r="70" spans="1:16" ht="12.75">
      <c r="A70" s="24" t="s">
        <v>49</v>
      </c>
      <c s="29" t="s">
        <v>120</v>
      </c>
      <c s="29" t="s">
        <v>121</v>
      </c>
      <c s="24" t="s">
        <v>51</v>
      </c>
      <c s="30" t="s">
        <v>122</v>
      </c>
      <c s="31" t="s">
        <v>53</v>
      </c>
      <c s="32">
        <v>1</v>
      </c>
      <c s="33">
        <v>0</v>
      </c>
      <c s="33">
        <f>ROUND(ROUND(H70,2)*ROUND(G70,3),2)</f>
      </c>
      <c s="31" t="s">
        <v>62</v>
      </c>
      <c r="O70">
        <f>(I70*21)/100</f>
      </c>
      <c t="s">
        <v>27</v>
      </c>
    </row>
    <row r="71" spans="1:5" ht="25.5">
      <c r="A71" s="34" t="s">
        <v>54</v>
      </c>
      <c r="E71" s="35" t="s">
        <v>123</v>
      </c>
    </row>
    <row r="72" spans="1:5" ht="12.75">
      <c r="A72" s="38" t="s">
        <v>56</v>
      </c>
      <c r="E72" s="37" t="s">
        <v>51</v>
      </c>
    </row>
    <row r="73" spans="1:16" ht="12.75">
      <c r="A73" s="24" t="s">
        <v>49</v>
      </c>
      <c s="29" t="s">
        <v>124</v>
      </c>
      <c s="29" t="s">
        <v>125</v>
      </c>
      <c s="24" t="s">
        <v>84</v>
      </c>
      <c s="30" t="s">
        <v>126</v>
      </c>
      <c s="31" t="s">
        <v>53</v>
      </c>
      <c s="32">
        <v>1</v>
      </c>
      <c s="33">
        <v>0</v>
      </c>
      <c s="33">
        <f>ROUND(ROUND(H73,2)*ROUND(G73,3),2)</f>
      </c>
      <c s="31" t="s">
        <v>62</v>
      </c>
      <c r="O73">
        <f>(I73*21)/100</f>
      </c>
      <c t="s">
        <v>27</v>
      </c>
    </row>
    <row r="74" spans="1:5" ht="12.75">
      <c r="A74" s="34" t="s">
        <v>54</v>
      </c>
      <c r="E74" s="35" t="s">
        <v>127</v>
      </c>
    </row>
    <row r="75" spans="1:5" ht="12.75">
      <c r="A75" s="38" t="s">
        <v>56</v>
      </c>
      <c r="E75" s="37" t="s">
        <v>51</v>
      </c>
    </row>
    <row r="76" spans="1:16" ht="12.75">
      <c r="A76" s="24" t="s">
        <v>49</v>
      </c>
      <c s="29" t="s">
        <v>128</v>
      </c>
      <c s="29" t="s">
        <v>129</v>
      </c>
      <c s="24" t="s">
        <v>68</v>
      </c>
      <c s="30" t="s">
        <v>130</v>
      </c>
      <c s="31" t="s">
        <v>53</v>
      </c>
      <c s="32">
        <v>1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131</v>
      </c>
    </row>
    <row r="78" spans="1:5" ht="12.75">
      <c r="A78" s="38" t="s">
        <v>56</v>
      </c>
      <c r="E78" s="37" t="s">
        <v>51</v>
      </c>
    </row>
    <row r="79" spans="1:16" ht="12.75">
      <c r="A79" s="24" t="s">
        <v>49</v>
      </c>
      <c s="29" t="s">
        <v>132</v>
      </c>
      <c s="29" t="s">
        <v>129</v>
      </c>
      <c s="24" t="s">
        <v>70</v>
      </c>
      <c s="30" t="s">
        <v>130</v>
      </c>
      <c s="31" t="s">
        <v>53</v>
      </c>
      <c s="32">
        <v>1</v>
      </c>
      <c s="33">
        <v>0</v>
      </c>
      <c s="33">
        <f>ROUND(ROUND(H79,2)*ROUND(G79,3),2)</f>
      </c>
      <c s="31" t="s">
        <v>62</v>
      </c>
      <c r="O79">
        <f>(I79*21)/100</f>
      </c>
      <c t="s">
        <v>27</v>
      </c>
    </row>
    <row r="80" spans="1:5" ht="12.75">
      <c r="A80" s="34" t="s">
        <v>54</v>
      </c>
      <c r="E80" s="35" t="s">
        <v>133</v>
      </c>
    </row>
    <row r="81" spans="1:5" ht="12.75">
      <c r="A81" s="38" t="s">
        <v>56</v>
      </c>
      <c r="E81" s="37" t="s">
        <v>51</v>
      </c>
    </row>
    <row r="82" spans="1:16" ht="12.75">
      <c r="A82" s="24" t="s">
        <v>49</v>
      </c>
      <c s="29" t="s">
        <v>134</v>
      </c>
      <c s="29" t="s">
        <v>135</v>
      </c>
      <c s="24" t="s">
        <v>51</v>
      </c>
      <c s="30" t="s">
        <v>136</v>
      </c>
      <c s="31" t="s">
        <v>94</v>
      </c>
      <c s="32">
        <v>12</v>
      </c>
      <c s="33">
        <v>0</v>
      </c>
      <c s="33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4" t="s">
        <v>54</v>
      </c>
      <c r="E83" s="35" t="s">
        <v>137</v>
      </c>
    </row>
    <row r="84" spans="1:5" ht="12.75">
      <c r="A84" s="38" t="s">
        <v>56</v>
      </c>
      <c r="E84" s="37" t="s">
        <v>138</v>
      </c>
    </row>
    <row r="85" spans="1:16" ht="12.75">
      <c r="A85" s="24" t="s">
        <v>49</v>
      </c>
      <c s="29" t="s">
        <v>139</v>
      </c>
      <c s="29" t="s">
        <v>140</v>
      </c>
      <c s="24" t="s">
        <v>51</v>
      </c>
      <c s="30" t="s">
        <v>141</v>
      </c>
      <c s="31" t="s">
        <v>53</v>
      </c>
      <c s="32">
        <v>1</v>
      </c>
      <c s="33">
        <v>0</v>
      </c>
      <c s="33">
        <f>ROUND(ROUND(H85,2)*ROUND(G85,3),2)</f>
      </c>
      <c s="31" t="s">
        <v>62</v>
      </c>
      <c r="O85">
        <f>(I85*21)/100</f>
      </c>
      <c t="s">
        <v>27</v>
      </c>
    </row>
    <row r="86" spans="1:5" ht="51">
      <c r="A86" s="34" t="s">
        <v>54</v>
      </c>
      <c r="E86" s="35" t="s">
        <v>142</v>
      </c>
    </row>
    <row r="87" spans="1:5" ht="12.75">
      <c r="A87" s="38" t="s">
        <v>56</v>
      </c>
      <c r="E87" s="37" t="s">
        <v>51</v>
      </c>
    </row>
    <row r="88" spans="1:16" ht="12.75">
      <c r="A88" s="24" t="s">
        <v>49</v>
      </c>
      <c s="29" t="s">
        <v>143</v>
      </c>
      <c s="29" t="s">
        <v>144</v>
      </c>
      <c s="24" t="s">
        <v>51</v>
      </c>
      <c s="30" t="s">
        <v>145</v>
      </c>
      <c s="31" t="s">
        <v>53</v>
      </c>
      <c s="32">
        <v>1</v>
      </c>
      <c s="33">
        <v>0</v>
      </c>
      <c s="33">
        <f>ROUND(ROUND(H88,2)*ROUND(G88,3),2)</f>
      </c>
      <c s="31"/>
      <c r="O88">
        <f>(I88*21)/100</f>
      </c>
      <c t="s">
        <v>27</v>
      </c>
    </row>
    <row r="89" spans="1:5" ht="51">
      <c r="A89" s="34" t="s">
        <v>54</v>
      </c>
      <c r="E89" s="35" t="s">
        <v>146</v>
      </c>
    </row>
    <row r="90" spans="1:5" ht="12.75">
      <c r="A90" s="38" t="s">
        <v>56</v>
      </c>
      <c r="E90" s="37" t="s">
        <v>51</v>
      </c>
    </row>
    <row r="91" spans="1:16" ht="12.75">
      <c r="A91" s="24" t="s">
        <v>49</v>
      </c>
      <c s="29" t="s">
        <v>147</v>
      </c>
      <c s="29" t="s">
        <v>148</v>
      </c>
      <c s="24" t="s">
        <v>51</v>
      </c>
      <c s="30" t="s">
        <v>149</v>
      </c>
      <c s="31" t="s">
        <v>53</v>
      </c>
      <c s="32">
        <v>1</v>
      </c>
      <c s="33">
        <v>0</v>
      </c>
      <c s="33">
        <f>ROUND(ROUND(H91,2)*ROUND(G91,3),2)</f>
      </c>
      <c s="31"/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12.75">
      <c r="A93" s="36" t="s">
        <v>56</v>
      </c>
      <c r="E93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150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150</v>
      </c>
      <c s="1"/>
      <c s="14" t="s">
        <v>151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150</v>
      </c>
      <c s="6"/>
      <c s="18" t="s">
        <v>151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227.47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82.5">
      <c r="A12" s="38" t="s">
        <v>56</v>
      </c>
      <c r="E12" s="37" t="s">
        <v>155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3.013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159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11.315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229.5">
      <c r="A18" s="38" t="s">
        <v>56</v>
      </c>
      <c r="E18" s="37" t="s">
        <v>162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49.248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166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20.52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189</v>
      </c>
    </row>
    <row r="46" spans="1:5" ht="51">
      <c r="A46" s="38" t="s">
        <v>56</v>
      </c>
      <c r="E46" s="37" t="s">
        <v>190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4.964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194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44.4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198</v>
      </c>
    </row>
    <row r="52" spans="1:5" ht="89.25">
      <c r="A52" s="38" t="s">
        <v>56</v>
      </c>
      <c r="E52" s="37" t="s">
        <v>199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203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209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11.79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216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48.662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63.75">
      <c r="A70" s="38" t="s">
        <v>56</v>
      </c>
      <c r="E70" s="37" t="s">
        <v>220</v>
      </c>
    </row>
    <row r="71" spans="1:16" ht="12.75">
      <c r="A71" s="24" t="s">
        <v>211</v>
      </c>
      <c s="29" t="s">
        <v>132</v>
      </c>
      <c s="29" t="s">
        <v>212</v>
      </c>
      <c s="24" t="s">
        <v>106</v>
      </c>
      <c s="30" t="s">
        <v>213</v>
      </c>
      <c s="31" t="s">
        <v>188</v>
      </c>
      <c s="32">
        <v>48.662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1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221</v>
      </c>
    </row>
    <row r="77" spans="1:16" ht="12.75">
      <c r="A77" s="24" t="s">
        <v>211</v>
      </c>
      <c s="29" t="s">
        <v>134</v>
      </c>
      <c s="29" t="s">
        <v>212</v>
      </c>
      <c s="24" t="s">
        <v>110</v>
      </c>
      <c s="30" t="s">
        <v>213</v>
      </c>
      <c s="31" t="s">
        <v>188</v>
      </c>
      <c s="32">
        <v>1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222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1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228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8.602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236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1.11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241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0.04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246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91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261</v>
      </c>
    </row>
    <row r="111" spans="1:5" ht="51">
      <c r="A111" s="38" t="s">
        <v>56</v>
      </c>
      <c r="E111" s="37" t="s">
        <v>262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5.907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267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1.063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8" t="s">
        <v>56</v>
      </c>
      <c r="E117" s="37" t="s">
        <v>271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22.862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63.75">
      <c r="A127" s="38" t="s">
        <v>56</v>
      </c>
      <c r="E127" s="37" t="s">
        <v>285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5.258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289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0.23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294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10.994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299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0.356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301</v>
      </c>
    </row>
    <row r="139" spans="1:5" ht="12.75">
      <c r="A139" s="38" t="s">
        <v>56</v>
      </c>
      <c r="E139" s="37" t="s">
        <v>302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9.886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318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5.286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323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0.115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327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3.841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335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24.818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341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5.919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345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50.23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349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224.982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353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115.916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358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109.066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363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50.23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368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51.81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372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98.624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382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70.613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8" t="s">
        <v>56</v>
      </c>
      <c r="E196" s="37" t="s">
        <v>387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13.893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25.5">
      <c r="A198" s="34" t="s">
        <v>54</v>
      </c>
      <c r="E198" s="35" t="s">
        <v>391</v>
      </c>
    </row>
    <row r="199" spans="1:5" ht="12.75">
      <c r="A199" s="38" t="s">
        <v>56</v>
      </c>
      <c r="E199" s="37" t="s">
        <v>392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4.026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12.75">
      <c r="A201" s="34" t="s">
        <v>54</v>
      </c>
      <c r="E201" s="35" t="s">
        <v>396</v>
      </c>
    </row>
    <row r="202" spans="1:5" ht="12.75">
      <c r="A202" s="36" t="s">
        <v>56</v>
      </c>
      <c r="E202" s="37" t="s">
        <v>397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19.3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402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0+I208+I211+I214+I217+I220+I223+I226+I229+I232+I235+I238+I241+I244+I247+I250+I253+I256+I259+I262+I265+I268+I271+I274</f>
      </c>
      <c>
        <f>0+O208+O211+O214+O217+O220+O223+O226+O229+O232+O235+O238+O241+O244+O247+O250+O253+O256+O259+O262+O265+O268+O271+O274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11.4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407</v>
      </c>
    </row>
    <row r="211" spans="1:16" ht="25.5">
      <c r="A211" s="24" t="s">
        <v>49</v>
      </c>
      <c s="29" t="s">
        <v>408</v>
      </c>
      <c s="29" t="s">
        <v>409</v>
      </c>
      <c s="24" t="s">
        <v>51</v>
      </c>
      <c s="30" t="s">
        <v>410</v>
      </c>
      <c s="31" t="s">
        <v>197</v>
      </c>
      <c s="32">
        <v>80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38.25">
      <c r="A213" s="38" t="s">
        <v>56</v>
      </c>
      <c r="E213" s="37" t="s">
        <v>411</v>
      </c>
    </row>
    <row r="214" spans="1:16" ht="25.5">
      <c r="A214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197</v>
      </c>
      <c s="32">
        <v>6.6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51</v>
      </c>
    </row>
    <row r="216" spans="1:5" ht="12.75">
      <c r="A216" s="38" t="s">
        <v>56</v>
      </c>
      <c r="E216" s="37" t="s">
        <v>415</v>
      </c>
    </row>
    <row r="217" spans="1:16" ht="12.75">
      <c r="A217" s="24" t="s">
        <v>49</v>
      </c>
      <c s="29" t="s">
        <v>416</v>
      </c>
      <c s="29" t="s">
        <v>417</v>
      </c>
      <c s="24" t="s">
        <v>51</v>
      </c>
      <c s="30" t="s">
        <v>418</v>
      </c>
      <c s="31" t="s">
        <v>197</v>
      </c>
      <c s="32">
        <v>13.2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419</v>
      </c>
    </row>
    <row r="219" spans="1:5" ht="12.75">
      <c r="A219" s="38" t="s">
        <v>56</v>
      </c>
      <c r="E219" s="37" t="s">
        <v>420</v>
      </c>
    </row>
    <row r="220" spans="1:16" ht="12.75">
      <c r="A220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12.75">
      <c r="A221" s="34" t="s">
        <v>54</v>
      </c>
      <c r="E221" s="35" t="s">
        <v>51</v>
      </c>
    </row>
    <row r="222" spans="1:5" ht="38.25">
      <c r="A222" s="38" t="s">
        <v>56</v>
      </c>
      <c r="E222" s="37" t="s">
        <v>424</v>
      </c>
    </row>
    <row r="223" spans="1:16" ht="12.75">
      <c r="A223" s="24" t="s">
        <v>49</v>
      </c>
      <c s="29" t="s">
        <v>425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25.5">
      <c r="A224" s="34" t="s">
        <v>54</v>
      </c>
      <c r="E224" s="35" t="s">
        <v>428</v>
      </c>
    </row>
    <row r="225" spans="1:5" ht="12.75">
      <c r="A225" s="38" t="s">
        <v>56</v>
      </c>
      <c r="E225" s="37" t="s">
        <v>429</v>
      </c>
    </row>
    <row r="226" spans="1:16" ht="25.5">
      <c r="A226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180</v>
      </c>
      <c s="32">
        <v>11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433</v>
      </c>
    </row>
    <row r="228" spans="1:5" ht="178.5">
      <c r="A228" s="38" t="s">
        <v>56</v>
      </c>
      <c r="E228" s="37" t="s">
        <v>434</v>
      </c>
    </row>
    <row r="229" spans="1:16" ht="25.5">
      <c r="A229" s="24" t="s">
        <v>49</v>
      </c>
      <c s="29" t="s">
        <v>435</v>
      </c>
      <c s="29" t="s">
        <v>436</v>
      </c>
      <c s="24" t="s">
        <v>51</v>
      </c>
      <c s="30" t="s">
        <v>437</v>
      </c>
      <c s="31" t="s">
        <v>180</v>
      </c>
      <c s="32">
        <v>11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438</v>
      </c>
    </row>
    <row r="231" spans="1:5" ht="178.5">
      <c r="A231" s="38" t="s">
        <v>56</v>
      </c>
      <c r="E231" s="37" t="s">
        <v>434</v>
      </c>
    </row>
    <row r="232" spans="1:16" ht="12.75">
      <c r="A232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197</v>
      </c>
      <c s="32">
        <v>2.007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442</v>
      </c>
    </row>
    <row r="234" spans="1:5" ht="12.75">
      <c r="A234" s="38" t="s">
        <v>56</v>
      </c>
      <c r="E234" s="37" t="s">
        <v>443</v>
      </c>
    </row>
    <row r="235" spans="1:16" ht="12.75">
      <c r="A235" s="24" t="s">
        <v>49</v>
      </c>
      <c s="29" t="s">
        <v>444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445</v>
      </c>
    </row>
    <row r="237" spans="1:5" ht="12.75">
      <c r="A237" s="38" t="s">
        <v>56</v>
      </c>
      <c r="E237" s="37" t="s">
        <v>446</v>
      </c>
    </row>
    <row r="238" spans="1:16" ht="12.75">
      <c r="A238" s="24" t="s">
        <v>49</v>
      </c>
      <c s="29" t="s">
        <v>447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12.75">
      <c r="A240" s="38" t="s">
        <v>56</v>
      </c>
      <c r="E240" s="37" t="s">
        <v>450</v>
      </c>
    </row>
    <row r="241" spans="1:16" ht="12.75">
      <c r="A241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197</v>
      </c>
      <c s="32">
        <v>28.7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12.75">
      <c r="A242" s="34" t="s">
        <v>54</v>
      </c>
      <c r="E242" s="35" t="s">
        <v>51</v>
      </c>
    </row>
    <row r="243" spans="1:5" ht="63.75">
      <c r="A243" s="38" t="s">
        <v>56</v>
      </c>
      <c r="E243" s="37" t="s">
        <v>454</v>
      </c>
    </row>
    <row r="244" spans="1:16" ht="12.75">
      <c r="A244" s="24" t="s">
        <v>49</v>
      </c>
      <c s="29" t="s">
        <v>455</v>
      </c>
      <c s="29" t="s">
        <v>456</v>
      </c>
      <c s="24" t="s">
        <v>51</v>
      </c>
      <c s="30" t="s">
        <v>457</v>
      </c>
      <c s="31" t="s">
        <v>197</v>
      </c>
      <c s="32">
        <v>13.2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25.5">
      <c r="A245" s="34" t="s">
        <v>54</v>
      </c>
      <c r="E245" s="35" t="s">
        <v>458</v>
      </c>
    </row>
    <row r="246" spans="1:5" ht="12.75">
      <c r="A246" s="38" t="s">
        <v>56</v>
      </c>
      <c r="E246" s="37" t="s">
        <v>459</v>
      </c>
    </row>
    <row r="247" spans="1:16" ht="12.75">
      <c r="A247" s="24" t="s">
        <v>49</v>
      </c>
      <c s="29" t="s">
        <v>460</v>
      </c>
      <c s="29" t="s">
        <v>461</v>
      </c>
      <c s="24" t="s">
        <v>51</v>
      </c>
      <c s="30" t="s">
        <v>462</v>
      </c>
      <c s="31" t="s">
        <v>197</v>
      </c>
      <c s="32">
        <v>44.4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12.75">
      <c r="A248" s="34" t="s">
        <v>54</v>
      </c>
      <c r="E248" s="35" t="s">
        <v>463</v>
      </c>
    </row>
    <row r="249" spans="1:5" ht="76.5">
      <c r="A249" s="38" t="s">
        <v>56</v>
      </c>
      <c r="E249" s="37" t="s">
        <v>464</v>
      </c>
    </row>
    <row r="250" spans="1:16" ht="12.75">
      <c r="A250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197</v>
      </c>
      <c s="32">
        <v>25.2</v>
      </c>
      <c s="33">
        <v>0</v>
      </c>
      <c s="33">
        <f>ROUND(ROUND(H250,2)*ROUND(G250,3),2)</f>
      </c>
      <c s="31" t="s">
        <v>62</v>
      </c>
      <c r="O250">
        <f>(I250*21)/100</f>
      </c>
      <c t="s">
        <v>27</v>
      </c>
    </row>
    <row r="251" spans="1:5" ht="38.25">
      <c r="A251" s="34" t="s">
        <v>54</v>
      </c>
      <c r="E251" s="35" t="s">
        <v>468</v>
      </c>
    </row>
    <row r="252" spans="1:5" ht="12.75">
      <c r="A252" s="38" t="s">
        <v>56</v>
      </c>
      <c r="E252" s="37" t="s">
        <v>469</v>
      </c>
    </row>
    <row r="253" spans="1:16" ht="12.75">
      <c r="A253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197</v>
      </c>
      <c s="32">
        <v>3.64</v>
      </c>
      <c s="33">
        <v>0</v>
      </c>
      <c s="33">
        <f>ROUND(ROUND(H253,2)*ROUND(G253,3),2)</f>
      </c>
      <c s="31"/>
      <c r="O253">
        <f>(I253*21)/100</f>
      </c>
      <c t="s">
        <v>27</v>
      </c>
    </row>
    <row r="254" spans="1:5" ht="38.25">
      <c r="A254" s="34" t="s">
        <v>54</v>
      </c>
      <c r="E254" s="35" t="s">
        <v>473</v>
      </c>
    </row>
    <row r="255" spans="1:5" ht="25.5">
      <c r="A255" s="38" t="s">
        <v>56</v>
      </c>
      <c r="E255" s="37" t="s">
        <v>474</v>
      </c>
    </row>
    <row r="256" spans="1:16" ht="12.75">
      <c r="A256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180</v>
      </c>
      <c s="32">
        <v>98.624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478</v>
      </c>
    </row>
    <row r="258" spans="1:5" ht="63.75">
      <c r="A258" s="38" t="s">
        <v>56</v>
      </c>
      <c r="E258" s="37" t="s">
        <v>382</v>
      </c>
    </row>
    <row r="259" spans="1:16" ht="12.75">
      <c r="A259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482</v>
      </c>
      <c s="32">
        <v>41.379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483</v>
      </c>
    </row>
    <row r="261" spans="1:5" ht="12.75">
      <c r="A261" s="38" t="s">
        <v>56</v>
      </c>
      <c r="E261" s="37" t="s">
        <v>484</v>
      </c>
    </row>
    <row r="262" spans="1:16" ht="12.75">
      <c r="A262" s="24" t="s">
        <v>49</v>
      </c>
      <c s="29" t="s">
        <v>485</v>
      </c>
      <c s="29" t="s">
        <v>486</v>
      </c>
      <c s="24" t="s">
        <v>106</v>
      </c>
      <c s="30" t="s">
        <v>487</v>
      </c>
      <c s="31" t="s">
        <v>188</v>
      </c>
      <c s="32">
        <v>0.196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488</v>
      </c>
    </row>
    <row r="264" spans="1:5" ht="178.5">
      <c r="A264" s="38" t="s">
        <v>56</v>
      </c>
      <c r="E264" s="37" t="s">
        <v>489</v>
      </c>
    </row>
    <row r="265" spans="1:16" ht="12.75">
      <c r="A265" s="24" t="s">
        <v>49</v>
      </c>
      <c s="29" t="s">
        <v>490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12.75">
      <c r="A266" s="34" t="s">
        <v>54</v>
      </c>
      <c r="E266" s="35" t="s">
        <v>491</v>
      </c>
    </row>
    <row r="267" spans="1:5" ht="12.75">
      <c r="A267" s="38" t="s">
        <v>56</v>
      </c>
      <c r="E267" s="37" t="s">
        <v>492</v>
      </c>
    </row>
    <row r="268" spans="1:16" ht="12.75">
      <c r="A268" s="24" t="s">
        <v>49</v>
      </c>
      <c s="29" t="s">
        <v>493</v>
      </c>
      <c s="29" t="s">
        <v>494</v>
      </c>
      <c s="24" t="s">
        <v>51</v>
      </c>
      <c s="30" t="s">
        <v>495</v>
      </c>
      <c s="31" t="s">
        <v>188</v>
      </c>
      <c s="32">
        <v>1.205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25.5">
      <c r="A269" s="34" t="s">
        <v>54</v>
      </c>
      <c r="E269" s="35" t="s">
        <v>496</v>
      </c>
    </row>
    <row r="270" spans="1:5" ht="38.25">
      <c r="A270" s="38" t="s">
        <v>56</v>
      </c>
      <c r="E270" s="37" t="s">
        <v>497</v>
      </c>
    </row>
    <row r="271" spans="1:16" ht="12.75">
      <c r="A271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180</v>
      </c>
      <c s="32">
        <v>78.899</v>
      </c>
      <c s="33">
        <v>0</v>
      </c>
      <c s="33">
        <f>ROUND(ROUND(H271,2)*ROUND(G271,3),2)</f>
      </c>
      <c s="31" t="s">
        <v>62</v>
      </c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8" t="s">
        <v>56</v>
      </c>
      <c r="E273" s="37" t="s">
        <v>501</v>
      </c>
    </row>
    <row r="274" spans="1:16" ht="12.75">
      <c r="A274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180</v>
      </c>
      <c s="32">
        <v>78.899</v>
      </c>
      <c s="33">
        <v>0</v>
      </c>
      <c s="33">
        <f>ROUND(ROUND(H274,2)*ROUND(G274,3),2)</f>
      </c>
      <c s="31"/>
      <c r="O274">
        <f>(I274*21)/100</f>
      </c>
      <c t="s">
        <v>27</v>
      </c>
    </row>
    <row r="275" spans="1:5" ht="12.75">
      <c r="A275" s="34" t="s">
        <v>54</v>
      </c>
      <c r="E275" s="35" t="s">
        <v>51</v>
      </c>
    </row>
    <row r="276" spans="1:5" ht="63.75">
      <c r="A276" s="36" t="s">
        <v>56</v>
      </c>
      <c r="E276" s="37" t="s">
        <v>501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505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505</v>
      </c>
      <c s="1"/>
      <c s="14" t="s">
        <v>506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505</v>
      </c>
      <c s="6"/>
      <c s="18" t="s">
        <v>506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229.129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82.5">
      <c r="A12" s="38" t="s">
        <v>56</v>
      </c>
      <c r="E12" s="37" t="s">
        <v>507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5.58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508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9.654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25.5">
      <c r="A17" s="34" t="s">
        <v>54</v>
      </c>
      <c r="E17" s="35" t="s">
        <v>509</v>
      </c>
    </row>
    <row r="18" spans="1:5" ht="229.5">
      <c r="A18" s="38" t="s">
        <v>56</v>
      </c>
      <c r="E18" s="37" t="s">
        <v>510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47.345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511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19.727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189</v>
      </c>
    </row>
    <row r="46" spans="1:5" ht="51">
      <c r="A46" s="38" t="s">
        <v>56</v>
      </c>
      <c r="E46" s="37" t="s">
        <v>512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5.055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513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44.81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198</v>
      </c>
    </row>
    <row r="52" spans="1:5" ht="76.5">
      <c r="A52" s="38" t="s">
        <v>56</v>
      </c>
      <c r="E52" s="37" t="s">
        <v>514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515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209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11.88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516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48.297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63.75">
      <c r="A70" s="38" t="s">
        <v>56</v>
      </c>
      <c r="E70" s="37" t="s">
        <v>517</v>
      </c>
    </row>
    <row r="71" spans="1:16" ht="12.75">
      <c r="A71" s="24" t="s">
        <v>211</v>
      </c>
      <c s="29" t="s">
        <v>132</v>
      </c>
      <c s="29" t="s">
        <v>212</v>
      </c>
      <c s="24" t="s">
        <v>106</v>
      </c>
      <c s="30" t="s">
        <v>213</v>
      </c>
      <c s="31" t="s">
        <v>188</v>
      </c>
      <c s="32">
        <v>48.297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2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518</v>
      </c>
    </row>
    <row r="77" spans="1:16" ht="12.75">
      <c r="A77" s="24" t="s">
        <v>211</v>
      </c>
      <c s="29" t="s">
        <v>134</v>
      </c>
      <c s="29" t="s">
        <v>212</v>
      </c>
      <c s="24" t="s">
        <v>110</v>
      </c>
      <c s="30" t="s">
        <v>213</v>
      </c>
      <c s="31" t="s">
        <v>188</v>
      </c>
      <c s="32">
        <v>2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519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2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520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4.356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521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1.127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522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0.077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523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91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261</v>
      </c>
    </row>
    <row r="111" spans="1:5" ht="51">
      <c r="A111" s="38" t="s">
        <v>56</v>
      </c>
      <c r="E111" s="37" t="s">
        <v>262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5.107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524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0.919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8" t="s">
        <v>56</v>
      </c>
      <c r="E117" s="37" t="s">
        <v>525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18.822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63.75">
      <c r="A127" s="38" t="s">
        <v>56</v>
      </c>
      <c r="E127" s="37" t="s">
        <v>526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4.329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527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0.115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528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10.907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529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0.356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530</v>
      </c>
    </row>
    <row r="139" spans="1:5" ht="12.75">
      <c r="A139" s="38" t="s">
        <v>56</v>
      </c>
      <c r="E139" s="37" t="s">
        <v>302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9.8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531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5.362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532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0.23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533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3.203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534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25.276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535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5.75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536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51.192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537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226.132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538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116.566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539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109.566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540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51.192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541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51.2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542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53.01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543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69.623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8" t="s">
        <v>56</v>
      </c>
      <c r="E196" s="37" t="s">
        <v>544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13.472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25.5">
      <c r="A198" s="34" t="s">
        <v>54</v>
      </c>
      <c r="E198" s="35" t="s">
        <v>391</v>
      </c>
    </row>
    <row r="199" spans="1:5" ht="12.75">
      <c r="A199" s="38" t="s">
        <v>56</v>
      </c>
      <c r="E199" s="37" t="s">
        <v>545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3.904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12.75">
      <c r="A201" s="34" t="s">
        <v>54</v>
      </c>
      <c r="E201" s="35" t="s">
        <v>396</v>
      </c>
    </row>
    <row r="202" spans="1:5" ht="12.75">
      <c r="A202" s="36" t="s">
        <v>56</v>
      </c>
      <c r="E202" s="37" t="s">
        <v>546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19.6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547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0+I208+I211+I214+I217+I220+I223+I226+I229+I232+I235+I238+I241+I244+I247+I250+I253+I256+I259+I262+I265+I268+I271+I274</f>
      </c>
      <c>
        <f>0+O208+O211+O214+O217+O220+O223+O226+O229+O232+O235+O238+O241+O244+O247+O250+O253+O256+O259+O262+O265+O268+O271+O274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11.6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548</v>
      </c>
    </row>
    <row r="211" spans="1:16" ht="25.5">
      <c r="A211" s="24" t="s">
        <v>49</v>
      </c>
      <c s="29" t="s">
        <v>408</v>
      </c>
      <c s="29" t="s">
        <v>409</v>
      </c>
      <c s="24" t="s">
        <v>51</v>
      </c>
      <c s="30" t="s">
        <v>410</v>
      </c>
      <c s="31" t="s">
        <v>197</v>
      </c>
      <c s="32">
        <v>160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38.25">
      <c r="A213" s="38" t="s">
        <v>56</v>
      </c>
      <c r="E213" s="37" t="s">
        <v>549</v>
      </c>
    </row>
    <row r="214" spans="1:16" ht="25.5">
      <c r="A214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197</v>
      </c>
      <c s="32">
        <v>12.8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51</v>
      </c>
    </row>
    <row r="216" spans="1:5" ht="12.75">
      <c r="A216" s="38" t="s">
        <v>56</v>
      </c>
      <c r="E216" s="37" t="s">
        <v>51</v>
      </c>
    </row>
    <row r="217" spans="1:16" ht="12.75">
      <c r="A217" s="24" t="s">
        <v>49</v>
      </c>
      <c s="29" t="s">
        <v>416</v>
      </c>
      <c s="29" t="s">
        <v>417</v>
      </c>
      <c s="24" t="s">
        <v>51</v>
      </c>
      <c s="30" t="s">
        <v>418</v>
      </c>
      <c s="31" t="s">
        <v>197</v>
      </c>
      <c s="32">
        <v>12.8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419</v>
      </c>
    </row>
    <row r="219" spans="1:5" ht="12.75">
      <c r="A219" s="38" t="s">
        <v>56</v>
      </c>
      <c r="E219" s="37" t="s">
        <v>550</v>
      </c>
    </row>
    <row r="220" spans="1:16" ht="12.75">
      <c r="A220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12.75">
      <c r="A221" s="34" t="s">
        <v>54</v>
      </c>
      <c r="E221" s="35" t="s">
        <v>51</v>
      </c>
    </row>
    <row r="222" spans="1:5" ht="38.25">
      <c r="A222" s="38" t="s">
        <v>56</v>
      </c>
      <c r="E222" s="37" t="s">
        <v>424</v>
      </c>
    </row>
    <row r="223" spans="1:16" ht="12.75">
      <c r="A223" s="24" t="s">
        <v>49</v>
      </c>
      <c s="29" t="s">
        <v>425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25.5">
      <c r="A224" s="34" t="s">
        <v>54</v>
      </c>
      <c r="E224" s="35" t="s">
        <v>428</v>
      </c>
    </row>
    <row r="225" spans="1:5" ht="12.75">
      <c r="A225" s="38" t="s">
        <v>56</v>
      </c>
      <c r="E225" s="37" t="s">
        <v>429</v>
      </c>
    </row>
    <row r="226" spans="1:16" ht="25.5">
      <c r="A226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180</v>
      </c>
      <c s="32">
        <v>11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433</v>
      </c>
    </row>
    <row r="228" spans="1:5" ht="178.5">
      <c r="A228" s="38" t="s">
        <v>56</v>
      </c>
      <c r="E228" s="37" t="s">
        <v>434</v>
      </c>
    </row>
    <row r="229" spans="1:16" ht="25.5">
      <c r="A229" s="24" t="s">
        <v>49</v>
      </c>
      <c s="29" t="s">
        <v>435</v>
      </c>
      <c s="29" t="s">
        <v>436</v>
      </c>
      <c s="24" t="s">
        <v>51</v>
      </c>
      <c s="30" t="s">
        <v>437</v>
      </c>
      <c s="31" t="s">
        <v>180</v>
      </c>
      <c s="32">
        <v>11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438</v>
      </c>
    </row>
    <row r="231" spans="1:5" ht="178.5">
      <c r="A231" s="38" t="s">
        <v>56</v>
      </c>
      <c r="E231" s="37" t="s">
        <v>434</v>
      </c>
    </row>
    <row r="232" spans="1:16" ht="12.75">
      <c r="A232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197</v>
      </c>
      <c s="32">
        <v>4.014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442</v>
      </c>
    </row>
    <row r="234" spans="1:5" ht="12.75">
      <c r="A234" s="38" t="s">
        <v>56</v>
      </c>
      <c r="E234" s="37" t="s">
        <v>551</v>
      </c>
    </row>
    <row r="235" spans="1:16" ht="12.75">
      <c r="A235" s="24" t="s">
        <v>49</v>
      </c>
      <c s="29" t="s">
        <v>444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445</v>
      </c>
    </row>
    <row r="237" spans="1:5" ht="12.75">
      <c r="A237" s="38" t="s">
        <v>56</v>
      </c>
      <c r="E237" s="37" t="s">
        <v>446</v>
      </c>
    </row>
    <row r="238" spans="1:16" ht="12.75">
      <c r="A238" s="24" t="s">
        <v>49</v>
      </c>
      <c s="29" t="s">
        <v>447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12.75">
      <c r="A240" s="38" t="s">
        <v>56</v>
      </c>
      <c r="E240" s="37" t="s">
        <v>450</v>
      </c>
    </row>
    <row r="241" spans="1:16" ht="12.75">
      <c r="A241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197</v>
      </c>
      <c s="32">
        <v>28.81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12.75">
      <c r="A242" s="34" t="s">
        <v>54</v>
      </c>
      <c r="E242" s="35" t="s">
        <v>51</v>
      </c>
    </row>
    <row r="243" spans="1:5" ht="63.75">
      <c r="A243" s="38" t="s">
        <v>56</v>
      </c>
      <c r="E243" s="37" t="s">
        <v>552</v>
      </c>
    </row>
    <row r="244" spans="1:16" ht="12.75">
      <c r="A244" s="24" t="s">
        <v>49</v>
      </c>
      <c s="29" t="s">
        <v>455</v>
      </c>
      <c s="29" t="s">
        <v>456</v>
      </c>
      <c s="24" t="s">
        <v>51</v>
      </c>
      <c s="30" t="s">
        <v>457</v>
      </c>
      <c s="31" t="s">
        <v>197</v>
      </c>
      <c s="32">
        <v>12.8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38.25">
      <c r="A245" s="34" t="s">
        <v>54</v>
      </c>
      <c r="E245" s="35" t="s">
        <v>553</v>
      </c>
    </row>
    <row r="246" spans="1:5" ht="12.75">
      <c r="A246" s="38" t="s">
        <v>56</v>
      </c>
      <c r="E246" s="37" t="s">
        <v>554</v>
      </c>
    </row>
    <row r="247" spans="1:16" ht="12.75">
      <c r="A247" s="24" t="s">
        <v>49</v>
      </c>
      <c s="29" t="s">
        <v>460</v>
      </c>
      <c s="29" t="s">
        <v>461</v>
      </c>
      <c s="24" t="s">
        <v>51</v>
      </c>
      <c s="30" t="s">
        <v>462</v>
      </c>
      <c s="31" t="s">
        <v>197</v>
      </c>
      <c s="32">
        <v>44.81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12.75">
      <c r="A248" s="34" t="s">
        <v>54</v>
      </c>
      <c r="E248" s="35" t="s">
        <v>463</v>
      </c>
    </row>
    <row r="249" spans="1:5" ht="89.25">
      <c r="A249" s="38" t="s">
        <v>56</v>
      </c>
      <c r="E249" s="37" t="s">
        <v>555</v>
      </c>
    </row>
    <row r="250" spans="1:16" ht="12.75">
      <c r="A250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197</v>
      </c>
      <c s="32">
        <v>24.8</v>
      </c>
      <c s="33">
        <v>0</v>
      </c>
      <c s="33">
        <f>ROUND(ROUND(H250,2)*ROUND(G250,3),2)</f>
      </c>
      <c s="31" t="s">
        <v>62</v>
      </c>
      <c r="O250">
        <f>(I250*21)/100</f>
      </c>
      <c t="s">
        <v>27</v>
      </c>
    </row>
    <row r="251" spans="1:5" ht="38.25">
      <c r="A251" s="34" t="s">
        <v>54</v>
      </c>
      <c r="E251" s="35" t="s">
        <v>468</v>
      </c>
    </row>
    <row r="252" spans="1:5" ht="12.75">
      <c r="A252" s="38" t="s">
        <v>56</v>
      </c>
      <c r="E252" s="37" t="s">
        <v>556</v>
      </c>
    </row>
    <row r="253" spans="1:16" ht="12.75">
      <c r="A253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197</v>
      </c>
      <c s="32">
        <v>6.44</v>
      </c>
      <c s="33">
        <v>0</v>
      </c>
      <c s="33">
        <f>ROUND(ROUND(H253,2)*ROUND(G253,3),2)</f>
      </c>
      <c s="31"/>
      <c r="O253">
        <f>(I253*21)/100</f>
      </c>
      <c t="s">
        <v>27</v>
      </c>
    </row>
    <row r="254" spans="1:5" ht="38.25">
      <c r="A254" s="34" t="s">
        <v>54</v>
      </c>
      <c r="E254" s="35" t="s">
        <v>557</v>
      </c>
    </row>
    <row r="255" spans="1:5" ht="25.5">
      <c r="A255" s="38" t="s">
        <v>56</v>
      </c>
      <c r="E255" s="37" t="s">
        <v>558</v>
      </c>
    </row>
    <row r="256" spans="1:16" ht="12.75">
      <c r="A256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180</v>
      </c>
      <c s="32">
        <v>53.01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478</v>
      </c>
    </row>
    <row r="258" spans="1:5" ht="63.75">
      <c r="A258" s="38" t="s">
        <v>56</v>
      </c>
      <c r="E258" s="37" t="s">
        <v>543</v>
      </c>
    </row>
    <row r="259" spans="1:16" ht="12.75">
      <c r="A259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482</v>
      </c>
      <c s="32">
        <v>17.032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483</v>
      </c>
    </row>
    <row r="261" spans="1:5" ht="12.75">
      <c r="A261" s="38" t="s">
        <v>56</v>
      </c>
      <c r="E261" s="37" t="s">
        <v>559</v>
      </c>
    </row>
    <row r="262" spans="1:16" ht="12.75">
      <c r="A262" s="24" t="s">
        <v>49</v>
      </c>
      <c s="29" t="s">
        <v>485</v>
      </c>
      <c s="29" t="s">
        <v>486</v>
      </c>
      <c s="24" t="s">
        <v>106</v>
      </c>
      <c s="30" t="s">
        <v>487</v>
      </c>
      <c s="31" t="s">
        <v>188</v>
      </c>
      <c s="32">
        <v>1.017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488</v>
      </c>
    </row>
    <row r="264" spans="1:5" ht="76.5">
      <c r="A264" s="38" t="s">
        <v>56</v>
      </c>
      <c r="E264" s="37" t="s">
        <v>560</v>
      </c>
    </row>
    <row r="265" spans="1:16" ht="12.75">
      <c r="A265" s="24" t="s">
        <v>49</v>
      </c>
      <c s="29" t="s">
        <v>490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12.75">
      <c r="A266" s="34" t="s">
        <v>54</v>
      </c>
      <c r="E266" s="35" t="s">
        <v>491</v>
      </c>
    </row>
    <row r="267" spans="1:5" ht="12.75">
      <c r="A267" s="38" t="s">
        <v>56</v>
      </c>
      <c r="E267" s="37" t="s">
        <v>492</v>
      </c>
    </row>
    <row r="268" spans="1:16" ht="12.75">
      <c r="A268" s="24" t="s">
        <v>49</v>
      </c>
      <c s="29" t="s">
        <v>493</v>
      </c>
      <c s="29" t="s">
        <v>494</v>
      </c>
      <c s="24" t="s">
        <v>51</v>
      </c>
      <c s="30" t="s">
        <v>495</v>
      </c>
      <c s="31" t="s">
        <v>188</v>
      </c>
      <c s="32">
        <v>2.232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25.5">
      <c r="A269" s="34" t="s">
        <v>54</v>
      </c>
      <c r="E269" s="35" t="s">
        <v>496</v>
      </c>
    </row>
    <row r="270" spans="1:5" ht="38.25">
      <c r="A270" s="38" t="s">
        <v>56</v>
      </c>
      <c r="E270" s="37" t="s">
        <v>561</v>
      </c>
    </row>
    <row r="271" spans="1:16" ht="12.75">
      <c r="A271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180</v>
      </c>
      <c s="32">
        <v>42.408</v>
      </c>
      <c s="33">
        <v>0</v>
      </c>
      <c s="33">
        <f>ROUND(ROUND(H271,2)*ROUND(G271,3),2)</f>
      </c>
      <c s="31" t="s">
        <v>62</v>
      </c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8" t="s">
        <v>56</v>
      </c>
      <c r="E273" s="37" t="s">
        <v>562</v>
      </c>
    </row>
    <row r="274" spans="1:16" ht="12.75">
      <c r="A274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180</v>
      </c>
      <c s="32">
        <v>42.408</v>
      </c>
      <c s="33">
        <v>0</v>
      </c>
      <c s="33">
        <f>ROUND(ROUND(H274,2)*ROUND(G274,3),2)</f>
      </c>
      <c s="31"/>
      <c r="O274">
        <f>(I274*21)/100</f>
      </c>
      <c t="s">
        <v>27</v>
      </c>
    </row>
    <row r="275" spans="1:5" ht="12.75">
      <c r="A275" s="34" t="s">
        <v>54</v>
      </c>
      <c r="E275" s="35" t="s">
        <v>51</v>
      </c>
    </row>
    <row r="276" spans="1:5" ht="63.75">
      <c r="A276" s="36" t="s">
        <v>56</v>
      </c>
      <c r="E276" s="37" t="s">
        <v>562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563</v>
      </c>
      <c s="1"/>
      <c s="14" t="s">
        <v>564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563</v>
      </c>
      <c s="6"/>
      <c s="18" t="s">
        <v>564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236.114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69.75">
      <c r="A12" s="38" t="s">
        <v>56</v>
      </c>
      <c r="E12" s="37" t="s">
        <v>565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5.76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566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12.705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25.5">
      <c r="A17" s="34" t="s">
        <v>54</v>
      </c>
      <c r="E17" s="35" t="s">
        <v>509</v>
      </c>
    </row>
    <row r="18" spans="1:5" ht="229.5">
      <c r="A18" s="38" t="s">
        <v>56</v>
      </c>
      <c r="E18" s="37" t="s">
        <v>567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47.693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568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19.872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189</v>
      </c>
    </row>
    <row r="46" spans="1:5" ht="51">
      <c r="A46" s="38" t="s">
        <v>56</v>
      </c>
      <c r="E46" s="37" t="s">
        <v>569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6.748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570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46.6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198</v>
      </c>
    </row>
    <row r="52" spans="1:5" ht="89.25">
      <c r="A52" s="38" t="s">
        <v>56</v>
      </c>
      <c r="E52" s="37" t="s">
        <v>571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515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209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11.97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572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50.186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63.75">
      <c r="A70" s="38" t="s">
        <v>56</v>
      </c>
      <c r="E70" s="37" t="s">
        <v>573</v>
      </c>
    </row>
    <row r="71" spans="1:16" ht="12.75">
      <c r="A71" s="24" t="s">
        <v>211</v>
      </c>
      <c s="29" t="s">
        <v>132</v>
      </c>
      <c s="29" t="s">
        <v>212</v>
      </c>
      <c s="24" t="s">
        <v>106</v>
      </c>
      <c s="30" t="s">
        <v>213</v>
      </c>
      <c s="31" t="s">
        <v>188</v>
      </c>
      <c s="32">
        <v>50.186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2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518</v>
      </c>
    </row>
    <row r="77" spans="1:16" ht="12.75">
      <c r="A77" s="24" t="s">
        <v>211</v>
      </c>
      <c s="29" t="s">
        <v>134</v>
      </c>
      <c s="29" t="s">
        <v>212</v>
      </c>
      <c s="24" t="s">
        <v>110</v>
      </c>
      <c s="30" t="s">
        <v>213</v>
      </c>
      <c s="31" t="s">
        <v>188</v>
      </c>
      <c s="32">
        <v>2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519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2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520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8.492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574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1.144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575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0.079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576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91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261</v>
      </c>
    </row>
    <row r="111" spans="1:5" ht="51">
      <c r="A111" s="38" t="s">
        <v>56</v>
      </c>
      <c r="E111" s="37" t="s">
        <v>262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5.267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577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0.919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8" t="s">
        <v>56</v>
      </c>
      <c r="E117" s="37" t="s">
        <v>525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19.642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63.75">
      <c r="A127" s="38" t="s">
        <v>56</v>
      </c>
      <c r="E127" s="37" t="s">
        <v>578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4.518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579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0.37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580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11.357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581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0.356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582</v>
      </c>
    </row>
    <row r="139" spans="1:5" ht="12.75">
      <c r="A139" s="38" t="s">
        <v>56</v>
      </c>
      <c r="E139" s="37" t="s">
        <v>302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10.234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583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5.439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584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0.37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585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4.179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586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33.742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587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6.469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588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59.41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589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247.85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590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127.5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591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120.35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592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59.41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593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53.79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594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88.638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595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72.686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8" t="s">
        <v>56</v>
      </c>
      <c r="E196" s="37" t="s">
        <v>596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13.893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25.5">
      <c r="A198" s="34" t="s">
        <v>54</v>
      </c>
      <c r="E198" s="35" t="s">
        <v>391</v>
      </c>
    </row>
    <row r="199" spans="1:5" ht="12.75">
      <c r="A199" s="38" t="s">
        <v>56</v>
      </c>
      <c r="E199" s="37" t="s">
        <v>392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4.026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12.75">
      <c r="A201" s="34" t="s">
        <v>54</v>
      </c>
      <c r="E201" s="35" t="s">
        <v>396</v>
      </c>
    </row>
    <row r="202" spans="1:5" ht="12.75">
      <c r="A202" s="36" t="s">
        <v>56</v>
      </c>
      <c r="E202" s="37" t="s">
        <v>397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19.9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597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0+I208+I211+I214+I217+I220+I223+I226+I229+I232+I235+I238+I241+I244+I247+I250+I253+I256+I259+I262+I265+I268+I271+I274</f>
      </c>
      <c>
        <f>0+O208+O211+O214+O217+O220+O223+O226+O229+O232+O235+O238+O241+O244+O247+O250+O253+O256+O259+O262+O265+O268+O271+O274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12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598</v>
      </c>
    </row>
    <row r="211" spans="1:16" ht="25.5">
      <c r="A211" s="24" t="s">
        <v>49</v>
      </c>
      <c s="29" t="s">
        <v>408</v>
      </c>
      <c s="29" t="s">
        <v>409</v>
      </c>
      <c s="24" t="s">
        <v>51</v>
      </c>
      <c s="30" t="s">
        <v>410</v>
      </c>
      <c s="31" t="s">
        <v>197</v>
      </c>
      <c s="32">
        <v>160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38.25">
      <c r="A213" s="38" t="s">
        <v>56</v>
      </c>
      <c r="E213" s="37" t="s">
        <v>549</v>
      </c>
    </row>
    <row r="214" spans="1:16" ht="25.5">
      <c r="A214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197</v>
      </c>
      <c s="32">
        <v>12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51</v>
      </c>
    </row>
    <row r="216" spans="1:5" ht="12.75">
      <c r="A216" s="38" t="s">
        <v>56</v>
      </c>
      <c r="E216" s="37" t="s">
        <v>599</v>
      </c>
    </row>
    <row r="217" spans="1:16" ht="12.75">
      <c r="A217" s="24" t="s">
        <v>49</v>
      </c>
      <c s="29" t="s">
        <v>416</v>
      </c>
      <c s="29" t="s">
        <v>417</v>
      </c>
      <c s="24" t="s">
        <v>51</v>
      </c>
      <c s="30" t="s">
        <v>418</v>
      </c>
      <c s="31" t="s">
        <v>197</v>
      </c>
      <c s="32">
        <v>13.2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419</v>
      </c>
    </row>
    <row r="219" spans="1:5" ht="12.75">
      <c r="A219" s="38" t="s">
        <v>56</v>
      </c>
      <c r="E219" s="37" t="s">
        <v>600</v>
      </c>
    </row>
    <row r="220" spans="1:16" ht="12.75">
      <c r="A220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12.75">
      <c r="A221" s="34" t="s">
        <v>54</v>
      </c>
      <c r="E221" s="35" t="s">
        <v>51</v>
      </c>
    </row>
    <row r="222" spans="1:5" ht="38.25">
      <c r="A222" s="38" t="s">
        <v>56</v>
      </c>
      <c r="E222" s="37" t="s">
        <v>424</v>
      </c>
    </row>
    <row r="223" spans="1:16" ht="12.75">
      <c r="A223" s="24" t="s">
        <v>49</v>
      </c>
      <c s="29" t="s">
        <v>425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25.5">
      <c r="A224" s="34" t="s">
        <v>54</v>
      </c>
      <c r="E224" s="35" t="s">
        <v>428</v>
      </c>
    </row>
    <row r="225" spans="1:5" ht="12.75">
      <c r="A225" s="38" t="s">
        <v>56</v>
      </c>
      <c r="E225" s="37" t="s">
        <v>429</v>
      </c>
    </row>
    <row r="226" spans="1:16" ht="25.5">
      <c r="A226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180</v>
      </c>
      <c s="32">
        <v>12.1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433</v>
      </c>
    </row>
    <row r="228" spans="1:5" ht="178.5">
      <c r="A228" s="38" t="s">
        <v>56</v>
      </c>
      <c r="E228" s="37" t="s">
        <v>601</v>
      </c>
    </row>
    <row r="229" spans="1:16" ht="25.5">
      <c r="A229" s="24" t="s">
        <v>49</v>
      </c>
      <c s="29" t="s">
        <v>435</v>
      </c>
      <c s="29" t="s">
        <v>436</v>
      </c>
      <c s="24" t="s">
        <v>51</v>
      </c>
      <c s="30" t="s">
        <v>437</v>
      </c>
      <c s="31" t="s">
        <v>180</v>
      </c>
      <c s="32">
        <v>12.1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438</v>
      </c>
    </row>
    <row r="231" spans="1:5" ht="178.5">
      <c r="A231" s="38" t="s">
        <v>56</v>
      </c>
      <c r="E231" s="37" t="s">
        <v>601</v>
      </c>
    </row>
    <row r="232" spans="1:16" ht="12.75">
      <c r="A232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197</v>
      </c>
      <c s="32">
        <v>4.872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442</v>
      </c>
    </row>
    <row r="234" spans="1:5" ht="12.75">
      <c r="A234" s="38" t="s">
        <v>56</v>
      </c>
      <c r="E234" s="37" t="s">
        <v>602</v>
      </c>
    </row>
    <row r="235" spans="1:16" ht="12.75">
      <c r="A235" s="24" t="s">
        <v>49</v>
      </c>
      <c s="29" t="s">
        <v>444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445</v>
      </c>
    </row>
    <row r="237" spans="1:5" ht="12.75">
      <c r="A237" s="38" t="s">
        <v>56</v>
      </c>
      <c r="E237" s="37" t="s">
        <v>446</v>
      </c>
    </row>
    <row r="238" spans="1:16" ht="12.75">
      <c r="A238" s="24" t="s">
        <v>49</v>
      </c>
      <c s="29" t="s">
        <v>447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12.75">
      <c r="A240" s="38" t="s">
        <v>56</v>
      </c>
      <c r="E240" s="37" t="s">
        <v>450</v>
      </c>
    </row>
    <row r="241" spans="1:16" ht="12.75">
      <c r="A241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197</v>
      </c>
      <c s="32">
        <v>30.3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12.75">
      <c r="A242" s="34" t="s">
        <v>54</v>
      </c>
      <c r="E242" s="35" t="s">
        <v>51</v>
      </c>
    </row>
    <row r="243" spans="1:5" ht="63.75">
      <c r="A243" s="38" t="s">
        <v>56</v>
      </c>
      <c r="E243" s="37" t="s">
        <v>603</v>
      </c>
    </row>
    <row r="244" spans="1:16" ht="12.75">
      <c r="A244" s="24" t="s">
        <v>49</v>
      </c>
      <c s="29" t="s">
        <v>455</v>
      </c>
      <c s="29" t="s">
        <v>456</v>
      </c>
      <c s="24" t="s">
        <v>51</v>
      </c>
      <c s="30" t="s">
        <v>457</v>
      </c>
      <c s="31" t="s">
        <v>197</v>
      </c>
      <c s="32">
        <v>13.2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38.25">
      <c r="A245" s="34" t="s">
        <v>54</v>
      </c>
      <c r="E245" s="35" t="s">
        <v>553</v>
      </c>
    </row>
    <row r="246" spans="1:5" ht="12.75">
      <c r="A246" s="38" t="s">
        <v>56</v>
      </c>
      <c r="E246" s="37" t="s">
        <v>459</v>
      </c>
    </row>
    <row r="247" spans="1:16" ht="12.75">
      <c r="A247" s="24" t="s">
        <v>49</v>
      </c>
      <c s="29" t="s">
        <v>460</v>
      </c>
      <c s="29" t="s">
        <v>461</v>
      </c>
      <c s="24" t="s">
        <v>51</v>
      </c>
      <c s="30" t="s">
        <v>462</v>
      </c>
      <c s="31" t="s">
        <v>197</v>
      </c>
      <c s="32">
        <v>46.6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12.75">
      <c r="A248" s="34" t="s">
        <v>54</v>
      </c>
      <c r="E248" s="35" t="s">
        <v>463</v>
      </c>
    </row>
    <row r="249" spans="1:5" ht="76.5">
      <c r="A249" s="38" t="s">
        <v>56</v>
      </c>
      <c r="E249" s="37" t="s">
        <v>604</v>
      </c>
    </row>
    <row r="250" spans="1:16" ht="12.75">
      <c r="A250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197</v>
      </c>
      <c s="32">
        <v>25.2</v>
      </c>
      <c s="33">
        <v>0</v>
      </c>
      <c s="33">
        <f>ROUND(ROUND(H250,2)*ROUND(G250,3),2)</f>
      </c>
      <c s="31" t="s">
        <v>62</v>
      </c>
      <c r="O250">
        <f>(I250*21)/100</f>
      </c>
      <c t="s">
        <v>27</v>
      </c>
    </row>
    <row r="251" spans="1:5" ht="38.25">
      <c r="A251" s="34" t="s">
        <v>54</v>
      </c>
      <c r="E251" s="35" t="s">
        <v>468</v>
      </c>
    </row>
    <row r="252" spans="1:5" ht="12.75">
      <c r="A252" s="38" t="s">
        <v>56</v>
      </c>
      <c r="E252" s="37" t="s">
        <v>469</v>
      </c>
    </row>
    <row r="253" spans="1:16" ht="12.75">
      <c r="A253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197</v>
      </c>
      <c s="32">
        <v>9.996</v>
      </c>
      <c s="33">
        <v>0</v>
      </c>
      <c s="33">
        <f>ROUND(ROUND(H253,2)*ROUND(G253,3),2)</f>
      </c>
      <c s="31"/>
      <c r="O253">
        <f>(I253*21)/100</f>
      </c>
      <c t="s">
        <v>27</v>
      </c>
    </row>
    <row r="254" spans="1:5" ht="38.25">
      <c r="A254" s="34" t="s">
        <v>54</v>
      </c>
      <c r="E254" s="35" t="s">
        <v>557</v>
      </c>
    </row>
    <row r="255" spans="1:5" ht="25.5">
      <c r="A255" s="38" t="s">
        <v>56</v>
      </c>
      <c r="E255" s="37" t="s">
        <v>605</v>
      </c>
    </row>
    <row r="256" spans="1:16" ht="12.75">
      <c r="A256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180</v>
      </c>
      <c s="32">
        <v>88.638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478</v>
      </c>
    </row>
    <row r="258" spans="1:5" ht="63.75">
      <c r="A258" s="38" t="s">
        <v>56</v>
      </c>
      <c r="E258" s="37" t="s">
        <v>595</v>
      </c>
    </row>
    <row r="259" spans="1:16" ht="12.75">
      <c r="A259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482</v>
      </c>
      <c s="32">
        <v>39.402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483</v>
      </c>
    </row>
    <row r="261" spans="1:5" ht="12.75">
      <c r="A261" s="38" t="s">
        <v>56</v>
      </c>
      <c r="E261" s="37" t="s">
        <v>606</v>
      </c>
    </row>
    <row r="262" spans="1:16" ht="12.75">
      <c r="A262" s="24" t="s">
        <v>49</v>
      </c>
      <c s="29" t="s">
        <v>485</v>
      </c>
      <c s="29" t="s">
        <v>486</v>
      </c>
      <c s="24" t="s">
        <v>106</v>
      </c>
      <c s="30" t="s">
        <v>487</v>
      </c>
      <c s="31" t="s">
        <v>188</v>
      </c>
      <c s="32">
        <v>1.05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488</v>
      </c>
    </row>
    <row r="264" spans="1:5" ht="76.5">
      <c r="A264" s="38" t="s">
        <v>56</v>
      </c>
      <c r="E264" s="37" t="s">
        <v>607</v>
      </c>
    </row>
    <row r="265" spans="1:16" ht="12.75">
      <c r="A265" s="24" t="s">
        <v>49</v>
      </c>
      <c s="29" t="s">
        <v>490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12.75">
      <c r="A266" s="34" t="s">
        <v>54</v>
      </c>
      <c r="E266" s="35" t="s">
        <v>491</v>
      </c>
    </row>
    <row r="267" spans="1:5" ht="12.75">
      <c r="A267" s="38" t="s">
        <v>56</v>
      </c>
      <c r="E267" s="37" t="s">
        <v>492</v>
      </c>
    </row>
    <row r="268" spans="1:16" ht="12.75">
      <c r="A268" s="24" t="s">
        <v>49</v>
      </c>
      <c s="29" t="s">
        <v>493</v>
      </c>
      <c s="29" t="s">
        <v>494</v>
      </c>
      <c s="24" t="s">
        <v>51</v>
      </c>
      <c s="30" t="s">
        <v>495</v>
      </c>
      <c s="31" t="s">
        <v>188</v>
      </c>
      <c s="32">
        <v>2.304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25.5">
      <c r="A269" s="34" t="s">
        <v>54</v>
      </c>
      <c r="E269" s="35" t="s">
        <v>496</v>
      </c>
    </row>
    <row r="270" spans="1:5" ht="38.25">
      <c r="A270" s="38" t="s">
        <v>56</v>
      </c>
      <c r="E270" s="37" t="s">
        <v>608</v>
      </c>
    </row>
    <row r="271" spans="1:16" ht="12.75">
      <c r="A271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180</v>
      </c>
      <c s="32">
        <v>70.91</v>
      </c>
      <c s="33">
        <v>0</v>
      </c>
      <c s="33">
        <f>ROUND(ROUND(H271,2)*ROUND(G271,3),2)</f>
      </c>
      <c s="31" t="s">
        <v>62</v>
      </c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8" t="s">
        <v>56</v>
      </c>
      <c r="E273" s="37" t="s">
        <v>609</v>
      </c>
    </row>
    <row r="274" spans="1:16" ht="12.75">
      <c r="A274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180</v>
      </c>
      <c s="32">
        <v>70.91</v>
      </c>
      <c s="33">
        <v>0</v>
      </c>
      <c s="33">
        <f>ROUND(ROUND(H274,2)*ROUND(G274,3),2)</f>
      </c>
      <c s="31"/>
      <c r="O274">
        <f>(I274*21)/100</f>
      </c>
      <c t="s">
        <v>27</v>
      </c>
    </row>
    <row r="275" spans="1:5" ht="12.75">
      <c r="A275" s="34" t="s">
        <v>54</v>
      </c>
      <c r="E275" s="35" t="s">
        <v>51</v>
      </c>
    </row>
    <row r="276" spans="1:5" ht="63.75">
      <c r="A276" s="36" t="s">
        <v>56</v>
      </c>
      <c r="E276" s="37" t="s">
        <v>609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610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610</v>
      </c>
      <c s="1"/>
      <c s="14" t="s">
        <v>611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610</v>
      </c>
      <c s="6"/>
      <c s="18" t="s">
        <v>611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258.923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82.5">
      <c r="A12" s="38" t="s">
        <v>56</v>
      </c>
      <c r="E12" s="37" t="s">
        <v>612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8.19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613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18.808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25.5">
      <c r="A17" s="34" t="s">
        <v>54</v>
      </c>
      <c r="E17" s="35" t="s">
        <v>509</v>
      </c>
    </row>
    <row r="18" spans="1:5" ht="229.5">
      <c r="A18" s="38" t="s">
        <v>56</v>
      </c>
      <c r="E18" s="37" t="s">
        <v>614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55.085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615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22.952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189</v>
      </c>
    </row>
    <row r="46" spans="1:5" ht="51">
      <c r="A46" s="38" t="s">
        <v>56</v>
      </c>
      <c r="E46" s="37" t="s">
        <v>616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4.96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617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47.11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198</v>
      </c>
    </row>
    <row r="52" spans="1:5" ht="89.25">
      <c r="A52" s="38" t="s">
        <v>56</v>
      </c>
      <c r="E52" s="37" t="s">
        <v>618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203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209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11.79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216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64.168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63.75">
      <c r="A70" s="38" t="s">
        <v>56</v>
      </c>
      <c r="E70" s="37" t="s">
        <v>619</v>
      </c>
    </row>
    <row r="71" spans="1:16" ht="12.75">
      <c r="A71" s="24" t="s">
        <v>211</v>
      </c>
      <c s="29" t="s">
        <v>132</v>
      </c>
      <c s="29" t="s">
        <v>212</v>
      </c>
      <c s="24" t="s">
        <v>106</v>
      </c>
      <c s="30" t="s">
        <v>213</v>
      </c>
      <c s="31" t="s">
        <v>188</v>
      </c>
      <c s="32">
        <v>64.168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2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518</v>
      </c>
    </row>
    <row r="77" spans="1:16" ht="12.75">
      <c r="A77" s="24" t="s">
        <v>211</v>
      </c>
      <c s="29" t="s">
        <v>134</v>
      </c>
      <c s="29" t="s">
        <v>212</v>
      </c>
      <c s="24" t="s">
        <v>110</v>
      </c>
      <c s="30" t="s">
        <v>213</v>
      </c>
      <c s="31" t="s">
        <v>188</v>
      </c>
      <c s="32">
        <v>2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519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2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520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11.77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620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1.11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241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0.112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621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130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261</v>
      </c>
    </row>
    <row r="111" spans="1:5" ht="51">
      <c r="A111" s="38" t="s">
        <v>56</v>
      </c>
      <c r="E111" s="37" t="s">
        <v>622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7.421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623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1.336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8" t="s">
        <v>56</v>
      </c>
      <c r="E117" s="37" t="s">
        <v>624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27.044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63.75">
      <c r="A127" s="38" t="s">
        <v>56</v>
      </c>
      <c r="E127" s="37" t="s">
        <v>625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6.22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626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0.23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294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14.558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627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0.356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628</v>
      </c>
    </row>
    <row r="139" spans="1:5" ht="12.75">
      <c r="A139" s="38" t="s">
        <v>56</v>
      </c>
      <c r="E139" s="37" t="s">
        <v>302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13.328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629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5.286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323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0.23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533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6.44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630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24.802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631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5.75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632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50.23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349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267.372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633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137.111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634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130.261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635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50.23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368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73.005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636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148.181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637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96.57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8" t="s">
        <v>56</v>
      </c>
      <c r="E196" s="37" t="s">
        <v>638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19.577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25.5">
      <c r="A198" s="34" t="s">
        <v>54</v>
      </c>
      <c r="E198" s="35" t="s">
        <v>391</v>
      </c>
    </row>
    <row r="199" spans="1:5" ht="12.75">
      <c r="A199" s="38" t="s">
        <v>56</v>
      </c>
      <c r="E199" s="37" t="s">
        <v>639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5.673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12.75">
      <c r="A201" s="34" t="s">
        <v>54</v>
      </c>
      <c r="E201" s="35" t="s">
        <v>396</v>
      </c>
    </row>
    <row r="202" spans="1:5" ht="12.75">
      <c r="A202" s="36" t="s">
        <v>56</v>
      </c>
      <c r="E202" s="37" t="s">
        <v>640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19.3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402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</f>
      </c>
      <c>
        <f>0+O208+O211+O214+O217+O220+O223+O226+O229+O232+O235+O238+O241+O244+O247+O250+O253+O256+O259+O262+O265+O268+O271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17.4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641</v>
      </c>
    </row>
    <row r="211" spans="1:16" ht="25.5">
      <c r="A211" s="24" t="s">
        <v>49</v>
      </c>
      <c s="29" t="s">
        <v>408</v>
      </c>
      <c s="29" t="s">
        <v>413</v>
      </c>
      <c s="24" t="s">
        <v>51</v>
      </c>
      <c s="30" t="s">
        <v>414</v>
      </c>
      <c s="31" t="s">
        <v>197</v>
      </c>
      <c s="32">
        <v>18.6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12.75">
      <c r="A213" s="38" t="s">
        <v>56</v>
      </c>
      <c r="E213" s="37" t="s">
        <v>642</v>
      </c>
    </row>
    <row r="214" spans="1:16" ht="12.75">
      <c r="A214" s="24" t="s">
        <v>49</v>
      </c>
      <c s="29" t="s">
        <v>412</v>
      </c>
      <c s="29" t="s">
        <v>417</v>
      </c>
      <c s="24" t="s">
        <v>51</v>
      </c>
      <c s="30" t="s">
        <v>418</v>
      </c>
      <c s="31" t="s">
        <v>197</v>
      </c>
      <c s="32">
        <v>18.6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419</v>
      </c>
    </row>
    <row r="216" spans="1:5" ht="12.75">
      <c r="A216" s="38" t="s">
        <v>56</v>
      </c>
      <c r="E216" s="37" t="s">
        <v>642</v>
      </c>
    </row>
    <row r="217" spans="1:16" ht="12.75">
      <c r="A217" s="24" t="s">
        <v>49</v>
      </c>
      <c s="29" t="s">
        <v>416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51</v>
      </c>
    </row>
    <row r="219" spans="1:5" ht="38.25">
      <c r="A219" s="38" t="s">
        <v>56</v>
      </c>
      <c r="E219" s="37" t="s">
        <v>424</v>
      </c>
    </row>
    <row r="220" spans="1:16" ht="12.75">
      <c r="A220" s="24" t="s">
        <v>49</v>
      </c>
      <c s="29" t="s">
        <v>421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25.5">
      <c r="A221" s="34" t="s">
        <v>54</v>
      </c>
      <c r="E221" s="35" t="s">
        <v>428</v>
      </c>
    </row>
    <row r="222" spans="1:5" ht="12.75">
      <c r="A222" s="38" t="s">
        <v>56</v>
      </c>
      <c r="E222" s="37" t="s">
        <v>429</v>
      </c>
    </row>
    <row r="223" spans="1:16" ht="25.5">
      <c r="A223" s="24" t="s">
        <v>49</v>
      </c>
      <c s="29" t="s">
        <v>425</v>
      </c>
      <c s="29" t="s">
        <v>431</v>
      </c>
      <c s="24" t="s">
        <v>51</v>
      </c>
      <c s="30" t="s">
        <v>432</v>
      </c>
      <c s="31" t="s">
        <v>180</v>
      </c>
      <c s="32">
        <v>12.1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12.75">
      <c r="A224" s="34" t="s">
        <v>54</v>
      </c>
      <c r="E224" s="35" t="s">
        <v>433</v>
      </c>
    </row>
    <row r="225" spans="1:5" ht="178.5">
      <c r="A225" s="38" t="s">
        <v>56</v>
      </c>
      <c r="E225" s="37" t="s">
        <v>601</v>
      </c>
    </row>
    <row r="226" spans="1:16" ht="25.5">
      <c r="A226" s="24" t="s">
        <v>49</v>
      </c>
      <c s="29" t="s">
        <v>430</v>
      </c>
      <c s="29" t="s">
        <v>436</v>
      </c>
      <c s="24" t="s">
        <v>51</v>
      </c>
      <c s="30" t="s">
        <v>437</v>
      </c>
      <c s="31" t="s">
        <v>180</v>
      </c>
      <c s="32">
        <v>12.1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438</v>
      </c>
    </row>
    <row r="228" spans="1:5" ht="178.5">
      <c r="A228" s="38" t="s">
        <v>56</v>
      </c>
      <c r="E228" s="37" t="s">
        <v>601</v>
      </c>
    </row>
    <row r="229" spans="1:16" ht="12.75">
      <c r="A229" s="24" t="s">
        <v>49</v>
      </c>
      <c s="29" t="s">
        <v>435</v>
      </c>
      <c s="29" t="s">
        <v>440</v>
      </c>
      <c s="24" t="s">
        <v>51</v>
      </c>
      <c s="30" t="s">
        <v>441</v>
      </c>
      <c s="31" t="s">
        <v>197</v>
      </c>
      <c s="32">
        <v>4.014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442</v>
      </c>
    </row>
    <row r="231" spans="1:5" ht="12.75">
      <c r="A231" s="38" t="s">
        <v>56</v>
      </c>
      <c r="E231" s="37" t="s">
        <v>551</v>
      </c>
    </row>
    <row r="232" spans="1:16" ht="12.75">
      <c r="A232" s="24" t="s">
        <v>49</v>
      </c>
      <c s="29" t="s">
        <v>439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445</v>
      </c>
    </row>
    <row r="234" spans="1:5" ht="12.75">
      <c r="A234" s="38" t="s">
        <v>56</v>
      </c>
      <c r="E234" s="37" t="s">
        <v>446</v>
      </c>
    </row>
    <row r="235" spans="1:16" ht="12.75">
      <c r="A235" s="24" t="s">
        <v>49</v>
      </c>
      <c s="29" t="s">
        <v>444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51</v>
      </c>
    </row>
    <row r="237" spans="1:5" ht="12.75">
      <c r="A237" s="38" t="s">
        <v>56</v>
      </c>
      <c r="E237" s="37" t="s">
        <v>450</v>
      </c>
    </row>
    <row r="238" spans="1:16" ht="12.75">
      <c r="A238" s="24" t="s">
        <v>49</v>
      </c>
      <c s="29" t="s">
        <v>447</v>
      </c>
      <c s="29" t="s">
        <v>452</v>
      </c>
      <c s="24" t="s">
        <v>51</v>
      </c>
      <c s="30" t="s">
        <v>453</v>
      </c>
      <c s="31" t="s">
        <v>197</v>
      </c>
      <c s="32">
        <v>31.41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63.75">
      <c r="A240" s="38" t="s">
        <v>56</v>
      </c>
      <c r="E240" s="37" t="s">
        <v>643</v>
      </c>
    </row>
    <row r="241" spans="1:16" ht="12.75">
      <c r="A241" s="24" t="s">
        <v>49</v>
      </c>
      <c s="29" t="s">
        <v>451</v>
      </c>
      <c s="29" t="s">
        <v>456</v>
      </c>
      <c s="24" t="s">
        <v>51</v>
      </c>
      <c s="30" t="s">
        <v>457</v>
      </c>
      <c s="31" t="s">
        <v>197</v>
      </c>
      <c s="32">
        <v>18.6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38.25">
      <c r="A242" s="34" t="s">
        <v>54</v>
      </c>
      <c r="E242" s="35" t="s">
        <v>553</v>
      </c>
    </row>
    <row r="243" spans="1:5" ht="12.75">
      <c r="A243" s="38" t="s">
        <v>56</v>
      </c>
      <c r="E243" s="37" t="s">
        <v>644</v>
      </c>
    </row>
    <row r="244" spans="1:16" ht="12.75">
      <c r="A244" s="24" t="s">
        <v>49</v>
      </c>
      <c s="29" t="s">
        <v>455</v>
      </c>
      <c s="29" t="s">
        <v>461</v>
      </c>
      <c s="24" t="s">
        <v>51</v>
      </c>
      <c s="30" t="s">
        <v>462</v>
      </c>
      <c s="31" t="s">
        <v>197</v>
      </c>
      <c s="32">
        <v>47.11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12.75">
      <c r="A245" s="34" t="s">
        <v>54</v>
      </c>
      <c r="E245" s="35" t="s">
        <v>463</v>
      </c>
    </row>
    <row r="246" spans="1:5" ht="89.25">
      <c r="A246" s="38" t="s">
        <v>56</v>
      </c>
      <c r="E246" s="37" t="s">
        <v>645</v>
      </c>
    </row>
    <row r="247" spans="1:16" ht="12.75">
      <c r="A247" s="24" t="s">
        <v>49</v>
      </c>
      <c s="29" t="s">
        <v>460</v>
      </c>
      <c s="29" t="s">
        <v>466</v>
      </c>
      <c s="24" t="s">
        <v>51</v>
      </c>
      <c s="30" t="s">
        <v>467</v>
      </c>
      <c s="31" t="s">
        <v>197</v>
      </c>
      <c s="32">
        <v>30.6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38.25">
      <c r="A248" s="34" t="s">
        <v>54</v>
      </c>
      <c r="E248" s="35" t="s">
        <v>468</v>
      </c>
    </row>
    <row r="249" spans="1:5" ht="12.75">
      <c r="A249" s="38" t="s">
        <v>56</v>
      </c>
      <c r="E249" s="37" t="s">
        <v>646</v>
      </c>
    </row>
    <row r="250" spans="1:16" ht="12.75">
      <c r="A250" s="24" t="s">
        <v>49</v>
      </c>
      <c s="29" t="s">
        <v>465</v>
      </c>
      <c s="29" t="s">
        <v>471</v>
      </c>
      <c s="24" t="s">
        <v>51</v>
      </c>
      <c s="30" t="s">
        <v>472</v>
      </c>
      <c s="31" t="s">
        <v>197</v>
      </c>
      <c s="32">
        <v>14</v>
      </c>
      <c s="33">
        <v>0</v>
      </c>
      <c s="33">
        <f>ROUND(ROUND(H250,2)*ROUND(G250,3),2)</f>
      </c>
      <c s="31"/>
      <c r="O250">
        <f>(I250*21)/100</f>
      </c>
      <c t="s">
        <v>27</v>
      </c>
    </row>
    <row r="251" spans="1:5" ht="38.25">
      <c r="A251" s="34" t="s">
        <v>54</v>
      </c>
      <c r="E251" s="35" t="s">
        <v>557</v>
      </c>
    </row>
    <row r="252" spans="1:5" ht="25.5">
      <c r="A252" s="38" t="s">
        <v>56</v>
      </c>
      <c r="E252" s="37" t="s">
        <v>647</v>
      </c>
    </row>
    <row r="253" spans="1:16" ht="12.75">
      <c r="A253" s="24" t="s">
        <v>49</v>
      </c>
      <c s="29" t="s">
        <v>470</v>
      </c>
      <c s="29" t="s">
        <v>476</v>
      </c>
      <c s="24" t="s">
        <v>51</v>
      </c>
      <c s="30" t="s">
        <v>477</v>
      </c>
      <c s="31" t="s">
        <v>180</v>
      </c>
      <c s="32">
        <v>148.181</v>
      </c>
      <c s="33">
        <v>0</v>
      </c>
      <c s="33">
        <f>ROUND(ROUND(H253,2)*ROUND(G253,3),2)</f>
      </c>
      <c s="31" t="s">
        <v>62</v>
      </c>
      <c r="O253">
        <f>(I253*21)/100</f>
      </c>
      <c t="s">
        <v>27</v>
      </c>
    </row>
    <row r="254" spans="1:5" ht="12.75">
      <c r="A254" s="34" t="s">
        <v>54</v>
      </c>
      <c r="E254" s="35" t="s">
        <v>478</v>
      </c>
    </row>
    <row r="255" spans="1:5" ht="63.75">
      <c r="A255" s="38" t="s">
        <v>56</v>
      </c>
      <c r="E255" s="37" t="s">
        <v>637</v>
      </c>
    </row>
    <row r="256" spans="1:16" ht="12.75">
      <c r="A256" s="24" t="s">
        <v>49</v>
      </c>
      <c s="29" t="s">
        <v>475</v>
      </c>
      <c s="29" t="s">
        <v>480</v>
      </c>
      <c s="24" t="s">
        <v>51</v>
      </c>
      <c s="30" t="s">
        <v>481</v>
      </c>
      <c s="31" t="s">
        <v>482</v>
      </c>
      <c s="32">
        <v>107.578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483</v>
      </c>
    </row>
    <row r="258" spans="1:5" ht="12.75">
      <c r="A258" s="38" t="s">
        <v>56</v>
      </c>
      <c r="E258" s="37" t="s">
        <v>648</v>
      </c>
    </row>
    <row r="259" spans="1:16" ht="12.75">
      <c r="A259" s="24" t="s">
        <v>49</v>
      </c>
      <c s="29" t="s">
        <v>479</v>
      </c>
      <c s="29" t="s">
        <v>486</v>
      </c>
      <c s="24" t="s">
        <v>106</v>
      </c>
      <c s="30" t="s">
        <v>487</v>
      </c>
      <c s="31" t="s">
        <v>188</v>
      </c>
      <c s="32">
        <v>1.492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488</v>
      </c>
    </row>
    <row r="261" spans="1:5" ht="76.5">
      <c r="A261" s="38" t="s">
        <v>56</v>
      </c>
      <c r="E261" s="37" t="s">
        <v>649</v>
      </c>
    </row>
    <row r="262" spans="1:16" ht="12.75">
      <c r="A262" s="24" t="s">
        <v>49</v>
      </c>
      <c s="29" t="s">
        <v>485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491</v>
      </c>
    </row>
    <row r="264" spans="1:5" ht="12.75">
      <c r="A264" s="38" t="s">
        <v>56</v>
      </c>
      <c r="E264" s="37" t="s">
        <v>492</v>
      </c>
    </row>
    <row r="265" spans="1:16" ht="12.75">
      <c r="A265" s="24" t="s">
        <v>49</v>
      </c>
      <c s="29" t="s">
        <v>490</v>
      </c>
      <c s="29" t="s">
        <v>494</v>
      </c>
      <c s="24" t="s">
        <v>51</v>
      </c>
      <c s="30" t="s">
        <v>495</v>
      </c>
      <c s="31" t="s">
        <v>188</v>
      </c>
      <c s="32">
        <v>3.276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25.5">
      <c r="A266" s="34" t="s">
        <v>54</v>
      </c>
      <c r="E266" s="35" t="s">
        <v>496</v>
      </c>
    </row>
    <row r="267" spans="1:5" ht="38.25">
      <c r="A267" s="38" t="s">
        <v>56</v>
      </c>
      <c r="E267" s="37" t="s">
        <v>650</v>
      </c>
    </row>
    <row r="268" spans="1:16" ht="12.75">
      <c r="A268" s="24" t="s">
        <v>49</v>
      </c>
      <c s="29" t="s">
        <v>493</v>
      </c>
      <c s="29" t="s">
        <v>499</v>
      </c>
      <c s="24" t="s">
        <v>51</v>
      </c>
      <c s="30" t="s">
        <v>500</v>
      </c>
      <c s="31" t="s">
        <v>180</v>
      </c>
      <c s="32">
        <v>118.545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12.75">
      <c r="A269" s="34" t="s">
        <v>54</v>
      </c>
      <c r="E269" s="35" t="s">
        <v>51</v>
      </c>
    </row>
    <row r="270" spans="1:5" ht="63.75">
      <c r="A270" s="38" t="s">
        <v>56</v>
      </c>
      <c r="E270" s="37" t="s">
        <v>651</v>
      </c>
    </row>
    <row r="271" spans="1:16" ht="12.75">
      <c r="A271" s="24" t="s">
        <v>49</v>
      </c>
      <c s="29" t="s">
        <v>498</v>
      </c>
      <c s="29" t="s">
        <v>503</v>
      </c>
      <c s="24" t="s">
        <v>51</v>
      </c>
      <c s="30" t="s">
        <v>504</v>
      </c>
      <c s="31" t="s">
        <v>180</v>
      </c>
      <c s="32">
        <v>118.545</v>
      </c>
      <c s="33">
        <v>0</v>
      </c>
      <c s="33">
        <f>ROUND(ROUND(H271,2)*ROUND(G271,3),2)</f>
      </c>
      <c s="31"/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6" t="s">
        <v>56</v>
      </c>
      <c r="E273" s="37" t="s">
        <v>651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652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652</v>
      </c>
      <c s="1"/>
      <c s="14" t="s">
        <v>653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652</v>
      </c>
      <c s="6"/>
      <c s="18" t="s">
        <v>653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236.806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82.5">
      <c r="A12" s="38" t="s">
        <v>56</v>
      </c>
      <c r="E12" s="37" t="s">
        <v>654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5.25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655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14.112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25.5">
      <c r="A17" s="34" t="s">
        <v>54</v>
      </c>
      <c r="E17" s="35" t="s">
        <v>509</v>
      </c>
    </row>
    <row r="18" spans="1:5" ht="229.5">
      <c r="A18" s="38" t="s">
        <v>56</v>
      </c>
      <c r="E18" s="37" t="s">
        <v>656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48.6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657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20.25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189</v>
      </c>
    </row>
    <row r="46" spans="1:5" ht="51">
      <c r="A46" s="38" t="s">
        <v>56</v>
      </c>
      <c r="E46" s="37" t="s">
        <v>658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4.106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659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45.2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660</v>
      </c>
    </row>
    <row r="52" spans="1:5" ht="76.5">
      <c r="A52" s="38" t="s">
        <v>56</v>
      </c>
      <c r="E52" s="37" t="s">
        <v>661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203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209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11.91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662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53.255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63.75">
      <c r="A70" s="38" t="s">
        <v>56</v>
      </c>
      <c r="E70" s="37" t="s">
        <v>663</v>
      </c>
    </row>
    <row r="71" spans="1:16" ht="12.75">
      <c r="A71" s="24" t="s">
        <v>211</v>
      </c>
      <c s="29" t="s">
        <v>132</v>
      </c>
      <c s="29" t="s">
        <v>212</v>
      </c>
      <c s="24" t="s">
        <v>106</v>
      </c>
      <c s="30" t="s">
        <v>213</v>
      </c>
      <c s="31" t="s">
        <v>188</v>
      </c>
      <c s="32">
        <v>53.255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2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518</v>
      </c>
    </row>
    <row r="77" spans="1:16" ht="12.75">
      <c r="A77" s="24" t="s">
        <v>211</v>
      </c>
      <c s="29" t="s">
        <v>134</v>
      </c>
      <c s="29" t="s">
        <v>212</v>
      </c>
      <c s="24" t="s">
        <v>110</v>
      </c>
      <c s="30" t="s">
        <v>213</v>
      </c>
      <c s="31" t="s">
        <v>188</v>
      </c>
      <c s="32">
        <v>2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519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2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520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11.814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664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1.133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665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0.086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666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104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261</v>
      </c>
    </row>
    <row r="111" spans="1:5" ht="51">
      <c r="A111" s="38" t="s">
        <v>56</v>
      </c>
      <c r="E111" s="37" t="s">
        <v>667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5.746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668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1.034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8" t="s">
        <v>56</v>
      </c>
      <c r="E117" s="37" t="s">
        <v>669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21.269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63.75">
      <c r="A127" s="38" t="s">
        <v>56</v>
      </c>
      <c r="E127" s="37" t="s">
        <v>670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4.892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671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0.23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294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12.046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672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0.356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673</v>
      </c>
    </row>
    <row r="139" spans="1:5" ht="12.75">
      <c r="A139" s="38" t="s">
        <v>56</v>
      </c>
      <c r="E139" s="37" t="s">
        <v>302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9.413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674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5.388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675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0.23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533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5.17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676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20.528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677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5.067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678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46.69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679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231.83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680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119.45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681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112.38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682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46.69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683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57.96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684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126.242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685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77.87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8" t="s">
        <v>56</v>
      </c>
      <c r="E196" s="37" t="s">
        <v>686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15.156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25.5">
      <c r="A198" s="34" t="s">
        <v>54</v>
      </c>
      <c r="E198" s="35" t="s">
        <v>391</v>
      </c>
    </row>
    <row r="199" spans="1:5" ht="12.75">
      <c r="A199" s="38" t="s">
        <v>56</v>
      </c>
      <c r="E199" s="37" t="s">
        <v>687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4.392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12.75">
      <c r="A201" s="34" t="s">
        <v>54</v>
      </c>
      <c r="E201" s="35" t="s">
        <v>396</v>
      </c>
    </row>
    <row r="202" spans="1:5" ht="12.75">
      <c r="A202" s="36" t="s">
        <v>56</v>
      </c>
      <c r="E202" s="37" t="s">
        <v>688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19.7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689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</f>
      </c>
      <c>
        <f>0+O208+O211+O214+O217+O220+O223+O226+O229+O232+O235+O238+O241+O244+O247+O250+O253+O256+O259+O262+O265+O268+O271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13.2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690</v>
      </c>
    </row>
    <row r="211" spans="1:16" ht="25.5">
      <c r="A211" s="24" t="s">
        <v>49</v>
      </c>
      <c s="29" t="s">
        <v>408</v>
      </c>
      <c s="29" t="s">
        <v>413</v>
      </c>
      <c s="24" t="s">
        <v>51</v>
      </c>
      <c s="30" t="s">
        <v>414</v>
      </c>
      <c s="31" t="s">
        <v>197</v>
      </c>
      <c s="32">
        <v>14.4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12.75">
      <c r="A213" s="38" t="s">
        <v>56</v>
      </c>
      <c r="E213" s="37" t="s">
        <v>691</v>
      </c>
    </row>
    <row r="214" spans="1:16" ht="12.75">
      <c r="A214" s="24" t="s">
        <v>49</v>
      </c>
      <c s="29" t="s">
        <v>412</v>
      </c>
      <c s="29" t="s">
        <v>417</v>
      </c>
      <c s="24" t="s">
        <v>51</v>
      </c>
      <c s="30" t="s">
        <v>418</v>
      </c>
      <c s="31" t="s">
        <v>197</v>
      </c>
      <c s="32">
        <v>14.4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419</v>
      </c>
    </row>
    <row r="216" spans="1:5" ht="12.75">
      <c r="A216" s="38" t="s">
        <v>56</v>
      </c>
      <c r="E216" s="37" t="s">
        <v>691</v>
      </c>
    </row>
    <row r="217" spans="1:16" ht="12.75">
      <c r="A217" s="24" t="s">
        <v>49</v>
      </c>
      <c s="29" t="s">
        <v>416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51</v>
      </c>
    </row>
    <row r="219" spans="1:5" ht="38.25">
      <c r="A219" s="38" t="s">
        <v>56</v>
      </c>
      <c r="E219" s="37" t="s">
        <v>424</v>
      </c>
    </row>
    <row r="220" spans="1:16" ht="12.75">
      <c r="A220" s="24" t="s">
        <v>49</v>
      </c>
      <c s="29" t="s">
        <v>421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25.5">
      <c r="A221" s="34" t="s">
        <v>54</v>
      </c>
      <c r="E221" s="35" t="s">
        <v>428</v>
      </c>
    </row>
    <row r="222" spans="1:5" ht="12.75">
      <c r="A222" s="38" t="s">
        <v>56</v>
      </c>
      <c r="E222" s="37" t="s">
        <v>429</v>
      </c>
    </row>
    <row r="223" spans="1:16" ht="25.5">
      <c r="A223" s="24" t="s">
        <v>49</v>
      </c>
      <c s="29" t="s">
        <v>425</v>
      </c>
      <c s="29" t="s">
        <v>431</v>
      </c>
      <c s="24" t="s">
        <v>51</v>
      </c>
      <c s="30" t="s">
        <v>432</v>
      </c>
      <c s="31" t="s">
        <v>180</v>
      </c>
      <c s="32">
        <v>11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12.75">
      <c r="A224" s="34" t="s">
        <v>54</v>
      </c>
      <c r="E224" s="35" t="s">
        <v>433</v>
      </c>
    </row>
    <row r="225" spans="1:5" ht="178.5">
      <c r="A225" s="38" t="s">
        <v>56</v>
      </c>
      <c r="E225" s="37" t="s">
        <v>434</v>
      </c>
    </row>
    <row r="226" spans="1:16" ht="25.5">
      <c r="A226" s="24" t="s">
        <v>49</v>
      </c>
      <c s="29" t="s">
        <v>430</v>
      </c>
      <c s="29" t="s">
        <v>436</v>
      </c>
      <c s="24" t="s">
        <v>51</v>
      </c>
      <c s="30" t="s">
        <v>437</v>
      </c>
      <c s="31" t="s">
        <v>180</v>
      </c>
      <c s="32">
        <v>11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438</v>
      </c>
    </row>
    <row r="228" spans="1:5" ht="178.5">
      <c r="A228" s="38" t="s">
        <v>56</v>
      </c>
      <c r="E228" s="37" t="s">
        <v>434</v>
      </c>
    </row>
    <row r="229" spans="1:16" ht="12.75">
      <c r="A229" s="24" t="s">
        <v>49</v>
      </c>
      <c s="29" t="s">
        <v>435</v>
      </c>
      <c s="29" t="s">
        <v>440</v>
      </c>
      <c s="24" t="s">
        <v>51</v>
      </c>
      <c s="30" t="s">
        <v>441</v>
      </c>
      <c s="31" t="s">
        <v>197</v>
      </c>
      <c s="32">
        <v>4.014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442</v>
      </c>
    </row>
    <row r="231" spans="1:5" ht="12.75">
      <c r="A231" s="38" t="s">
        <v>56</v>
      </c>
      <c r="E231" s="37" t="s">
        <v>551</v>
      </c>
    </row>
    <row r="232" spans="1:16" ht="12.75">
      <c r="A232" s="24" t="s">
        <v>49</v>
      </c>
      <c s="29" t="s">
        <v>439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445</v>
      </c>
    </row>
    <row r="234" spans="1:5" ht="12.75">
      <c r="A234" s="38" t="s">
        <v>56</v>
      </c>
      <c r="E234" s="37" t="s">
        <v>446</v>
      </c>
    </row>
    <row r="235" spans="1:16" ht="12.75">
      <c r="A235" s="24" t="s">
        <v>49</v>
      </c>
      <c s="29" t="s">
        <v>444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51</v>
      </c>
    </row>
    <row r="237" spans="1:5" ht="12.75">
      <c r="A237" s="38" t="s">
        <v>56</v>
      </c>
      <c r="E237" s="37" t="s">
        <v>450</v>
      </c>
    </row>
    <row r="238" spans="1:16" ht="12.75">
      <c r="A238" s="24" t="s">
        <v>49</v>
      </c>
      <c s="29" t="s">
        <v>447</v>
      </c>
      <c s="29" t="s">
        <v>452</v>
      </c>
      <c s="24" t="s">
        <v>51</v>
      </c>
      <c s="30" t="s">
        <v>453</v>
      </c>
      <c s="31" t="s">
        <v>197</v>
      </c>
      <c s="32">
        <v>29.1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63.75">
      <c r="A240" s="38" t="s">
        <v>56</v>
      </c>
      <c r="E240" s="37" t="s">
        <v>692</v>
      </c>
    </row>
    <row r="241" spans="1:16" ht="12.75">
      <c r="A241" s="24" t="s">
        <v>49</v>
      </c>
      <c s="29" t="s">
        <v>451</v>
      </c>
      <c s="29" t="s">
        <v>456</v>
      </c>
      <c s="24" t="s">
        <v>51</v>
      </c>
      <c s="30" t="s">
        <v>457</v>
      </c>
      <c s="31" t="s">
        <v>197</v>
      </c>
      <c s="32">
        <v>14.4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25.5">
      <c r="A242" s="34" t="s">
        <v>54</v>
      </c>
      <c r="E242" s="35" t="s">
        <v>693</v>
      </c>
    </row>
    <row r="243" spans="1:5" ht="12.75">
      <c r="A243" s="38" t="s">
        <v>56</v>
      </c>
      <c r="E243" s="37" t="s">
        <v>694</v>
      </c>
    </row>
    <row r="244" spans="1:16" ht="12.75">
      <c r="A244" s="24" t="s">
        <v>49</v>
      </c>
      <c s="29" t="s">
        <v>455</v>
      </c>
      <c s="29" t="s">
        <v>461</v>
      </c>
      <c s="24" t="s">
        <v>51</v>
      </c>
      <c s="30" t="s">
        <v>462</v>
      </c>
      <c s="31" t="s">
        <v>197</v>
      </c>
      <c s="32">
        <v>45.2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12.75">
      <c r="A245" s="34" t="s">
        <v>54</v>
      </c>
      <c r="E245" s="35" t="s">
        <v>463</v>
      </c>
    </row>
    <row r="246" spans="1:5" ht="76.5">
      <c r="A246" s="38" t="s">
        <v>56</v>
      </c>
      <c r="E246" s="37" t="s">
        <v>695</v>
      </c>
    </row>
    <row r="247" spans="1:16" ht="12.75">
      <c r="A247" s="24" t="s">
        <v>49</v>
      </c>
      <c s="29" t="s">
        <v>460</v>
      </c>
      <c s="29" t="s">
        <v>466</v>
      </c>
      <c s="24" t="s">
        <v>51</v>
      </c>
      <c s="30" t="s">
        <v>467</v>
      </c>
      <c s="31" t="s">
        <v>197</v>
      </c>
      <c s="32">
        <v>26.4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38.25">
      <c r="A248" s="34" t="s">
        <v>54</v>
      </c>
      <c r="E248" s="35" t="s">
        <v>468</v>
      </c>
    </row>
    <row r="249" spans="1:5" ht="12.75">
      <c r="A249" s="38" t="s">
        <v>56</v>
      </c>
      <c r="E249" s="37" t="s">
        <v>696</v>
      </c>
    </row>
    <row r="250" spans="1:16" ht="12.75">
      <c r="A250" s="24" t="s">
        <v>49</v>
      </c>
      <c s="29" t="s">
        <v>465</v>
      </c>
      <c s="29" t="s">
        <v>471</v>
      </c>
      <c s="24" t="s">
        <v>51</v>
      </c>
      <c s="30" t="s">
        <v>472</v>
      </c>
      <c s="31" t="s">
        <v>197</v>
      </c>
      <c s="32">
        <v>14</v>
      </c>
      <c s="33">
        <v>0</v>
      </c>
      <c s="33">
        <f>ROUND(ROUND(H250,2)*ROUND(G250,3),2)</f>
      </c>
      <c s="31"/>
      <c r="O250">
        <f>(I250*21)/100</f>
      </c>
      <c t="s">
        <v>27</v>
      </c>
    </row>
    <row r="251" spans="1:5" ht="38.25">
      <c r="A251" s="34" t="s">
        <v>54</v>
      </c>
      <c r="E251" s="35" t="s">
        <v>557</v>
      </c>
    </row>
    <row r="252" spans="1:5" ht="25.5">
      <c r="A252" s="38" t="s">
        <v>56</v>
      </c>
      <c r="E252" s="37" t="s">
        <v>647</v>
      </c>
    </row>
    <row r="253" spans="1:16" ht="12.75">
      <c r="A253" s="24" t="s">
        <v>49</v>
      </c>
      <c s="29" t="s">
        <v>470</v>
      </c>
      <c s="29" t="s">
        <v>476</v>
      </c>
      <c s="24" t="s">
        <v>51</v>
      </c>
      <c s="30" t="s">
        <v>477</v>
      </c>
      <c s="31" t="s">
        <v>180</v>
      </c>
      <c s="32">
        <v>126.242</v>
      </c>
      <c s="33">
        <v>0</v>
      </c>
      <c s="33">
        <f>ROUND(ROUND(H253,2)*ROUND(G253,3),2)</f>
      </c>
      <c s="31" t="s">
        <v>62</v>
      </c>
      <c r="O253">
        <f>(I253*21)/100</f>
      </c>
      <c t="s">
        <v>27</v>
      </c>
    </row>
    <row r="254" spans="1:5" ht="12.75">
      <c r="A254" s="34" t="s">
        <v>54</v>
      </c>
      <c r="E254" s="35" t="s">
        <v>478</v>
      </c>
    </row>
    <row r="255" spans="1:5" ht="63.75">
      <c r="A255" s="38" t="s">
        <v>56</v>
      </c>
      <c r="E255" s="37" t="s">
        <v>685</v>
      </c>
    </row>
    <row r="256" spans="1:16" ht="12.75">
      <c r="A256" s="24" t="s">
        <v>49</v>
      </c>
      <c s="29" t="s">
        <v>475</v>
      </c>
      <c s="29" t="s">
        <v>480</v>
      </c>
      <c s="24" t="s">
        <v>51</v>
      </c>
      <c s="30" t="s">
        <v>481</v>
      </c>
      <c s="31" t="s">
        <v>482</v>
      </c>
      <c s="32">
        <v>90.876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483</v>
      </c>
    </row>
    <row r="258" spans="1:5" ht="12.75">
      <c r="A258" s="38" t="s">
        <v>56</v>
      </c>
      <c r="E258" s="37" t="s">
        <v>697</v>
      </c>
    </row>
    <row r="259" spans="1:16" ht="12.75">
      <c r="A259" s="24" t="s">
        <v>49</v>
      </c>
      <c s="29" t="s">
        <v>479</v>
      </c>
      <c s="29" t="s">
        <v>486</v>
      </c>
      <c s="24" t="s">
        <v>106</v>
      </c>
      <c s="30" t="s">
        <v>487</v>
      </c>
      <c s="31" t="s">
        <v>188</v>
      </c>
      <c s="32">
        <v>0.308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488</v>
      </c>
    </row>
    <row r="261" spans="1:5" ht="76.5">
      <c r="A261" s="38" t="s">
        <v>56</v>
      </c>
      <c r="E261" s="37" t="s">
        <v>698</v>
      </c>
    </row>
    <row r="262" spans="1:16" ht="12.75">
      <c r="A262" s="24" t="s">
        <v>49</v>
      </c>
      <c s="29" t="s">
        <v>485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491</v>
      </c>
    </row>
    <row r="264" spans="1:5" ht="12.75">
      <c r="A264" s="38" t="s">
        <v>56</v>
      </c>
      <c r="E264" s="37" t="s">
        <v>492</v>
      </c>
    </row>
    <row r="265" spans="1:16" ht="12.75">
      <c r="A265" s="24" t="s">
        <v>49</v>
      </c>
      <c s="29" t="s">
        <v>490</v>
      </c>
      <c s="29" t="s">
        <v>494</v>
      </c>
      <c s="24" t="s">
        <v>51</v>
      </c>
      <c s="30" t="s">
        <v>495</v>
      </c>
      <c s="31" t="s">
        <v>188</v>
      </c>
      <c s="32">
        <v>2.1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25.5">
      <c r="A266" s="34" t="s">
        <v>54</v>
      </c>
      <c r="E266" s="35" t="s">
        <v>496</v>
      </c>
    </row>
    <row r="267" spans="1:5" ht="38.25">
      <c r="A267" s="38" t="s">
        <v>56</v>
      </c>
      <c r="E267" s="37" t="s">
        <v>699</v>
      </c>
    </row>
    <row r="268" spans="1:16" ht="12.75">
      <c r="A268" s="24" t="s">
        <v>49</v>
      </c>
      <c s="29" t="s">
        <v>493</v>
      </c>
      <c s="29" t="s">
        <v>499</v>
      </c>
      <c s="24" t="s">
        <v>51</v>
      </c>
      <c s="30" t="s">
        <v>500</v>
      </c>
      <c s="31" t="s">
        <v>180</v>
      </c>
      <c s="32">
        <v>100.994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12.75">
      <c r="A269" s="34" t="s">
        <v>54</v>
      </c>
      <c r="E269" s="35" t="s">
        <v>51</v>
      </c>
    </row>
    <row r="270" spans="1:5" ht="63.75">
      <c r="A270" s="38" t="s">
        <v>56</v>
      </c>
      <c r="E270" s="37" t="s">
        <v>700</v>
      </c>
    </row>
    <row r="271" spans="1:16" ht="12.75">
      <c r="A271" s="24" t="s">
        <v>49</v>
      </c>
      <c s="29" t="s">
        <v>498</v>
      </c>
      <c s="29" t="s">
        <v>503</v>
      </c>
      <c s="24" t="s">
        <v>51</v>
      </c>
      <c s="30" t="s">
        <v>504</v>
      </c>
      <c s="31" t="s">
        <v>180</v>
      </c>
      <c s="32">
        <v>100.994</v>
      </c>
      <c s="33">
        <v>0</v>
      </c>
      <c s="33">
        <f>ROUND(ROUND(H271,2)*ROUND(G271,3),2)</f>
      </c>
      <c s="31"/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6" t="s">
        <v>56</v>
      </c>
      <c r="E273" s="37" t="s">
        <v>700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0+O9+O37+O92+O108+O124+O161+O186+O193+O203+O207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701</v>
      </c>
      <c s="39">
        <f>0+I9+I37+I92+I108+I124+I161+I186+I193+I203+I207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701</v>
      </c>
      <c s="1"/>
      <c s="14" t="s">
        <v>702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701</v>
      </c>
      <c s="6"/>
      <c s="18" t="s">
        <v>702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152</v>
      </c>
      <c s="24" t="s">
        <v>51</v>
      </c>
      <c s="30" t="s">
        <v>153</v>
      </c>
      <c s="31" t="s">
        <v>154</v>
      </c>
      <c s="32">
        <v>280.18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382.5">
      <c r="A12" s="38" t="s">
        <v>56</v>
      </c>
      <c r="E12" s="37" t="s">
        <v>703</v>
      </c>
    </row>
    <row r="13" spans="1:16" ht="25.5">
      <c r="A13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154</v>
      </c>
      <c s="32">
        <v>8.182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.75">
      <c r="A14" s="34" t="s">
        <v>54</v>
      </c>
      <c r="E14" s="35" t="s">
        <v>158</v>
      </c>
    </row>
    <row r="15" spans="1:5" ht="38.25">
      <c r="A15" s="38" t="s">
        <v>56</v>
      </c>
      <c r="E15" s="37" t="s">
        <v>704</v>
      </c>
    </row>
    <row r="16" spans="1:16" ht="25.5">
      <c r="A16" s="24" t="s">
        <v>49</v>
      </c>
      <c s="29" t="s">
        <v>26</v>
      </c>
      <c s="29" t="s">
        <v>160</v>
      </c>
      <c s="24" t="s">
        <v>51</v>
      </c>
      <c s="30" t="s">
        <v>161</v>
      </c>
      <c s="31" t="s">
        <v>154</v>
      </c>
      <c s="32">
        <v>38.781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229.5">
      <c r="A18" s="38" t="s">
        <v>56</v>
      </c>
      <c r="E18" s="37" t="s">
        <v>705</v>
      </c>
    </row>
    <row r="19" spans="1:16" ht="25.5">
      <c r="A19" s="24" t="s">
        <v>49</v>
      </c>
      <c s="29" t="s">
        <v>35</v>
      </c>
      <c s="29" t="s">
        <v>163</v>
      </c>
      <c s="24" t="s">
        <v>51</v>
      </c>
      <c s="30" t="s">
        <v>164</v>
      </c>
      <c s="31" t="s">
        <v>154</v>
      </c>
      <c s="32">
        <v>45.9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165</v>
      </c>
    </row>
    <row r="21" spans="1:5" ht="51">
      <c r="A21" s="38" t="s">
        <v>56</v>
      </c>
      <c r="E21" s="37" t="s">
        <v>706</v>
      </c>
    </row>
    <row r="22" spans="1:16" ht="12.75">
      <c r="A22" s="24" t="s">
        <v>49</v>
      </c>
      <c s="29" t="s">
        <v>37</v>
      </c>
      <c s="29" t="s">
        <v>167</v>
      </c>
      <c s="24" t="s">
        <v>51</v>
      </c>
      <c s="30" t="s">
        <v>168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169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99</v>
      </c>
      <c s="24" t="s">
        <v>70</v>
      </c>
      <c s="30" t="s">
        <v>100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170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171</v>
      </c>
      <c s="24" t="s">
        <v>51</v>
      </c>
      <c s="30" t="s">
        <v>172</v>
      </c>
      <c s="31" t="s">
        <v>94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77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173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94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176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177</v>
      </c>
      <c s="6"/>
      <c s="6"/>
      <c s="6"/>
      <c s="42">
        <f>0+Q37</f>
      </c>
      <c s="6"/>
      <c r="O37">
        <f>0+R37</f>
      </c>
      <c r="Q37">
        <f>0+I38+I41+I44+I47+I50+I53+I56+I59+I62+I65+I68+I71+I74+I77+I80+I83+I86+I89</f>
      </c>
      <c>
        <f>0+O38+O41+O44+O47+O50+O53+O56+O59+O62+O65+O68+O71+O74+O77+O80+O83+O86+O89</f>
      </c>
    </row>
    <row r="38" spans="1:16" ht="12.75">
      <c r="A38" s="24" t="s">
        <v>49</v>
      </c>
      <c s="29" t="s">
        <v>44</v>
      </c>
      <c s="29" t="s">
        <v>178</v>
      </c>
      <c s="24" t="s">
        <v>51</v>
      </c>
      <c s="30" t="s">
        <v>179</v>
      </c>
      <c s="31" t="s">
        <v>180</v>
      </c>
      <c s="32">
        <v>100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25.5">
      <c r="A39" s="34" t="s">
        <v>54</v>
      </c>
      <c r="E39" s="35" t="s">
        <v>181</v>
      </c>
    </row>
    <row r="40" spans="1:5" ht="12.75">
      <c r="A40" s="38" t="s">
        <v>56</v>
      </c>
      <c r="E40" s="37" t="s">
        <v>182</v>
      </c>
    </row>
    <row r="41" spans="1:16" ht="12.75">
      <c r="A41" s="24" t="s">
        <v>49</v>
      </c>
      <c s="29" t="s">
        <v>46</v>
      </c>
      <c s="29" t="s">
        <v>183</v>
      </c>
      <c s="24" t="s">
        <v>51</v>
      </c>
      <c s="30" t="s">
        <v>184</v>
      </c>
      <c s="31" t="s">
        <v>180</v>
      </c>
      <c s="32">
        <v>100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38.25">
      <c r="A42" s="34" t="s">
        <v>54</v>
      </c>
      <c r="E42" s="35" t="s">
        <v>185</v>
      </c>
    </row>
    <row r="43" spans="1:5" ht="12.75">
      <c r="A43" s="38" t="s">
        <v>56</v>
      </c>
      <c r="E43" s="37" t="s">
        <v>182</v>
      </c>
    </row>
    <row r="44" spans="1:16" ht="25.5">
      <c r="A44" s="24" t="s">
        <v>49</v>
      </c>
      <c s="29" t="s">
        <v>89</v>
      </c>
      <c s="29" t="s">
        <v>186</v>
      </c>
      <c s="24" t="s">
        <v>51</v>
      </c>
      <c s="30" t="s">
        <v>187</v>
      </c>
      <c s="31" t="s">
        <v>188</v>
      </c>
      <c s="32">
        <v>19.125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707</v>
      </c>
    </row>
    <row r="46" spans="1:5" ht="51">
      <c r="A46" s="38" t="s">
        <v>56</v>
      </c>
      <c r="E46" s="37" t="s">
        <v>708</v>
      </c>
    </row>
    <row r="47" spans="1:16" ht="25.5">
      <c r="A47" s="24" t="s">
        <v>49</v>
      </c>
      <c s="29" t="s">
        <v>91</v>
      </c>
      <c s="29" t="s">
        <v>191</v>
      </c>
      <c s="24" t="s">
        <v>51</v>
      </c>
      <c s="30" t="s">
        <v>192</v>
      </c>
      <c s="31" t="s">
        <v>188</v>
      </c>
      <c s="32">
        <v>4.734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193</v>
      </c>
    </row>
    <row r="49" spans="1:5" ht="63.75">
      <c r="A49" s="38" t="s">
        <v>56</v>
      </c>
      <c r="E49" s="37" t="s">
        <v>709</v>
      </c>
    </row>
    <row r="50" spans="1:16" ht="12.75">
      <c r="A50" s="24" t="s">
        <v>49</v>
      </c>
      <c s="29" t="s">
        <v>96</v>
      </c>
      <c s="29" t="s">
        <v>195</v>
      </c>
      <c s="24" t="s">
        <v>51</v>
      </c>
      <c s="30" t="s">
        <v>196</v>
      </c>
      <c s="31" t="s">
        <v>197</v>
      </c>
      <c s="32">
        <v>48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25.5">
      <c r="A51" s="34" t="s">
        <v>54</v>
      </c>
      <c r="E51" s="35" t="s">
        <v>710</v>
      </c>
    </row>
    <row r="52" spans="1:5" ht="76.5">
      <c r="A52" s="38" t="s">
        <v>56</v>
      </c>
      <c r="E52" s="37" t="s">
        <v>711</v>
      </c>
    </row>
    <row r="53" spans="1:16" ht="12.75">
      <c r="A53" s="24" t="s">
        <v>49</v>
      </c>
      <c s="29" t="s">
        <v>98</v>
      </c>
      <c s="29" t="s">
        <v>200</v>
      </c>
      <c s="24" t="s">
        <v>51</v>
      </c>
      <c s="30" t="s">
        <v>201</v>
      </c>
      <c s="31" t="s">
        <v>202</v>
      </c>
      <c s="32">
        <v>10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8" t="s">
        <v>56</v>
      </c>
      <c r="E55" s="37" t="s">
        <v>203</v>
      </c>
    </row>
    <row r="56" spans="1:16" ht="12.75">
      <c r="A56" s="24" t="s">
        <v>49</v>
      </c>
      <c s="29" t="s">
        <v>102</v>
      </c>
      <c s="29" t="s">
        <v>204</v>
      </c>
      <c s="24" t="s">
        <v>51</v>
      </c>
      <c s="30" t="s">
        <v>205</v>
      </c>
      <c s="31" t="s">
        <v>197</v>
      </c>
      <c s="32">
        <v>25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8" t="s">
        <v>56</v>
      </c>
      <c r="E58" s="37" t="s">
        <v>206</v>
      </c>
    </row>
    <row r="59" spans="1:16" ht="12.75">
      <c r="A59" s="24" t="s">
        <v>49</v>
      </c>
      <c s="29" t="s">
        <v>104</v>
      </c>
      <c s="29" t="s">
        <v>207</v>
      </c>
      <c s="24" t="s">
        <v>51</v>
      </c>
      <c s="30" t="s">
        <v>208</v>
      </c>
      <c s="31" t="s">
        <v>188</v>
      </c>
      <c s="32">
        <v>14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712</v>
      </c>
    </row>
    <row r="61" spans="1:5" ht="12.75">
      <c r="A61" s="38" t="s">
        <v>56</v>
      </c>
      <c r="E61" s="37" t="s">
        <v>210</v>
      </c>
    </row>
    <row r="62" spans="1:16" ht="12.75">
      <c r="A62" s="24" t="s">
        <v>211</v>
      </c>
      <c s="29" t="s">
        <v>109</v>
      </c>
      <c s="29" t="s">
        <v>212</v>
      </c>
      <c s="24" t="s">
        <v>51</v>
      </c>
      <c s="30" t="s">
        <v>213</v>
      </c>
      <c s="31" t="s">
        <v>188</v>
      </c>
      <c s="32">
        <v>14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51</v>
      </c>
    </row>
    <row r="65" spans="1:16" ht="12.75">
      <c r="A65" s="24" t="s">
        <v>49</v>
      </c>
      <c s="29" t="s">
        <v>112</v>
      </c>
      <c s="29" t="s">
        <v>214</v>
      </c>
      <c s="24" t="s">
        <v>51</v>
      </c>
      <c s="30" t="s">
        <v>215</v>
      </c>
      <c s="31" t="s">
        <v>188</v>
      </c>
      <c s="32">
        <v>14.73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38.25">
      <c r="A67" s="38" t="s">
        <v>56</v>
      </c>
      <c r="E67" s="37" t="s">
        <v>713</v>
      </c>
    </row>
    <row r="68" spans="1:16" ht="12.75">
      <c r="A68" s="24" t="s">
        <v>49</v>
      </c>
      <c s="29" t="s">
        <v>116</v>
      </c>
      <c s="29" t="s">
        <v>217</v>
      </c>
      <c s="24" t="s">
        <v>106</v>
      </c>
      <c s="30" t="s">
        <v>218</v>
      </c>
      <c s="31" t="s">
        <v>188</v>
      </c>
      <c s="32">
        <v>72.487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219</v>
      </c>
    </row>
    <row r="70" spans="1:5" ht="89.25">
      <c r="A70" s="38" t="s">
        <v>56</v>
      </c>
      <c r="E70" s="37" t="s">
        <v>714</v>
      </c>
    </row>
    <row r="71" spans="1:16" ht="12.75">
      <c r="A71" s="24" t="s">
        <v>211</v>
      </c>
      <c s="29" t="s">
        <v>132</v>
      </c>
      <c s="29" t="s">
        <v>212</v>
      </c>
      <c s="24" t="s">
        <v>715</v>
      </c>
      <c s="30" t="s">
        <v>213</v>
      </c>
      <c s="31" t="s">
        <v>188</v>
      </c>
      <c s="32">
        <v>72.487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51</v>
      </c>
    </row>
    <row r="74" spans="1:16" ht="12.75">
      <c r="A74" s="24" t="s">
        <v>49</v>
      </c>
      <c s="29" t="s">
        <v>120</v>
      </c>
      <c s="29" t="s">
        <v>217</v>
      </c>
      <c s="24" t="s">
        <v>110</v>
      </c>
      <c s="30" t="s">
        <v>218</v>
      </c>
      <c s="31" t="s">
        <v>188</v>
      </c>
      <c s="32">
        <v>2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518</v>
      </c>
    </row>
    <row r="77" spans="1:16" ht="12.75">
      <c r="A77" s="24" t="s">
        <v>211</v>
      </c>
      <c s="29" t="s">
        <v>134</v>
      </c>
      <c s="29" t="s">
        <v>212</v>
      </c>
      <c s="24" t="s">
        <v>716</v>
      </c>
      <c s="30" t="s">
        <v>213</v>
      </c>
      <c s="31" t="s">
        <v>188</v>
      </c>
      <c s="32">
        <v>2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519</v>
      </c>
    </row>
    <row r="79" spans="1:5" ht="12.75">
      <c r="A79" s="38" t="s">
        <v>56</v>
      </c>
      <c r="E79" s="37" t="s">
        <v>51</v>
      </c>
    </row>
    <row r="80" spans="1:16" ht="12.75">
      <c r="A80" s="24" t="s">
        <v>49</v>
      </c>
      <c s="29" t="s">
        <v>124</v>
      </c>
      <c s="29" t="s">
        <v>217</v>
      </c>
      <c s="24" t="s">
        <v>223</v>
      </c>
      <c s="30" t="s">
        <v>218</v>
      </c>
      <c s="31" t="s">
        <v>188</v>
      </c>
      <c s="32">
        <v>36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224</v>
      </c>
    </row>
    <row r="82" spans="1:5" ht="51">
      <c r="A82" s="38" t="s">
        <v>56</v>
      </c>
      <c r="E82" s="37" t="s">
        <v>225</v>
      </c>
    </row>
    <row r="83" spans="1:16" ht="12.75">
      <c r="A83" s="24" t="s">
        <v>211</v>
      </c>
      <c s="29" t="s">
        <v>128</v>
      </c>
      <c s="29" t="s">
        <v>212</v>
      </c>
      <c s="24" t="s">
        <v>31</v>
      </c>
      <c s="30" t="s">
        <v>213</v>
      </c>
      <c s="31" t="s">
        <v>188</v>
      </c>
      <c s="32">
        <v>36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8" t="s">
        <v>56</v>
      </c>
      <c r="E85" s="37" t="s">
        <v>51</v>
      </c>
    </row>
    <row r="86" spans="1:16" ht="12.75">
      <c r="A86" s="24" t="s">
        <v>49</v>
      </c>
      <c s="29" t="s">
        <v>139</v>
      </c>
      <c s="29" t="s">
        <v>226</v>
      </c>
      <c s="24" t="s">
        <v>106</v>
      </c>
      <c s="30" t="s">
        <v>227</v>
      </c>
      <c s="31" t="s">
        <v>188</v>
      </c>
      <c s="32">
        <v>2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520</v>
      </c>
    </row>
    <row r="89" spans="1:16" ht="12.75">
      <c r="A89" s="24" t="s">
        <v>49</v>
      </c>
      <c s="29" t="s">
        <v>143</v>
      </c>
      <c s="29" t="s">
        <v>229</v>
      </c>
      <c s="24" t="s">
        <v>51</v>
      </c>
      <c s="30" t="s">
        <v>230</v>
      </c>
      <c s="31" t="s">
        <v>188</v>
      </c>
      <c s="32">
        <v>14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76.5">
      <c r="A91" s="36" t="s">
        <v>56</v>
      </c>
      <c r="E91" s="37" t="s">
        <v>231</v>
      </c>
    </row>
    <row r="92" spans="1:18" ht="12.75" customHeight="1">
      <c r="A92" s="6" t="s">
        <v>47</v>
      </c>
      <c s="6"/>
      <c s="41" t="s">
        <v>27</v>
      </c>
      <c s="6"/>
      <c s="27" t="s">
        <v>232</v>
      </c>
      <c s="6"/>
      <c s="6"/>
      <c s="6"/>
      <c s="42">
        <f>0+Q92</f>
      </c>
      <c s="6"/>
      <c r="O92">
        <f>0+R92</f>
      </c>
      <c r="Q92">
        <f>0+I93+I96+I99+I102+I105</f>
      </c>
      <c>
        <f>0+O93+O96+O99+O102+O105</f>
      </c>
    </row>
    <row r="93" spans="1:16" ht="12.75">
      <c r="A93" s="24" t="s">
        <v>49</v>
      </c>
      <c s="29" t="s">
        <v>147</v>
      </c>
      <c s="29" t="s">
        <v>233</v>
      </c>
      <c s="24" t="s">
        <v>51</v>
      </c>
      <c s="30" t="s">
        <v>234</v>
      </c>
      <c s="31" t="s">
        <v>197</v>
      </c>
      <c s="32">
        <v>10.208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78.5">
      <c r="A94" s="34" t="s">
        <v>54</v>
      </c>
      <c r="E94" s="35" t="s">
        <v>235</v>
      </c>
    </row>
    <row r="95" spans="1:5" ht="12.75">
      <c r="A95" s="38" t="s">
        <v>56</v>
      </c>
      <c r="E95" s="37" t="s">
        <v>717</v>
      </c>
    </row>
    <row r="96" spans="1:16" ht="12.75">
      <c r="A96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188</v>
      </c>
      <c s="32">
        <v>1.098</v>
      </c>
      <c s="33">
        <v>0</v>
      </c>
      <c s="33">
        <f>ROUND(ROUND(H96,2)*ROUND(G96,3),2)</f>
      </c>
      <c s="31" t="s">
        <v>62</v>
      </c>
      <c r="O96">
        <f>(I96*21)/100</f>
      </c>
      <c t="s">
        <v>27</v>
      </c>
    </row>
    <row r="97" spans="1:5" ht="12.75">
      <c r="A97" s="34" t="s">
        <v>54</v>
      </c>
      <c r="E97" s="35" t="s">
        <v>240</v>
      </c>
    </row>
    <row r="98" spans="1:5" ht="25.5">
      <c r="A98" s="38" t="s">
        <v>56</v>
      </c>
      <c r="E98" s="37" t="s">
        <v>718</v>
      </c>
    </row>
    <row r="99" spans="1:16" ht="12.75">
      <c r="A99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188</v>
      </c>
      <c s="32">
        <v>0.132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245</v>
      </c>
    </row>
    <row r="101" spans="1:5" ht="63.75">
      <c r="A101" s="38" t="s">
        <v>56</v>
      </c>
      <c r="E101" s="37" t="s">
        <v>719</v>
      </c>
    </row>
    <row r="102" spans="1:16" ht="12.75">
      <c r="A102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197</v>
      </c>
      <c s="32">
        <v>140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25.5">
      <c r="A103" s="34" t="s">
        <v>54</v>
      </c>
      <c r="E103" s="35" t="s">
        <v>250</v>
      </c>
    </row>
    <row r="104" spans="1:5" ht="38.25">
      <c r="A104" s="38" t="s">
        <v>56</v>
      </c>
      <c r="E104" s="37" t="s">
        <v>251</v>
      </c>
    </row>
    <row r="105" spans="1:16" ht="12.75">
      <c r="A10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188</v>
      </c>
      <c s="32">
        <v>5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56</v>
      </c>
      <c r="E107" s="37" t="s">
        <v>255</v>
      </c>
    </row>
    <row r="108" spans="1:18" ht="12.75" customHeight="1">
      <c r="A108" s="6" t="s">
        <v>47</v>
      </c>
      <c s="6"/>
      <c s="41" t="s">
        <v>26</v>
      </c>
      <c s="6"/>
      <c s="27" t="s">
        <v>256</v>
      </c>
      <c s="6"/>
      <c s="6"/>
      <c s="6"/>
      <c s="42">
        <f>0+Q108</f>
      </c>
      <c s="6"/>
      <c r="O108">
        <f>0+R108</f>
      </c>
      <c r="Q108">
        <f>0+I109+I112+I115+I118+I121</f>
      </c>
      <c>
        <f>0+O109+O112+O115+O118+O121</f>
      </c>
    </row>
    <row r="109" spans="1:16" ht="12.75">
      <c r="A10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143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51">
      <c r="A110" s="34" t="s">
        <v>54</v>
      </c>
      <c r="E110" s="35" t="s">
        <v>720</v>
      </c>
    </row>
    <row r="111" spans="1:5" ht="51">
      <c r="A111" s="38" t="s">
        <v>56</v>
      </c>
      <c r="E111" s="37" t="s">
        <v>721</v>
      </c>
    </row>
    <row r="112" spans="1:16" ht="12.75">
      <c r="A112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188</v>
      </c>
      <c s="32">
        <v>8.976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38.25">
      <c r="A113" s="34" t="s">
        <v>54</v>
      </c>
      <c r="E113" s="35" t="s">
        <v>266</v>
      </c>
    </row>
    <row r="114" spans="1:5" ht="63.75">
      <c r="A114" s="38" t="s">
        <v>56</v>
      </c>
      <c r="E114" s="37" t="s">
        <v>722</v>
      </c>
    </row>
    <row r="115" spans="1:16" ht="12.75">
      <c r="A115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154</v>
      </c>
      <c s="32">
        <v>1.616</v>
      </c>
      <c s="33">
        <v>0</v>
      </c>
      <c s="33">
        <f>ROUND(ROUND(H115,2)*ROUND(G115,3),2)</f>
      </c>
      <c s="31" t="s">
        <v>62</v>
      </c>
      <c r="O115">
        <f>(I115*21)/100</f>
      </c>
      <c t="s">
        <v>27</v>
      </c>
    </row>
    <row r="116" spans="1:5" ht="12.75">
      <c r="A116" s="34" t="s">
        <v>54</v>
      </c>
      <c r="E116" s="35" t="s">
        <v>723</v>
      </c>
    </row>
    <row r="117" spans="1:5" ht="51">
      <c r="A117" s="38" t="s">
        <v>56</v>
      </c>
      <c r="E117" s="37" t="s">
        <v>724</v>
      </c>
    </row>
    <row r="118" spans="1:16" ht="12.75">
      <c r="A118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188</v>
      </c>
      <c s="32">
        <v>1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.75">
      <c r="A120" s="38" t="s">
        <v>56</v>
      </c>
      <c r="E120" s="37" t="s">
        <v>275</v>
      </c>
    </row>
    <row r="121" spans="1:16" ht="12.75">
      <c r="A121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188</v>
      </c>
      <c s="32">
        <v>8</v>
      </c>
      <c s="33">
        <v>0</v>
      </c>
      <c s="33">
        <f>ROUND(ROUND(H121,2)*ROUND(G121,3),2)</f>
      </c>
      <c s="31"/>
      <c r="O121">
        <f>(I121*21)/100</f>
      </c>
      <c t="s">
        <v>27</v>
      </c>
    </row>
    <row r="122" spans="1:5" ht="12.75">
      <c r="A122" s="34" t="s">
        <v>54</v>
      </c>
      <c r="E122" s="35" t="s">
        <v>279</v>
      </c>
    </row>
    <row r="123" spans="1:5" ht="12.75">
      <c r="A123" s="36" t="s">
        <v>56</v>
      </c>
      <c r="E123" s="37" t="s">
        <v>280</v>
      </c>
    </row>
    <row r="124" spans="1:18" ht="12.75" customHeight="1">
      <c r="A124" s="6" t="s">
        <v>47</v>
      </c>
      <c s="6"/>
      <c s="41" t="s">
        <v>35</v>
      </c>
      <c s="6"/>
      <c s="27" t="s">
        <v>281</v>
      </c>
      <c s="6"/>
      <c s="6"/>
      <c s="6"/>
      <c s="42">
        <f>0+Q124</f>
      </c>
      <c s="6"/>
      <c r="O124">
        <f>0+R124</f>
      </c>
      <c r="Q124">
        <f>0+I125+I128+I131+I134+I137+I140+I143+I146+I149+I152+I155+I158</f>
      </c>
      <c>
        <f>0+O125+O128+O131+O134+O137+O140+O143+O146+O149+O152+O155+O158</f>
      </c>
    </row>
    <row r="125" spans="1:16" ht="12.75">
      <c r="A125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188</v>
      </c>
      <c s="32">
        <v>31.735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51">
      <c r="A127" s="38" t="s">
        <v>56</v>
      </c>
      <c r="E127" s="37" t="s">
        <v>725</v>
      </c>
    </row>
    <row r="128" spans="1:16" ht="12.75">
      <c r="A128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154</v>
      </c>
      <c s="32">
        <v>7.299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51">
      <c r="A130" s="38" t="s">
        <v>56</v>
      </c>
      <c r="E130" s="37" t="s">
        <v>726</v>
      </c>
    </row>
    <row r="131" spans="1:16" ht="12.75">
      <c r="A13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188</v>
      </c>
      <c s="32">
        <v>0.23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25.5">
      <c r="A132" s="34" t="s">
        <v>54</v>
      </c>
      <c r="E132" s="35" t="s">
        <v>293</v>
      </c>
    </row>
    <row r="133" spans="1:5" ht="51">
      <c r="A133" s="38" t="s">
        <v>56</v>
      </c>
      <c r="E133" s="37" t="s">
        <v>294</v>
      </c>
    </row>
    <row r="134" spans="1:16" ht="12.75">
      <c r="A134" s="24" t="s">
        <v>49</v>
      </c>
      <c s="29" t="s">
        <v>295</v>
      </c>
      <c s="29" t="s">
        <v>296</v>
      </c>
      <c s="24" t="s">
        <v>106</v>
      </c>
      <c s="30" t="s">
        <v>297</v>
      </c>
      <c s="31" t="s">
        <v>188</v>
      </c>
      <c s="32">
        <v>16.616</v>
      </c>
      <c s="33">
        <v>0</v>
      </c>
      <c s="33">
        <f>ROUND(ROUND(H134,2)*ROUND(G134,3),2)</f>
      </c>
      <c s="31" t="s">
        <v>62</v>
      </c>
      <c r="O134">
        <f>(I134*21)/100</f>
      </c>
      <c t="s">
        <v>27</v>
      </c>
    </row>
    <row r="135" spans="1:5" ht="12.75">
      <c r="A135" s="34" t="s">
        <v>54</v>
      </c>
      <c r="E135" s="35" t="s">
        <v>298</v>
      </c>
    </row>
    <row r="136" spans="1:5" ht="63.75">
      <c r="A136" s="38" t="s">
        <v>56</v>
      </c>
      <c r="E136" s="37" t="s">
        <v>727</v>
      </c>
    </row>
    <row r="137" spans="1:16" ht="12.75">
      <c r="A137" s="24" t="s">
        <v>49</v>
      </c>
      <c s="29" t="s">
        <v>300</v>
      </c>
      <c s="29" t="s">
        <v>296</v>
      </c>
      <c s="24" t="s">
        <v>110</v>
      </c>
      <c s="30" t="s">
        <v>297</v>
      </c>
      <c s="31" t="s">
        <v>188</v>
      </c>
      <c s="32">
        <v>0.495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38.25">
      <c r="A138" s="34" t="s">
        <v>54</v>
      </c>
      <c r="E138" s="35" t="s">
        <v>728</v>
      </c>
    </row>
    <row r="139" spans="1:5" ht="12.75">
      <c r="A139" s="38" t="s">
        <v>56</v>
      </c>
      <c r="E139" s="37" t="s">
        <v>729</v>
      </c>
    </row>
    <row r="140" spans="1:16" ht="12.75">
      <c r="A140" s="24" t="s">
        <v>49</v>
      </c>
      <c s="29" t="s">
        <v>303</v>
      </c>
      <c s="29" t="s">
        <v>304</v>
      </c>
      <c s="24" t="s">
        <v>305</v>
      </c>
      <c s="30" t="s">
        <v>306</v>
      </c>
      <c s="31" t="s">
        <v>188</v>
      </c>
      <c s="32">
        <v>12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38.25">
      <c r="A141" s="34" t="s">
        <v>54</v>
      </c>
      <c r="E141" s="35" t="s">
        <v>307</v>
      </c>
    </row>
    <row r="142" spans="1:5" ht="12.75">
      <c r="A142" s="38" t="s">
        <v>56</v>
      </c>
      <c r="E142" s="37" t="s">
        <v>308</v>
      </c>
    </row>
    <row r="143" spans="1:16" ht="12.75">
      <c r="A143" s="24" t="s">
        <v>49</v>
      </c>
      <c s="29" t="s">
        <v>309</v>
      </c>
      <c s="29" t="s">
        <v>310</v>
      </c>
      <c s="24" t="s">
        <v>305</v>
      </c>
      <c s="30" t="s">
        <v>311</v>
      </c>
      <c s="31" t="s">
        <v>188</v>
      </c>
      <c s="32">
        <v>8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25.5">
      <c r="A144" s="34" t="s">
        <v>54</v>
      </c>
      <c r="E144" s="35" t="s">
        <v>312</v>
      </c>
    </row>
    <row r="145" spans="1:5" ht="12.75">
      <c r="A145" s="38" t="s">
        <v>56</v>
      </c>
      <c r="E145" s="37" t="s">
        <v>313</v>
      </c>
    </row>
    <row r="146" spans="1:16" ht="12.75">
      <c r="A146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188</v>
      </c>
      <c s="32">
        <v>15.313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317</v>
      </c>
    </row>
    <row r="148" spans="1:5" ht="51">
      <c r="A148" s="38" t="s">
        <v>56</v>
      </c>
      <c r="E148" s="37" t="s">
        <v>730</v>
      </c>
    </row>
    <row r="149" spans="1:16" ht="12.75">
      <c r="A149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188</v>
      </c>
      <c s="32">
        <v>5.788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322</v>
      </c>
    </row>
    <row r="151" spans="1:5" ht="51">
      <c r="A151" s="38" t="s">
        <v>56</v>
      </c>
      <c r="E151" s="37" t="s">
        <v>731</v>
      </c>
    </row>
    <row r="152" spans="1:16" ht="12.75">
      <c r="A152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188</v>
      </c>
      <c s="32">
        <v>0.23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25.5">
      <c r="A153" s="34" t="s">
        <v>54</v>
      </c>
      <c r="E153" s="35" t="s">
        <v>293</v>
      </c>
    </row>
    <row r="154" spans="1:5" ht="51">
      <c r="A154" s="38" t="s">
        <v>56</v>
      </c>
      <c r="E154" s="37" t="s">
        <v>533</v>
      </c>
    </row>
    <row r="155" spans="1:16" ht="12.75">
      <c r="A155" s="24" t="s">
        <v>49</v>
      </c>
      <c s="29" t="s">
        <v>328</v>
      </c>
      <c s="29" t="s">
        <v>325</v>
      </c>
      <c s="24" t="s">
        <v>305</v>
      </c>
      <c s="30" t="s">
        <v>326</v>
      </c>
      <c s="31" t="s">
        <v>188</v>
      </c>
      <c s="32">
        <v>16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25.5">
      <c r="A156" s="34" t="s">
        <v>54</v>
      </c>
      <c r="E156" s="35" t="s">
        <v>329</v>
      </c>
    </row>
    <row r="157" spans="1:5" ht="12.75">
      <c r="A157" s="38" t="s">
        <v>56</v>
      </c>
      <c r="E157" s="37" t="s">
        <v>330</v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188</v>
      </c>
      <c s="32">
        <v>5.039</v>
      </c>
      <c s="33">
        <v>0</v>
      </c>
      <c s="33">
        <f>ROUND(ROUND(H158,2)*ROUND(G158,3),2)</f>
      </c>
      <c s="31"/>
      <c r="O158">
        <f>(I158*21)/100</f>
      </c>
      <c t="s">
        <v>27</v>
      </c>
    </row>
    <row r="159" spans="1:5" ht="25.5">
      <c r="A159" s="34" t="s">
        <v>54</v>
      </c>
      <c r="E159" s="35" t="s">
        <v>334</v>
      </c>
    </row>
    <row r="160" spans="1:5" ht="51">
      <c r="A160" s="36" t="s">
        <v>56</v>
      </c>
      <c r="E160" s="37" t="s">
        <v>732</v>
      </c>
    </row>
    <row r="161" spans="1:18" ht="12.75" customHeight="1">
      <c r="A161" s="6" t="s">
        <v>47</v>
      </c>
      <c s="6"/>
      <c s="41" t="s">
        <v>37</v>
      </c>
      <c s="6"/>
      <c s="27" t="s">
        <v>336</v>
      </c>
      <c s="6"/>
      <c s="6"/>
      <c s="6"/>
      <c s="42">
        <f>0+Q161</f>
      </c>
      <c s="6"/>
      <c r="O161">
        <f>0+R161</f>
      </c>
      <c r="Q161">
        <f>0+I162+I165+I168+I171+I174+I177+I180+I183</f>
      </c>
      <c>
        <f>0+O162+O165+O168+O171+O174+O177+O180+O183</f>
      </c>
    </row>
    <row r="162" spans="1:16" ht="12.75">
      <c r="A162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180</v>
      </c>
      <c s="32">
        <v>23.668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340</v>
      </c>
    </row>
    <row r="164" spans="1:5" ht="12.75">
      <c r="A164" s="38" t="s">
        <v>56</v>
      </c>
      <c r="E164" s="37" t="s">
        <v>733</v>
      </c>
    </row>
    <row r="165" spans="1:16" ht="12.75">
      <c r="A16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188</v>
      </c>
      <c s="32">
        <v>5.291</v>
      </c>
      <c s="33">
        <v>0</v>
      </c>
      <c s="33">
        <f>ROUND(ROUND(H165,2)*ROUND(G165,3),2)</f>
      </c>
      <c s="31" t="s">
        <v>62</v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51">
      <c r="A167" s="38" t="s">
        <v>56</v>
      </c>
      <c r="E167" s="37" t="s">
        <v>734</v>
      </c>
    </row>
    <row r="168" spans="1:16" ht="12.75">
      <c r="A168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180</v>
      </c>
      <c s="32">
        <v>46.5</v>
      </c>
      <c s="33">
        <v>0</v>
      </c>
      <c s="33">
        <f>ROUND(ROUND(H168,2)*ROUND(G168,3),2)</f>
      </c>
      <c s="31" t="s">
        <v>62</v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8" t="s">
        <v>56</v>
      </c>
      <c r="E170" s="37" t="s">
        <v>735</v>
      </c>
    </row>
    <row r="171" spans="1:16" ht="12.75">
      <c r="A171" s="24" t="s">
        <v>49</v>
      </c>
      <c s="29" t="s">
        <v>350</v>
      </c>
      <c s="29" t="s">
        <v>351</v>
      </c>
      <c s="24" t="s">
        <v>51</v>
      </c>
      <c s="30" t="s">
        <v>352</v>
      </c>
      <c s="31" t="s">
        <v>180</v>
      </c>
      <c s="32">
        <v>284.75</v>
      </c>
      <c s="33">
        <v>0</v>
      </c>
      <c s="33">
        <f>ROUND(ROUND(H171,2)*ROUND(G171,3),2)</f>
      </c>
      <c s="31" t="s">
        <v>62</v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7.5">
      <c r="A173" s="38" t="s">
        <v>56</v>
      </c>
      <c r="E173" s="37" t="s">
        <v>736</v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180</v>
      </c>
      <c s="32">
        <v>145.75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76.5">
      <c r="A176" s="38" t="s">
        <v>56</v>
      </c>
      <c r="E176" s="37" t="s">
        <v>737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180</v>
      </c>
      <c s="32">
        <v>139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76.5">
      <c r="A179" s="38" t="s">
        <v>56</v>
      </c>
      <c r="E179" s="37" t="s">
        <v>738</v>
      </c>
    </row>
    <row r="180" spans="1:16" ht="25.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180</v>
      </c>
      <c s="32">
        <v>46.5</v>
      </c>
      <c s="33">
        <v>0</v>
      </c>
      <c s="33">
        <f>ROUND(ROUND(H180,2)*ROUND(G180,3),2)</f>
      </c>
      <c s="31" t="s">
        <v>62</v>
      </c>
      <c r="O180">
        <f>(I180*21)/100</f>
      </c>
      <c t="s">
        <v>27</v>
      </c>
    </row>
    <row r="181" spans="1:5" ht="12.75">
      <c r="A181" s="34" t="s">
        <v>54</v>
      </c>
      <c r="E181" s="35" t="s">
        <v>367</v>
      </c>
    </row>
    <row r="182" spans="1:5" ht="12.75">
      <c r="A182" s="38" t="s">
        <v>56</v>
      </c>
      <c r="E182" s="37" t="s">
        <v>739</v>
      </c>
    </row>
    <row r="183" spans="1:16" ht="12.75">
      <c r="A183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180</v>
      </c>
      <c s="32">
        <v>85.25</v>
      </c>
      <c s="33">
        <v>0</v>
      </c>
      <c s="33">
        <f>ROUND(ROUND(H183,2)*ROUND(G183,3),2)</f>
      </c>
      <c s="31" t="s">
        <v>62</v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25.5">
      <c r="A185" s="36" t="s">
        <v>56</v>
      </c>
      <c r="E185" s="37" t="s">
        <v>740</v>
      </c>
    </row>
    <row r="186" spans="1:18" ht="12.75" customHeight="1">
      <c r="A186" s="6" t="s">
        <v>47</v>
      </c>
      <c s="6"/>
      <c s="41" t="s">
        <v>39</v>
      </c>
      <c s="6"/>
      <c s="27" t="s">
        <v>373</v>
      </c>
      <c s="6"/>
      <c s="6"/>
      <c s="6"/>
      <c s="42">
        <f>0+Q186</f>
      </c>
      <c s="6"/>
      <c r="O186">
        <f>0+R186</f>
      </c>
      <c r="Q186">
        <f>0+I187+I190</f>
      </c>
      <c>
        <f>0+O187+O190</f>
      </c>
    </row>
    <row r="187" spans="1:16" ht="12.75">
      <c r="A187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180</v>
      </c>
      <c s="32">
        <v>1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25.5">
      <c r="A188" s="34" t="s">
        <v>54</v>
      </c>
      <c r="E188" s="35" t="s">
        <v>377</v>
      </c>
    </row>
    <row r="189" spans="1:5" ht="12.75">
      <c r="A189" s="38" t="s">
        <v>56</v>
      </c>
      <c r="E189" s="37" t="s">
        <v>378</v>
      </c>
    </row>
    <row r="190" spans="1:16" ht="12.75">
      <c r="A190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180</v>
      </c>
      <c s="32">
        <v>221.496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51</v>
      </c>
    </row>
    <row r="192" spans="1:5" ht="63.75">
      <c r="A192" s="36" t="s">
        <v>56</v>
      </c>
      <c r="E192" s="37" t="s">
        <v>741</v>
      </c>
    </row>
    <row r="193" spans="1:18" ht="12.75" customHeight="1">
      <c r="A193" s="6" t="s">
        <v>47</v>
      </c>
      <c s="6"/>
      <c s="41" t="s">
        <v>72</v>
      </c>
      <c s="6"/>
      <c s="27" t="s">
        <v>383</v>
      </c>
      <c s="6"/>
      <c s="6"/>
      <c s="6"/>
      <c s="42">
        <f>0+Q193</f>
      </c>
      <c s="6"/>
      <c r="O193">
        <f>0+R193</f>
      </c>
      <c r="Q193">
        <f>0+I194+I197+I200</f>
      </c>
      <c>
        <f>0+O194+O197+O200</f>
      </c>
    </row>
    <row r="194" spans="1:16" ht="25.5">
      <c r="A19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180</v>
      </c>
      <c s="32">
        <v>111.805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742</v>
      </c>
    </row>
    <row r="196" spans="1:5" ht="25.5">
      <c r="A196" s="38" t="s">
        <v>56</v>
      </c>
      <c r="E196" s="37" t="s">
        <v>743</v>
      </c>
    </row>
    <row r="197" spans="1:16" ht="12.75">
      <c r="A197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180</v>
      </c>
      <c s="32">
        <v>23.144</v>
      </c>
      <c s="33">
        <v>0</v>
      </c>
      <c s="33">
        <f>ROUND(ROUND(H197,2)*ROUND(G197,3),2)</f>
      </c>
      <c s="31" t="s">
        <v>62</v>
      </c>
      <c r="O197">
        <f>(I197*21)/100</f>
      </c>
      <c t="s">
        <v>27</v>
      </c>
    </row>
    <row r="198" spans="1:5" ht="38.25">
      <c r="A198" s="34" t="s">
        <v>54</v>
      </c>
      <c r="E198" s="35" t="s">
        <v>744</v>
      </c>
    </row>
    <row r="199" spans="1:5" ht="12.75">
      <c r="A199" s="38" t="s">
        <v>56</v>
      </c>
      <c r="E199" s="37" t="s">
        <v>745</v>
      </c>
    </row>
    <row r="200" spans="1:16" ht="12.75">
      <c r="A200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180</v>
      </c>
      <c s="32">
        <v>6.6</v>
      </c>
      <c s="33">
        <v>0</v>
      </c>
      <c s="33">
        <f>ROUND(ROUND(H200,2)*ROUND(G200,3),2)</f>
      </c>
      <c s="31" t="s">
        <v>62</v>
      </c>
      <c r="O200">
        <f>(I200*21)/100</f>
      </c>
      <c t="s">
        <v>27</v>
      </c>
    </row>
    <row r="201" spans="1:5" ht="25.5">
      <c r="A201" s="34" t="s">
        <v>54</v>
      </c>
      <c r="E201" s="35" t="s">
        <v>746</v>
      </c>
    </row>
    <row r="202" spans="1:5" ht="12.75">
      <c r="A202" s="36" t="s">
        <v>56</v>
      </c>
      <c r="E202" s="37" t="s">
        <v>747</v>
      </c>
    </row>
    <row r="203" spans="1:18" ht="12.75" customHeight="1">
      <c r="A203" s="6" t="s">
        <v>47</v>
      </c>
      <c s="6"/>
      <c s="41" t="s">
        <v>77</v>
      </c>
      <c s="6"/>
      <c s="27" t="s">
        <v>398</v>
      </c>
      <c s="6"/>
      <c s="6"/>
      <c s="6"/>
      <c s="42">
        <f>0+Q203</f>
      </c>
      <c s="6"/>
      <c r="O203">
        <f>0+R203</f>
      </c>
      <c r="Q203">
        <f>0+I204</f>
      </c>
      <c>
        <f>0+O204</f>
      </c>
    </row>
    <row r="204" spans="1:16" ht="12.75">
      <c r="A204" s="24" t="s">
        <v>49</v>
      </c>
      <c s="29" t="s">
        <v>399</v>
      </c>
      <c s="29" t="s">
        <v>400</v>
      </c>
      <c s="24" t="s">
        <v>51</v>
      </c>
      <c s="30" t="s">
        <v>401</v>
      </c>
      <c s="31" t="s">
        <v>197</v>
      </c>
      <c s="32">
        <v>19.1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2.75">
      <c r="A206" s="36" t="s">
        <v>56</v>
      </c>
      <c r="E206" s="37" t="s">
        <v>748</v>
      </c>
    </row>
    <row r="207" spans="1:18" ht="12.75" customHeight="1">
      <c r="A207" s="6" t="s">
        <v>47</v>
      </c>
      <c s="6"/>
      <c s="41" t="s">
        <v>42</v>
      </c>
      <c s="6"/>
      <c s="27" t="s">
        <v>403</v>
      </c>
      <c s="6"/>
      <c s="6"/>
      <c s="6"/>
      <c s="42">
        <f>0+Q207</f>
      </c>
      <c s="6"/>
      <c r="O207">
        <f>0+R207</f>
      </c>
      <c r="Q207">
        <f>0+I208+I211+I214+I217+I220+I223+I226+I229+I232+I235+I238+I241+I244+I247+I250+I253+I256+I259+I262+I265+I268+I271+I274</f>
      </c>
      <c>
        <f>0+O208+O211+O214+O217+O220+O223+O226+O229+O232+O235+O238+O241+O244+O247+O250+O253+O256+O259+O262+O265+O268+O271+O274</f>
      </c>
    </row>
    <row r="208" spans="1:16" ht="12.75">
      <c r="A208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197</v>
      </c>
      <c s="32">
        <v>10.06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12.75">
      <c r="A210" s="38" t="s">
        <v>56</v>
      </c>
      <c r="E210" s="37" t="s">
        <v>749</v>
      </c>
    </row>
    <row r="211" spans="1:16" ht="25.5">
      <c r="A211" s="24" t="s">
        <v>49</v>
      </c>
      <c s="29" t="s">
        <v>408</v>
      </c>
      <c s="29" t="s">
        <v>413</v>
      </c>
      <c s="24" t="s">
        <v>51</v>
      </c>
      <c s="30" t="s">
        <v>414</v>
      </c>
      <c s="31" t="s">
        <v>197</v>
      </c>
      <c s="32">
        <v>22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12.75">
      <c r="A213" s="38" t="s">
        <v>56</v>
      </c>
      <c r="E213" s="37" t="s">
        <v>750</v>
      </c>
    </row>
    <row r="214" spans="1:16" ht="12.75">
      <c r="A214" s="24" t="s">
        <v>49</v>
      </c>
      <c s="29" t="s">
        <v>412</v>
      </c>
      <c s="29" t="s">
        <v>417</v>
      </c>
      <c s="24" t="s">
        <v>51</v>
      </c>
      <c s="30" t="s">
        <v>418</v>
      </c>
      <c s="31" t="s">
        <v>197</v>
      </c>
      <c s="32">
        <v>22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38.25">
      <c r="A215" s="34" t="s">
        <v>54</v>
      </c>
      <c r="E215" s="35" t="s">
        <v>751</v>
      </c>
    </row>
    <row r="216" spans="1:5" ht="12.75">
      <c r="A216" s="38" t="s">
        <v>56</v>
      </c>
      <c r="E216" s="37" t="s">
        <v>752</v>
      </c>
    </row>
    <row r="217" spans="1:16" ht="12.75">
      <c r="A217" s="24" t="s">
        <v>49</v>
      </c>
      <c s="29" t="s">
        <v>416</v>
      </c>
      <c s="29" t="s">
        <v>753</v>
      </c>
      <c s="24" t="s">
        <v>51</v>
      </c>
      <c s="30" t="s">
        <v>754</v>
      </c>
      <c s="31" t="s">
        <v>197</v>
      </c>
      <c s="32">
        <v>13.23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51</v>
      </c>
    </row>
    <row r="219" spans="1:5" ht="12.75">
      <c r="A219" s="38" t="s">
        <v>56</v>
      </c>
      <c r="E219" s="37" t="s">
        <v>755</v>
      </c>
    </row>
    <row r="220" spans="1:16" ht="12.75">
      <c r="A220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94</v>
      </c>
      <c s="32">
        <v>12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12.75">
      <c r="A221" s="34" t="s">
        <v>54</v>
      </c>
      <c r="E221" s="35" t="s">
        <v>51</v>
      </c>
    </row>
    <row r="222" spans="1:5" ht="38.25">
      <c r="A222" s="38" t="s">
        <v>56</v>
      </c>
      <c r="E222" s="37" t="s">
        <v>424</v>
      </c>
    </row>
    <row r="223" spans="1:16" ht="12.75">
      <c r="A223" s="24" t="s">
        <v>49</v>
      </c>
      <c s="29" t="s">
        <v>425</v>
      </c>
      <c s="29" t="s">
        <v>426</v>
      </c>
      <c s="24" t="s">
        <v>51</v>
      </c>
      <c s="30" t="s">
        <v>427</v>
      </c>
      <c s="31" t="s">
        <v>94</v>
      </c>
      <c s="32">
        <v>2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25.5">
      <c r="A224" s="34" t="s">
        <v>54</v>
      </c>
      <c r="E224" s="35" t="s">
        <v>428</v>
      </c>
    </row>
    <row r="225" spans="1:5" ht="12.75">
      <c r="A225" s="38" t="s">
        <v>56</v>
      </c>
      <c r="E225" s="37" t="s">
        <v>429</v>
      </c>
    </row>
    <row r="226" spans="1:16" ht="25.5">
      <c r="A226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180</v>
      </c>
      <c s="32">
        <v>12.1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433</v>
      </c>
    </row>
    <row r="228" spans="1:5" ht="178.5">
      <c r="A228" s="38" t="s">
        <v>56</v>
      </c>
      <c r="E228" s="37" t="s">
        <v>601</v>
      </c>
    </row>
    <row r="229" spans="1:16" ht="25.5">
      <c r="A229" s="24" t="s">
        <v>49</v>
      </c>
      <c s="29" t="s">
        <v>435</v>
      </c>
      <c s="29" t="s">
        <v>436</v>
      </c>
      <c s="24" t="s">
        <v>51</v>
      </c>
      <c s="30" t="s">
        <v>437</v>
      </c>
      <c s="31" t="s">
        <v>180</v>
      </c>
      <c s="32">
        <v>12.1</v>
      </c>
      <c s="33">
        <v>0</v>
      </c>
      <c s="33">
        <f>ROUND(ROUND(H229,2)*ROUND(G229,3),2)</f>
      </c>
      <c s="31" t="s">
        <v>62</v>
      </c>
      <c r="O229">
        <f>(I229*21)/100</f>
      </c>
      <c t="s">
        <v>27</v>
      </c>
    </row>
    <row r="230" spans="1:5" ht="12.75">
      <c r="A230" s="34" t="s">
        <v>54</v>
      </c>
      <c r="E230" s="35" t="s">
        <v>438</v>
      </c>
    </row>
    <row r="231" spans="1:5" ht="178.5">
      <c r="A231" s="38" t="s">
        <v>56</v>
      </c>
      <c r="E231" s="37" t="s">
        <v>601</v>
      </c>
    </row>
    <row r="232" spans="1:16" ht="12.75">
      <c r="A232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197</v>
      </c>
      <c s="32">
        <v>3.29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442</v>
      </c>
    </row>
    <row r="234" spans="1:5" ht="12.75">
      <c r="A234" s="38" t="s">
        <v>56</v>
      </c>
      <c r="E234" s="37" t="s">
        <v>756</v>
      </c>
    </row>
    <row r="235" spans="1:16" ht="12.75">
      <c r="A235" s="24" t="s">
        <v>49</v>
      </c>
      <c s="29" t="s">
        <v>444</v>
      </c>
      <c s="29" t="s">
        <v>440</v>
      </c>
      <c s="24" t="s">
        <v>305</v>
      </c>
      <c s="30" t="s">
        <v>441</v>
      </c>
      <c s="31" t="s">
        <v>197</v>
      </c>
      <c s="32">
        <v>72</v>
      </c>
      <c s="33">
        <v>0</v>
      </c>
      <c s="33">
        <f>ROUND(ROUND(H235,2)*ROUND(G235,3),2)</f>
      </c>
      <c s="31" t="s">
        <v>62</v>
      </c>
      <c r="O235">
        <f>(I235*21)/100</f>
      </c>
      <c t="s">
        <v>27</v>
      </c>
    </row>
    <row r="236" spans="1:5" ht="12.75">
      <c r="A236" s="34" t="s">
        <v>54</v>
      </c>
      <c r="E236" s="35" t="s">
        <v>445</v>
      </c>
    </row>
    <row r="237" spans="1:5" ht="12.75">
      <c r="A237" s="38" t="s">
        <v>56</v>
      </c>
      <c r="E237" s="37" t="s">
        <v>446</v>
      </c>
    </row>
    <row r="238" spans="1:16" ht="12.75">
      <c r="A238" s="24" t="s">
        <v>49</v>
      </c>
      <c s="29" t="s">
        <v>447</v>
      </c>
      <c s="29" t="s">
        <v>448</v>
      </c>
      <c s="24" t="s">
        <v>51</v>
      </c>
      <c s="30" t="s">
        <v>449</v>
      </c>
      <c s="31" t="s">
        <v>197</v>
      </c>
      <c s="32">
        <v>12</v>
      </c>
      <c s="33">
        <v>0</v>
      </c>
      <c s="33">
        <f>ROUND(ROUND(H238,2)*ROUND(G238,3),2)</f>
      </c>
      <c s="31" t="s">
        <v>62</v>
      </c>
      <c r="O238">
        <f>(I238*21)/100</f>
      </c>
      <c t="s">
        <v>27</v>
      </c>
    </row>
    <row r="239" spans="1:5" ht="12.75">
      <c r="A239" s="34" t="s">
        <v>54</v>
      </c>
      <c r="E239" s="35" t="s">
        <v>51</v>
      </c>
    </row>
    <row r="240" spans="1:5" ht="12.75">
      <c r="A240" s="38" t="s">
        <v>56</v>
      </c>
      <c r="E240" s="37" t="s">
        <v>450</v>
      </c>
    </row>
    <row r="241" spans="1:16" ht="12.75">
      <c r="A241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197</v>
      </c>
      <c s="32">
        <v>32.5</v>
      </c>
      <c s="33">
        <v>0</v>
      </c>
      <c s="33">
        <f>ROUND(ROUND(H241,2)*ROUND(G241,3),2)</f>
      </c>
      <c s="31" t="s">
        <v>62</v>
      </c>
      <c r="O241">
        <f>(I241*21)/100</f>
      </c>
      <c t="s">
        <v>27</v>
      </c>
    </row>
    <row r="242" spans="1:5" ht="12.75">
      <c r="A242" s="34" t="s">
        <v>54</v>
      </c>
      <c r="E242" s="35" t="s">
        <v>51</v>
      </c>
    </row>
    <row r="243" spans="1:5" ht="63.75">
      <c r="A243" s="38" t="s">
        <v>56</v>
      </c>
      <c r="E243" s="37" t="s">
        <v>757</v>
      </c>
    </row>
    <row r="244" spans="1:16" ht="12.75">
      <c r="A244" s="24" t="s">
        <v>49</v>
      </c>
      <c s="29" t="s">
        <v>455</v>
      </c>
      <c s="29" t="s">
        <v>456</v>
      </c>
      <c s="24" t="s">
        <v>51</v>
      </c>
      <c s="30" t="s">
        <v>457</v>
      </c>
      <c s="31" t="s">
        <v>197</v>
      </c>
      <c s="32">
        <v>22</v>
      </c>
      <c s="33">
        <v>0</v>
      </c>
      <c s="33">
        <f>ROUND(ROUND(H244,2)*ROUND(G244,3),2)</f>
      </c>
      <c s="31" t="s">
        <v>62</v>
      </c>
      <c r="O244">
        <f>(I244*21)/100</f>
      </c>
      <c t="s">
        <v>27</v>
      </c>
    </row>
    <row r="245" spans="1:5" ht="38.25">
      <c r="A245" s="34" t="s">
        <v>54</v>
      </c>
      <c r="E245" s="35" t="s">
        <v>553</v>
      </c>
    </row>
    <row r="246" spans="1:5" ht="12.75">
      <c r="A246" s="38" t="s">
        <v>56</v>
      </c>
      <c r="E246" s="37" t="s">
        <v>758</v>
      </c>
    </row>
    <row r="247" spans="1:16" ht="12.75">
      <c r="A247" s="24" t="s">
        <v>49</v>
      </c>
      <c s="29" t="s">
        <v>460</v>
      </c>
      <c s="29" t="s">
        <v>461</v>
      </c>
      <c s="24" t="s">
        <v>51</v>
      </c>
      <c s="30" t="s">
        <v>462</v>
      </c>
      <c s="31" t="s">
        <v>197</v>
      </c>
      <c s="32">
        <v>48</v>
      </c>
      <c s="33">
        <v>0</v>
      </c>
      <c s="33">
        <f>ROUND(ROUND(H247,2)*ROUND(G247,3),2)</f>
      </c>
      <c s="31" t="s">
        <v>62</v>
      </c>
      <c r="O247">
        <f>(I247*21)/100</f>
      </c>
      <c t="s">
        <v>27</v>
      </c>
    </row>
    <row r="248" spans="1:5" ht="12.75">
      <c r="A248" s="34" t="s">
        <v>54</v>
      </c>
      <c r="E248" s="35" t="s">
        <v>463</v>
      </c>
    </row>
    <row r="249" spans="1:5" ht="76.5">
      <c r="A249" s="38" t="s">
        <v>56</v>
      </c>
      <c r="E249" s="37" t="s">
        <v>759</v>
      </c>
    </row>
    <row r="250" spans="1:16" ht="12.75">
      <c r="A250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197</v>
      </c>
      <c s="32">
        <v>34</v>
      </c>
      <c s="33">
        <v>0</v>
      </c>
      <c s="33">
        <f>ROUND(ROUND(H250,2)*ROUND(G250,3),2)</f>
      </c>
      <c s="31" t="s">
        <v>62</v>
      </c>
      <c r="O250">
        <f>(I250*21)/100</f>
      </c>
      <c t="s">
        <v>27</v>
      </c>
    </row>
    <row r="251" spans="1:5" ht="25.5">
      <c r="A251" s="34" t="s">
        <v>54</v>
      </c>
      <c r="E251" s="35" t="s">
        <v>693</v>
      </c>
    </row>
    <row r="252" spans="1:5" ht="25.5">
      <c r="A252" s="38" t="s">
        <v>56</v>
      </c>
      <c r="E252" s="37" t="s">
        <v>760</v>
      </c>
    </row>
    <row r="253" spans="1:16" ht="12.75">
      <c r="A253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197</v>
      </c>
      <c s="32">
        <v>10.415</v>
      </c>
      <c s="33">
        <v>0</v>
      </c>
      <c s="33">
        <f>ROUND(ROUND(H253,2)*ROUND(G253,3),2)</f>
      </c>
      <c s="31"/>
      <c r="O253">
        <f>(I253*21)/100</f>
      </c>
      <c t="s">
        <v>27</v>
      </c>
    </row>
    <row r="254" spans="1:5" ht="38.25">
      <c r="A254" s="34" t="s">
        <v>54</v>
      </c>
      <c r="E254" s="35" t="s">
        <v>557</v>
      </c>
    </row>
    <row r="255" spans="1:5" ht="25.5">
      <c r="A255" s="38" t="s">
        <v>56</v>
      </c>
      <c r="E255" s="37" t="s">
        <v>761</v>
      </c>
    </row>
    <row r="256" spans="1:16" ht="12.75">
      <c r="A256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180</v>
      </c>
      <c s="32">
        <v>221.496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762</v>
      </c>
    </row>
    <row r="258" spans="1:5" ht="63.75">
      <c r="A258" s="38" t="s">
        <v>56</v>
      </c>
      <c r="E258" s="37" t="s">
        <v>741</v>
      </c>
    </row>
    <row r="259" spans="1:16" ht="12.75">
      <c r="A259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482</v>
      </c>
      <c s="32">
        <v>181.335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483</v>
      </c>
    </row>
    <row r="261" spans="1:5" ht="38.25">
      <c r="A261" s="38" t="s">
        <v>56</v>
      </c>
      <c r="E261" s="37" t="s">
        <v>763</v>
      </c>
    </row>
    <row r="262" spans="1:16" ht="12.75">
      <c r="A262" s="24" t="s">
        <v>49</v>
      </c>
      <c s="29" t="s">
        <v>485</v>
      </c>
      <c s="29" t="s">
        <v>486</v>
      </c>
      <c s="24" t="s">
        <v>106</v>
      </c>
      <c s="30" t="s">
        <v>487</v>
      </c>
      <c s="31" t="s">
        <v>188</v>
      </c>
      <c s="32">
        <v>6.828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12.75">
      <c r="A263" s="34" t="s">
        <v>54</v>
      </c>
      <c r="E263" s="35" t="s">
        <v>488</v>
      </c>
    </row>
    <row r="264" spans="1:5" ht="178.5">
      <c r="A264" s="38" t="s">
        <v>56</v>
      </c>
      <c r="E264" s="37" t="s">
        <v>764</v>
      </c>
    </row>
    <row r="265" spans="1:16" ht="12.75">
      <c r="A265" s="24" t="s">
        <v>49</v>
      </c>
      <c s="29" t="s">
        <v>490</v>
      </c>
      <c s="29" t="s">
        <v>486</v>
      </c>
      <c s="24" t="s">
        <v>110</v>
      </c>
      <c s="30" t="s">
        <v>487</v>
      </c>
      <c s="31" t="s">
        <v>188</v>
      </c>
      <c s="32">
        <v>1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12.75">
      <c r="A266" s="34" t="s">
        <v>54</v>
      </c>
      <c r="E266" s="35" t="s">
        <v>491</v>
      </c>
    </row>
    <row r="267" spans="1:5" ht="12.75">
      <c r="A267" s="38" t="s">
        <v>56</v>
      </c>
      <c r="E267" s="37" t="s">
        <v>492</v>
      </c>
    </row>
    <row r="268" spans="1:16" ht="12.75">
      <c r="A268" s="24" t="s">
        <v>49</v>
      </c>
      <c s="29" t="s">
        <v>493</v>
      </c>
      <c s="29" t="s">
        <v>494</v>
      </c>
      <c s="24" t="s">
        <v>51</v>
      </c>
      <c s="30" t="s">
        <v>495</v>
      </c>
      <c s="31" t="s">
        <v>188</v>
      </c>
      <c s="32">
        <v>3.273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25.5">
      <c r="A269" s="34" t="s">
        <v>54</v>
      </c>
      <c r="E269" s="35" t="s">
        <v>496</v>
      </c>
    </row>
    <row r="270" spans="1:5" ht="51">
      <c r="A270" s="38" t="s">
        <v>56</v>
      </c>
      <c r="E270" s="37" t="s">
        <v>765</v>
      </c>
    </row>
    <row r="271" spans="1:16" ht="12.75">
      <c r="A271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180</v>
      </c>
      <c s="32">
        <v>177.197</v>
      </c>
      <c s="33">
        <v>0</v>
      </c>
      <c s="33">
        <f>ROUND(ROUND(H271,2)*ROUND(G271,3),2)</f>
      </c>
      <c s="31" t="s">
        <v>62</v>
      </c>
      <c r="O271">
        <f>(I271*21)/100</f>
      </c>
      <c t="s">
        <v>27</v>
      </c>
    </row>
    <row r="272" spans="1:5" ht="12.75">
      <c r="A272" s="34" t="s">
        <v>54</v>
      </c>
      <c r="E272" s="35" t="s">
        <v>51</v>
      </c>
    </row>
    <row r="273" spans="1:5" ht="63.75">
      <c r="A273" s="38" t="s">
        <v>56</v>
      </c>
      <c r="E273" s="37" t="s">
        <v>766</v>
      </c>
    </row>
    <row r="274" spans="1:16" ht="12.75">
      <c r="A274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180</v>
      </c>
      <c s="32">
        <v>177.197</v>
      </c>
      <c s="33">
        <v>0</v>
      </c>
      <c s="33">
        <f>ROUND(ROUND(H274,2)*ROUND(G274,3),2)</f>
      </c>
      <c s="31"/>
      <c r="O274">
        <f>(I274*21)/100</f>
      </c>
      <c t="s">
        <v>27</v>
      </c>
    </row>
    <row r="275" spans="1:5" ht="12.75">
      <c r="A275" s="34" t="s">
        <v>54</v>
      </c>
      <c r="E275" s="35" t="s">
        <v>51</v>
      </c>
    </row>
    <row r="276" spans="1:5" ht="63.75">
      <c r="A276" s="36" t="s">
        <v>56</v>
      </c>
      <c r="E276" s="37" t="s">
        <v>766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0+O9+O22+O41+O48+O61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767</v>
      </c>
      <c s="39">
        <f>0+I9+I22+I41+I48+I61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767</v>
      </c>
      <c s="1"/>
      <c s="14" t="s">
        <v>768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767</v>
      </c>
      <c s="6"/>
      <c s="18" t="s">
        <v>768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31</v>
      </c>
      <c s="29" t="s">
        <v>769</v>
      </c>
      <c s="24" t="s">
        <v>51</v>
      </c>
      <c s="30" t="s">
        <v>770</v>
      </c>
      <c s="31" t="s">
        <v>188</v>
      </c>
      <c s="32">
        <v>364.76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771</v>
      </c>
    </row>
    <row r="12" spans="1:5" ht="76.5">
      <c r="A12" s="38" t="s">
        <v>56</v>
      </c>
      <c r="E12" s="37" t="s">
        <v>772</v>
      </c>
    </row>
    <row r="13" spans="1:16" ht="25.5">
      <c r="A13" s="24" t="s">
        <v>49</v>
      </c>
      <c s="29" t="s">
        <v>27</v>
      </c>
      <c s="29" t="s">
        <v>152</v>
      </c>
      <c s="24" t="s">
        <v>51</v>
      </c>
      <c s="30" t="s">
        <v>773</v>
      </c>
      <c s="31" t="s">
        <v>154</v>
      </c>
      <c s="32">
        <v>383.4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774</v>
      </c>
    </row>
    <row r="15" spans="1:5" ht="38.25">
      <c r="A15" s="38" t="s">
        <v>56</v>
      </c>
      <c r="E15" s="37" t="s">
        <v>775</v>
      </c>
    </row>
    <row r="16" spans="1:16" ht="25.5">
      <c r="A16" s="24" t="s">
        <v>49</v>
      </c>
      <c s="29" t="s">
        <v>26</v>
      </c>
      <c s="29" t="s">
        <v>776</v>
      </c>
      <c s="24" t="s">
        <v>51</v>
      </c>
      <c s="30" t="s">
        <v>777</v>
      </c>
      <c s="31" t="s">
        <v>154</v>
      </c>
      <c s="32">
        <v>19.36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38.25">
      <c r="A18" s="38" t="s">
        <v>56</v>
      </c>
      <c r="E18" s="37" t="s">
        <v>778</v>
      </c>
    </row>
    <row r="19" spans="1:16" ht="12.75">
      <c r="A19" s="24" t="s">
        <v>49</v>
      </c>
      <c s="29" t="s">
        <v>35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12.75">
      <c r="A21" s="36" t="s">
        <v>56</v>
      </c>
      <c r="E21" s="37" t="s">
        <v>76</v>
      </c>
    </row>
    <row r="22" spans="1:18" ht="12.75" customHeight="1">
      <c r="A22" s="6" t="s">
        <v>47</v>
      </c>
      <c s="6"/>
      <c s="41" t="s">
        <v>31</v>
      </c>
      <c s="6"/>
      <c s="27" t="s">
        <v>177</v>
      </c>
      <c s="6"/>
      <c s="6"/>
      <c s="6"/>
      <c s="42">
        <f>0+Q22</f>
      </c>
      <c s="6"/>
      <c r="O22">
        <f>0+R22</f>
      </c>
      <c r="Q22">
        <f>0+I23+I26+I29+I32+I35+I38</f>
      </c>
      <c>
        <f>0+O23+O26+O29+O32+O35+O38</f>
      </c>
    </row>
    <row r="23" spans="1:16" ht="12.75">
      <c r="A23" s="24" t="s">
        <v>49</v>
      </c>
      <c s="29" t="s">
        <v>37</v>
      </c>
      <c s="29" t="s">
        <v>779</v>
      </c>
      <c s="24" t="s">
        <v>51</v>
      </c>
      <c s="30" t="s">
        <v>780</v>
      </c>
      <c s="31" t="s">
        <v>180</v>
      </c>
      <c s="32">
        <v>88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8" t="s">
        <v>56</v>
      </c>
      <c r="E25" s="37" t="s">
        <v>781</v>
      </c>
    </row>
    <row r="26" spans="1:16" ht="12.75">
      <c r="A26" s="24" t="s">
        <v>49</v>
      </c>
      <c s="29" t="s">
        <v>39</v>
      </c>
      <c s="29" t="s">
        <v>782</v>
      </c>
      <c s="24" t="s">
        <v>51</v>
      </c>
      <c s="30" t="s">
        <v>783</v>
      </c>
      <c s="31" t="s">
        <v>180</v>
      </c>
      <c s="32">
        <v>88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8" t="s">
        <v>56</v>
      </c>
      <c r="E28" s="37" t="s">
        <v>781</v>
      </c>
    </row>
    <row r="29" spans="1:16" ht="12.75">
      <c r="A29" s="24" t="s">
        <v>49</v>
      </c>
      <c s="29" t="s">
        <v>72</v>
      </c>
      <c s="29" t="s">
        <v>207</v>
      </c>
      <c s="24" t="s">
        <v>51</v>
      </c>
      <c s="30" t="s">
        <v>208</v>
      </c>
      <c s="31" t="s">
        <v>188</v>
      </c>
      <c s="32">
        <v>197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12.75">
      <c r="A30" s="34" t="s">
        <v>54</v>
      </c>
      <c r="E30" s="35" t="s">
        <v>51</v>
      </c>
    </row>
    <row r="31" spans="1:5" ht="12.75">
      <c r="A31" s="38" t="s">
        <v>56</v>
      </c>
      <c r="E31" s="37" t="s">
        <v>784</v>
      </c>
    </row>
    <row r="32" spans="1:16" ht="12.75">
      <c r="A32" s="24" t="s">
        <v>49</v>
      </c>
      <c s="29" t="s">
        <v>77</v>
      </c>
      <c s="29" t="s">
        <v>785</v>
      </c>
      <c s="24" t="s">
        <v>51</v>
      </c>
      <c s="30" t="s">
        <v>786</v>
      </c>
      <c s="31" t="s">
        <v>180</v>
      </c>
      <c s="32">
        <v>466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8" t="s">
        <v>56</v>
      </c>
      <c r="E34" s="37" t="s">
        <v>787</v>
      </c>
    </row>
    <row r="35" spans="1:16" ht="12.75">
      <c r="A35" s="24" t="s">
        <v>49</v>
      </c>
      <c s="29" t="s">
        <v>42</v>
      </c>
      <c s="29" t="s">
        <v>788</v>
      </c>
      <c s="24" t="s">
        <v>51</v>
      </c>
      <c s="30" t="s">
        <v>789</v>
      </c>
      <c s="31" t="s">
        <v>188</v>
      </c>
      <c s="32">
        <v>213</v>
      </c>
      <c s="33">
        <v>0</v>
      </c>
      <c s="33">
        <f>ROUND(ROUND(H35,2)*ROUND(G35,3),2)</f>
      </c>
      <c s="31" t="s">
        <v>62</v>
      </c>
      <c r="O35">
        <f>(I35*21)/100</f>
      </c>
      <c t="s">
        <v>27</v>
      </c>
    </row>
    <row r="36" spans="1:5" ht="12.75">
      <c r="A36" s="34" t="s">
        <v>54</v>
      </c>
      <c r="E36" s="35" t="s">
        <v>790</v>
      </c>
    </row>
    <row r="37" spans="1:5" ht="38.25">
      <c r="A37" s="38" t="s">
        <v>56</v>
      </c>
      <c r="E37" s="37" t="s">
        <v>791</v>
      </c>
    </row>
    <row r="38" spans="1:16" ht="12.75">
      <c r="A38" s="24" t="s">
        <v>49</v>
      </c>
      <c s="29" t="s">
        <v>44</v>
      </c>
      <c s="29" t="s">
        <v>792</v>
      </c>
      <c s="24" t="s">
        <v>51</v>
      </c>
      <c s="30" t="s">
        <v>793</v>
      </c>
      <c s="31" t="s">
        <v>188</v>
      </c>
      <c s="32">
        <v>93.2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56</v>
      </c>
      <c r="E40" s="37" t="s">
        <v>794</v>
      </c>
    </row>
    <row r="41" spans="1:18" ht="12.75" customHeight="1">
      <c r="A41" s="6" t="s">
        <v>47</v>
      </c>
      <c s="6"/>
      <c s="41" t="s">
        <v>35</v>
      </c>
      <c s="6"/>
      <c s="27" t="s">
        <v>281</v>
      </c>
      <c s="6"/>
      <c s="6"/>
      <c s="6"/>
      <c s="42">
        <f>0+Q41</f>
      </c>
      <c s="6"/>
      <c r="O41">
        <f>0+R41</f>
      </c>
      <c r="Q41">
        <f>0+I42+I45</f>
      </c>
      <c>
        <f>0+O42+O45</f>
      </c>
    </row>
    <row r="42" spans="1:16" ht="12.75">
      <c r="A42" s="24" t="s">
        <v>49</v>
      </c>
      <c s="29" t="s">
        <v>46</v>
      </c>
      <c s="29" t="s">
        <v>304</v>
      </c>
      <c s="24" t="s">
        <v>51</v>
      </c>
      <c s="30" t="s">
        <v>306</v>
      </c>
      <c s="31" t="s">
        <v>188</v>
      </c>
      <c s="32">
        <v>12</v>
      </c>
      <c s="33">
        <v>0</v>
      </c>
      <c s="33">
        <f>ROUND(ROUND(H42,2)*ROUND(G42,3),2)</f>
      </c>
      <c s="31" t="s">
        <v>62</v>
      </c>
      <c r="O42">
        <f>(I42*21)/100</f>
      </c>
      <c t="s">
        <v>27</v>
      </c>
    </row>
    <row r="43" spans="1:5" ht="25.5">
      <c r="A43" s="34" t="s">
        <v>54</v>
      </c>
      <c r="E43" s="35" t="s">
        <v>795</v>
      </c>
    </row>
    <row r="44" spans="1:5" ht="38.25">
      <c r="A44" s="38" t="s">
        <v>56</v>
      </c>
      <c r="E44" s="37" t="s">
        <v>796</v>
      </c>
    </row>
    <row r="45" spans="1:16" ht="12.75">
      <c r="A45" s="24" t="s">
        <v>49</v>
      </c>
      <c s="29" t="s">
        <v>89</v>
      </c>
      <c s="29" t="s">
        <v>325</v>
      </c>
      <c s="24" t="s">
        <v>51</v>
      </c>
      <c s="30" t="s">
        <v>326</v>
      </c>
      <c s="31" t="s">
        <v>188</v>
      </c>
      <c s="32">
        <v>24</v>
      </c>
      <c s="33">
        <v>0</v>
      </c>
      <c s="33">
        <f>ROUND(ROUND(H45,2)*ROUND(G45,3),2)</f>
      </c>
      <c s="31" t="s">
        <v>62</v>
      </c>
      <c r="O45">
        <f>(I45*21)/100</f>
      </c>
      <c t="s">
        <v>27</v>
      </c>
    </row>
    <row r="46" spans="1:5" ht="12.75">
      <c r="A46" s="34" t="s">
        <v>54</v>
      </c>
      <c r="E46" s="35" t="s">
        <v>797</v>
      </c>
    </row>
    <row r="47" spans="1:5" ht="38.25">
      <c r="A47" s="36" t="s">
        <v>56</v>
      </c>
      <c r="E47" s="37" t="s">
        <v>798</v>
      </c>
    </row>
    <row r="48" spans="1:18" ht="12.75" customHeight="1">
      <c r="A48" s="6" t="s">
        <v>47</v>
      </c>
      <c s="6"/>
      <c s="41" t="s">
        <v>37</v>
      </c>
      <c s="6"/>
      <c s="27" t="s">
        <v>336</v>
      </c>
      <c s="6"/>
      <c s="6"/>
      <c s="6"/>
      <c s="42">
        <f>0+Q48</f>
      </c>
      <c s="6"/>
      <c r="O48">
        <f>0+R48</f>
      </c>
      <c r="Q48">
        <f>0+I49+I52+I55+I58</f>
      </c>
      <c>
        <f>0+O49+O52+O55+O58</f>
      </c>
    </row>
    <row r="49" spans="1:16" ht="12.75">
      <c r="A49" s="24" t="s">
        <v>49</v>
      </c>
      <c s="29" t="s">
        <v>91</v>
      </c>
      <c s="29" t="s">
        <v>799</v>
      </c>
      <c s="24" t="s">
        <v>51</v>
      </c>
      <c s="30" t="s">
        <v>800</v>
      </c>
      <c s="31" t="s">
        <v>188</v>
      </c>
      <c s="32">
        <v>157.6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12.75">
      <c r="A50" s="34" t="s">
        <v>54</v>
      </c>
      <c r="E50" s="35" t="s">
        <v>51</v>
      </c>
    </row>
    <row r="51" spans="1:5" ht="12.75">
      <c r="A51" s="38" t="s">
        <v>56</v>
      </c>
      <c r="E51" s="37" t="s">
        <v>801</v>
      </c>
    </row>
    <row r="52" spans="1:16" ht="12.75">
      <c r="A52" s="24" t="s">
        <v>49</v>
      </c>
      <c s="29" t="s">
        <v>96</v>
      </c>
      <c s="29" t="s">
        <v>802</v>
      </c>
      <c s="24" t="s">
        <v>51</v>
      </c>
      <c s="30" t="s">
        <v>803</v>
      </c>
      <c s="31" t="s">
        <v>188</v>
      </c>
      <c s="32">
        <v>102.4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4" t="s">
        <v>54</v>
      </c>
      <c r="E53" s="35" t="s">
        <v>51</v>
      </c>
    </row>
    <row r="54" spans="1:5" ht="12.75">
      <c r="A54" s="38" t="s">
        <v>56</v>
      </c>
      <c r="E54" s="37" t="s">
        <v>804</v>
      </c>
    </row>
    <row r="55" spans="1:16" ht="12.75">
      <c r="A55" s="24" t="s">
        <v>49</v>
      </c>
      <c s="29" t="s">
        <v>98</v>
      </c>
      <c s="29" t="s">
        <v>805</v>
      </c>
      <c s="24" t="s">
        <v>51</v>
      </c>
      <c s="30" t="s">
        <v>806</v>
      </c>
      <c s="31" t="s">
        <v>180</v>
      </c>
      <c s="32">
        <v>1280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.75">
      <c r="A57" s="38" t="s">
        <v>56</v>
      </c>
      <c r="E57" s="37" t="s">
        <v>807</v>
      </c>
    </row>
    <row r="58" spans="1:16" ht="12.75">
      <c r="A58" s="24" t="s">
        <v>49</v>
      </c>
      <c s="29" t="s">
        <v>102</v>
      </c>
      <c s="29" t="s">
        <v>808</v>
      </c>
      <c s="24" t="s">
        <v>51</v>
      </c>
      <c s="30" t="s">
        <v>809</v>
      </c>
      <c s="31" t="s">
        <v>188</v>
      </c>
      <c s="32">
        <v>116.568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4" t="s">
        <v>54</v>
      </c>
      <c r="E59" s="35" t="s">
        <v>51</v>
      </c>
    </row>
    <row r="60" spans="1:5" ht="51">
      <c r="A60" s="36" t="s">
        <v>56</v>
      </c>
      <c r="E60" s="37" t="s">
        <v>810</v>
      </c>
    </row>
    <row r="61" spans="1:18" ht="12.75" customHeight="1">
      <c r="A61" s="6" t="s">
        <v>47</v>
      </c>
      <c s="6"/>
      <c s="41" t="s">
        <v>42</v>
      </c>
      <c s="6"/>
      <c s="27" t="s">
        <v>403</v>
      </c>
      <c s="6"/>
      <c s="6"/>
      <c s="6"/>
      <c s="42">
        <f>0+Q61</f>
      </c>
      <c s="6"/>
      <c r="O61">
        <f>0+R61</f>
      </c>
      <c r="Q61">
        <f>0+I62+I65+I68+I71+I74</f>
      </c>
      <c>
        <f>0+O62+O65+O68+O71+O74</f>
      </c>
    </row>
    <row r="62" spans="1:16" ht="12.75">
      <c r="A62" s="24" t="s">
        <v>49</v>
      </c>
      <c s="29" t="s">
        <v>104</v>
      </c>
      <c s="29" t="s">
        <v>422</v>
      </c>
      <c s="24" t="s">
        <v>51</v>
      </c>
      <c s="30" t="s">
        <v>423</v>
      </c>
      <c s="31" t="s">
        <v>94</v>
      </c>
      <c s="32">
        <v>20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8" t="s">
        <v>56</v>
      </c>
      <c r="E64" s="37" t="s">
        <v>811</v>
      </c>
    </row>
    <row r="65" spans="1:16" ht="25.5">
      <c r="A65" s="24" t="s">
        <v>49</v>
      </c>
      <c s="29" t="s">
        <v>109</v>
      </c>
      <c s="29" t="s">
        <v>431</v>
      </c>
      <c s="24" t="s">
        <v>51</v>
      </c>
      <c s="30" t="s">
        <v>432</v>
      </c>
      <c s="31" t="s">
        <v>180</v>
      </c>
      <c s="32">
        <v>58.25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812</v>
      </c>
    </row>
    <row r="67" spans="1:5" ht="38.25">
      <c r="A67" s="38" t="s">
        <v>56</v>
      </c>
      <c r="E67" s="37" t="s">
        <v>813</v>
      </c>
    </row>
    <row r="68" spans="1:16" ht="25.5">
      <c r="A68" s="24" t="s">
        <v>49</v>
      </c>
      <c s="29" t="s">
        <v>112</v>
      </c>
      <c s="29" t="s">
        <v>436</v>
      </c>
      <c s="24" t="s">
        <v>51</v>
      </c>
      <c s="30" t="s">
        <v>437</v>
      </c>
      <c s="31" t="s">
        <v>180</v>
      </c>
      <c s="32">
        <v>58.25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51</v>
      </c>
    </row>
    <row r="70" spans="1:5" ht="38.25">
      <c r="A70" s="38" t="s">
        <v>56</v>
      </c>
      <c r="E70" s="37" t="s">
        <v>813</v>
      </c>
    </row>
    <row r="71" spans="1:16" ht="12.75">
      <c r="A71" s="24" t="s">
        <v>49</v>
      </c>
      <c s="29" t="s">
        <v>116</v>
      </c>
      <c s="29" t="s">
        <v>452</v>
      </c>
      <c s="24" t="s">
        <v>51</v>
      </c>
      <c s="30" t="s">
        <v>453</v>
      </c>
      <c s="31" t="s">
        <v>197</v>
      </c>
      <c s="32">
        <v>11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8" t="s">
        <v>56</v>
      </c>
      <c r="E73" s="37" t="s">
        <v>814</v>
      </c>
    </row>
    <row r="74" spans="1:16" ht="12.75">
      <c r="A74" s="24" t="s">
        <v>49</v>
      </c>
      <c s="29" t="s">
        <v>120</v>
      </c>
      <c s="29" t="s">
        <v>456</v>
      </c>
      <c s="24" t="s">
        <v>51</v>
      </c>
      <c s="30" t="s">
        <v>457</v>
      </c>
      <c s="31" t="s">
        <v>197</v>
      </c>
      <c s="32">
        <v>11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6" t="s">
        <v>56</v>
      </c>
      <c r="E76" s="37" t="s">
        <v>815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