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Verejne\VEŘEJNÉ ZAKÁZKY\Kladno stavby\2021\II-116 před obcí Karlštejn ,nestabilní skalní masiv\rozpočet_akt 5-2021\"/>
    </mc:Choice>
  </mc:AlternateContent>
  <bookViews>
    <workbookView xWindow="0" yWindow="0" windowWidth="28800" windowHeight="12330" firstSheet="2" activeTab="5"/>
  </bookViews>
  <sheets>
    <sheet name="Rekapitulace stavby" sheetId="1" r:id="rId1"/>
    <sheet name="KAR VON-0 - Všeobecné a o..." sheetId="2" r:id="rId2"/>
    <sheet name="KAR201-0 - SO 201 - Skaln..." sheetId="3" r:id="rId3"/>
    <sheet name="KAR202-0 - SO 202 - Skaln..." sheetId="4" r:id="rId4"/>
    <sheet name="KAR203-0 - SO 203 - Skaln..." sheetId="5" r:id="rId5"/>
    <sheet name="KAR401-0 - SO 401 - Přelo..." sheetId="6" r:id="rId6"/>
    <sheet name="KAR900-0 - SO 900 - DIO " sheetId="7" r:id="rId7"/>
  </sheets>
  <definedNames>
    <definedName name="_xlnm._FilterDatabase" localSheetId="1" hidden="1">'KAR VON-0 - Všeobecné a o...'!$C$116:$K$154</definedName>
    <definedName name="_xlnm._FilterDatabase" localSheetId="2" hidden="1">'KAR201-0 - SO 201 - Skaln...'!$C$120:$K$197</definedName>
    <definedName name="_xlnm._FilterDatabase" localSheetId="3" hidden="1">'KAR202-0 - SO 202 - Skaln...'!$C$123:$K$271</definedName>
    <definedName name="_xlnm._FilterDatabase" localSheetId="4" hidden="1">'KAR203-0 - SO 203 - Skaln...'!$C$121:$K$279</definedName>
    <definedName name="_xlnm._FilterDatabase" localSheetId="5" hidden="1">'KAR401-0 - SO 401 - Přelo...'!$C$117:$K$123</definedName>
    <definedName name="_xlnm._FilterDatabase" localSheetId="6" hidden="1">'KAR900-0 - SO 900 - DIO '!$C$116:$K$251</definedName>
    <definedName name="_xlnm.Print_Titles" localSheetId="1">'KAR VON-0 - Všeobecné a o...'!$116:$116</definedName>
    <definedName name="_xlnm.Print_Titles" localSheetId="2">'KAR201-0 - SO 201 - Skaln...'!$120:$120</definedName>
    <definedName name="_xlnm.Print_Titles" localSheetId="3">'KAR202-0 - SO 202 - Skaln...'!$123:$123</definedName>
    <definedName name="_xlnm.Print_Titles" localSheetId="4">'KAR203-0 - SO 203 - Skaln...'!$121:$121</definedName>
    <definedName name="_xlnm.Print_Titles" localSheetId="5">'KAR401-0 - SO 401 - Přelo...'!$117:$117</definedName>
    <definedName name="_xlnm.Print_Titles" localSheetId="6">'KAR900-0 - SO 900 - DIO '!$116:$116</definedName>
    <definedName name="_xlnm.Print_Titles" localSheetId="0">'Rekapitulace stavby'!$92:$92</definedName>
    <definedName name="_xlnm.Print_Area" localSheetId="1">'KAR VON-0 - Všeobecné a o...'!$C$4:$J$76,'KAR VON-0 - Všeobecné a o...'!$C$82:$J$98,'KAR VON-0 - Všeobecné a o...'!$C$104:$K$154</definedName>
    <definedName name="_xlnm.Print_Area" localSheetId="2">'KAR201-0 - SO 201 - Skaln...'!$C$4:$J$76,'KAR201-0 - SO 201 - Skaln...'!$C$82:$J$102,'KAR201-0 - SO 201 - Skaln...'!$C$108:$K$197</definedName>
    <definedName name="_xlnm.Print_Area" localSheetId="3">'KAR202-0 - SO 202 - Skaln...'!$C$4:$J$76,'KAR202-0 - SO 202 - Skaln...'!$C$82:$J$105,'KAR202-0 - SO 202 - Skaln...'!$C$111:$K$271</definedName>
    <definedName name="_xlnm.Print_Area" localSheetId="4">'KAR203-0 - SO 203 - Skaln...'!$C$4:$J$76,'KAR203-0 - SO 203 - Skaln...'!$C$82:$J$103,'KAR203-0 - SO 203 - Skaln...'!$C$109:$K$279</definedName>
    <definedName name="_xlnm.Print_Area" localSheetId="5">'KAR401-0 - SO 401 - Přelo...'!$C$4:$J$76,'KAR401-0 - SO 401 - Přelo...'!$C$82:$J$99,'KAR401-0 - SO 401 - Přelo...'!$C$105:$K$123</definedName>
    <definedName name="_xlnm.Print_Area" localSheetId="6">'KAR900-0 - SO 900 - DIO '!$C$4:$J$76,'KAR900-0 - SO 900 - DIO '!$C$82:$J$98,'KAR900-0 - SO 900 - DIO '!$C$104:$K$251</definedName>
    <definedName name="_xlnm.Print_Area" localSheetId="0">'Rekapitulace stavby'!$D$4:$AO$76,'Rekapitulace stavby'!$C$82:$AQ$101</definedName>
  </definedNames>
  <calcPr calcId="162913"/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/>
  <c r="BI247" i="7"/>
  <c r="BH247" i="7"/>
  <c r="BG247" i="7"/>
  <c r="BF247" i="7"/>
  <c r="T247" i="7"/>
  <c r="R247" i="7"/>
  <c r="P247" i="7"/>
  <c r="BI243" i="7"/>
  <c r="BH243" i="7"/>
  <c r="BG243" i="7"/>
  <c r="BF243" i="7"/>
  <c r="T243" i="7"/>
  <c r="R243" i="7"/>
  <c r="P243" i="7"/>
  <c r="BI235" i="7"/>
  <c r="BH235" i="7"/>
  <c r="BG235" i="7"/>
  <c r="BF235" i="7"/>
  <c r="T235" i="7"/>
  <c r="R235" i="7"/>
  <c r="P235" i="7"/>
  <c r="BI230" i="7"/>
  <c r="BH230" i="7"/>
  <c r="BG230" i="7"/>
  <c r="BF230" i="7"/>
  <c r="T230" i="7"/>
  <c r="R230" i="7"/>
  <c r="P230" i="7"/>
  <c r="BI226" i="7"/>
  <c r="BH226" i="7"/>
  <c r="BG226" i="7"/>
  <c r="BF226" i="7"/>
  <c r="T226" i="7"/>
  <c r="R226" i="7"/>
  <c r="P226" i="7"/>
  <c r="BI221" i="7"/>
  <c r="BH221" i="7"/>
  <c r="BG221" i="7"/>
  <c r="BF221" i="7"/>
  <c r="T221" i="7"/>
  <c r="R221" i="7"/>
  <c r="P221" i="7"/>
  <c r="BI216" i="7"/>
  <c r="BH216" i="7"/>
  <c r="BG216" i="7"/>
  <c r="BF216" i="7"/>
  <c r="T216" i="7"/>
  <c r="R216" i="7"/>
  <c r="P216" i="7"/>
  <c r="BI212" i="7"/>
  <c r="BH212" i="7"/>
  <c r="BG212" i="7"/>
  <c r="BF212" i="7"/>
  <c r="T212" i="7"/>
  <c r="R212" i="7"/>
  <c r="P212" i="7"/>
  <c r="BI207" i="7"/>
  <c r="BH207" i="7"/>
  <c r="BG207" i="7"/>
  <c r="BF207" i="7"/>
  <c r="T207" i="7"/>
  <c r="R207" i="7"/>
  <c r="P207" i="7"/>
  <c r="BI202" i="7"/>
  <c r="BH202" i="7"/>
  <c r="BG202" i="7"/>
  <c r="BF202" i="7"/>
  <c r="T202" i="7"/>
  <c r="R202" i="7"/>
  <c r="P202" i="7"/>
  <c r="BI198" i="7"/>
  <c r="BH198" i="7"/>
  <c r="BG198" i="7"/>
  <c r="BF198" i="7"/>
  <c r="T198" i="7"/>
  <c r="R198" i="7"/>
  <c r="P198" i="7"/>
  <c r="BI193" i="7"/>
  <c r="BH193" i="7"/>
  <c r="BG193" i="7"/>
  <c r="BF193" i="7"/>
  <c r="T193" i="7"/>
  <c r="R193" i="7"/>
  <c r="P193" i="7"/>
  <c r="BI188" i="7"/>
  <c r="BH188" i="7"/>
  <c r="BG188" i="7"/>
  <c r="BF188" i="7"/>
  <c r="T188" i="7"/>
  <c r="R188" i="7"/>
  <c r="P188" i="7"/>
  <c r="BI184" i="7"/>
  <c r="BH184" i="7"/>
  <c r="BG184" i="7"/>
  <c r="BF184" i="7"/>
  <c r="T184" i="7"/>
  <c r="R184" i="7"/>
  <c r="P184" i="7"/>
  <c r="BI179" i="7"/>
  <c r="BH179" i="7"/>
  <c r="BG179" i="7"/>
  <c r="BF179" i="7"/>
  <c r="T179" i="7"/>
  <c r="R179" i="7"/>
  <c r="P179" i="7"/>
  <c r="BI175" i="7"/>
  <c r="BH175" i="7"/>
  <c r="BG175" i="7"/>
  <c r="BF175" i="7"/>
  <c r="T175" i="7"/>
  <c r="R175" i="7"/>
  <c r="P175" i="7"/>
  <c r="BI170" i="7"/>
  <c r="BH170" i="7"/>
  <c r="BG170" i="7"/>
  <c r="BF170" i="7"/>
  <c r="T170" i="7"/>
  <c r="R170" i="7"/>
  <c r="P170" i="7"/>
  <c r="BI165" i="7"/>
  <c r="BH165" i="7"/>
  <c r="BG165" i="7"/>
  <c r="BF165" i="7"/>
  <c r="T165" i="7"/>
  <c r="R165" i="7"/>
  <c r="P165" i="7"/>
  <c r="BI161" i="7"/>
  <c r="BH161" i="7"/>
  <c r="BG161" i="7"/>
  <c r="BF161" i="7"/>
  <c r="T161" i="7"/>
  <c r="R161" i="7"/>
  <c r="P161" i="7"/>
  <c r="BI156" i="7"/>
  <c r="BH156" i="7"/>
  <c r="BG156" i="7"/>
  <c r="BF156" i="7"/>
  <c r="T156" i="7"/>
  <c r="R156" i="7"/>
  <c r="P156" i="7"/>
  <c r="BI151" i="7"/>
  <c r="BH151" i="7"/>
  <c r="BG151" i="7"/>
  <c r="BF151" i="7"/>
  <c r="T151" i="7"/>
  <c r="R151" i="7"/>
  <c r="P151" i="7"/>
  <c r="BI147" i="7"/>
  <c r="BH147" i="7"/>
  <c r="BG147" i="7"/>
  <c r="BF147" i="7"/>
  <c r="T147" i="7"/>
  <c r="R147" i="7"/>
  <c r="P147" i="7"/>
  <c r="BI142" i="7"/>
  <c r="BH142" i="7"/>
  <c r="BG142" i="7"/>
  <c r="BF142" i="7"/>
  <c r="T142" i="7"/>
  <c r="R142" i="7"/>
  <c r="P142" i="7"/>
  <c r="BI137" i="7"/>
  <c r="BH137" i="7"/>
  <c r="BG137" i="7"/>
  <c r="BF137" i="7"/>
  <c r="T137" i="7"/>
  <c r="R137" i="7"/>
  <c r="P137" i="7"/>
  <c r="BI132" i="7"/>
  <c r="BH132" i="7"/>
  <c r="BG132" i="7"/>
  <c r="BF132" i="7"/>
  <c r="T132" i="7"/>
  <c r="R132" i="7"/>
  <c r="P132" i="7"/>
  <c r="BI128" i="7"/>
  <c r="BH128" i="7"/>
  <c r="BG128" i="7"/>
  <c r="BF128" i="7"/>
  <c r="T128" i="7"/>
  <c r="R128" i="7"/>
  <c r="P128" i="7"/>
  <c r="BI123" i="7"/>
  <c r="BH123" i="7"/>
  <c r="BG123" i="7"/>
  <c r="BF123" i="7"/>
  <c r="T123" i="7"/>
  <c r="R123" i="7"/>
  <c r="P123" i="7"/>
  <c r="BI119" i="7"/>
  <c r="BH119" i="7"/>
  <c r="BG119" i="7"/>
  <c r="BF119" i="7"/>
  <c r="T119" i="7"/>
  <c r="R119" i="7"/>
  <c r="P119" i="7"/>
  <c r="J114" i="7"/>
  <c r="J113" i="7"/>
  <c r="F113" i="7"/>
  <c r="F111" i="7"/>
  <c r="E109" i="7"/>
  <c r="J92" i="7"/>
  <c r="J91" i="7"/>
  <c r="F91" i="7"/>
  <c r="F89" i="7"/>
  <c r="E87" i="7"/>
  <c r="J18" i="7"/>
  <c r="E18" i="7"/>
  <c r="F92" i="7"/>
  <c r="J17" i="7"/>
  <c r="J12" i="7"/>
  <c r="J89" i="7" s="1"/>
  <c r="E7" i="7"/>
  <c r="E107" i="7"/>
  <c r="J37" i="6"/>
  <c r="J36" i="6"/>
  <c r="AY99" i="1"/>
  <c r="J35" i="6"/>
  <c r="AX99" i="1"/>
  <c r="BI121" i="6"/>
  <c r="BH121" i="6"/>
  <c r="F36" i="6" s="1"/>
  <c r="BC99" i="1" s="1"/>
  <c r="BG121" i="6"/>
  <c r="F35" i="6" s="1"/>
  <c r="BB99" i="1" s="1"/>
  <c r="BF121" i="6"/>
  <c r="F34" i="6" s="1"/>
  <c r="BA99" i="1" s="1"/>
  <c r="T121" i="6"/>
  <c r="T120" i="6"/>
  <c r="T119" i="6" s="1"/>
  <c r="T118" i="6" s="1"/>
  <c r="R121" i="6"/>
  <c r="R120" i="6"/>
  <c r="R119" i="6"/>
  <c r="R118" i="6" s="1"/>
  <c r="P121" i="6"/>
  <c r="P120" i="6"/>
  <c r="P119" i="6" s="1"/>
  <c r="P118" i="6" s="1"/>
  <c r="AU99" i="1" s="1"/>
  <c r="J115" i="6"/>
  <c r="J114" i="6"/>
  <c r="F114" i="6"/>
  <c r="F112" i="6"/>
  <c r="E110" i="6"/>
  <c r="J92" i="6"/>
  <c r="J91" i="6"/>
  <c r="F91" i="6"/>
  <c r="F89" i="6"/>
  <c r="E87" i="6"/>
  <c r="J18" i="6"/>
  <c r="E18" i="6"/>
  <c r="F92" i="6"/>
  <c r="J17" i="6"/>
  <c r="J12" i="6"/>
  <c r="J89" i="6"/>
  <c r="E7" i="6"/>
  <c r="E108" i="6"/>
  <c r="J37" i="5"/>
  <c r="J36" i="5"/>
  <c r="AY98" i="1" s="1"/>
  <c r="J35" i="5"/>
  <c r="AX98" i="1"/>
  <c r="BI275" i="5"/>
  <c r="BH275" i="5"/>
  <c r="BG275" i="5"/>
  <c r="BF275" i="5"/>
  <c r="T275" i="5"/>
  <c r="R275" i="5"/>
  <c r="P275" i="5"/>
  <c r="BI270" i="5"/>
  <c r="BH270" i="5"/>
  <c r="BG270" i="5"/>
  <c r="BF270" i="5"/>
  <c r="T270" i="5"/>
  <c r="R270" i="5"/>
  <c r="P270" i="5"/>
  <c r="BI264" i="5"/>
  <c r="BH264" i="5"/>
  <c r="BG264" i="5"/>
  <c r="BF264" i="5"/>
  <c r="T264" i="5"/>
  <c r="R264" i="5"/>
  <c r="P264" i="5"/>
  <c r="BI260" i="5"/>
  <c r="BH260" i="5"/>
  <c r="BG260" i="5"/>
  <c r="BF260" i="5"/>
  <c r="T260" i="5"/>
  <c r="T259" i="5" s="1"/>
  <c r="R260" i="5"/>
  <c r="P260" i="5"/>
  <c r="BI255" i="5"/>
  <c r="BH255" i="5"/>
  <c r="BG255" i="5"/>
  <c r="BF255" i="5"/>
  <c r="T255" i="5"/>
  <c r="R255" i="5"/>
  <c r="P255" i="5"/>
  <c r="BI252" i="5"/>
  <c r="BH252" i="5"/>
  <c r="BG252" i="5"/>
  <c r="BF252" i="5"/>
  <c r="T252" i="5"/>
  <c r="R252" i="5"/>
  <c r="P252" i="5"/>
  <c r="BI247" i="5"/>
  <c r="BH247" i="5"/>
  <c r="BG247" i="5"/>
  <c r="BF247" i="5"/>
  <c r="T247" i="5"/>
  <c r="R247" i="5"/>
  <c r="P247" i="5"/>
  <c r="BI240" i="5"/>
  <c r="BH240" i="5"/>
  <c r="BG240" i="5"/>
  <c r="BF240" i="5"/>
  <c r="T240" i="5"/>
  <c r="R240" i="5"/>
  <c r="P240" i="5"/>
  <c r="BI235" i="5"/>
  <c r="BH235" i="5"/>
  <c r="BG235" i="5"/>
  <c r="BF235" i="5"/>
  <c r="T235" i="5"/>
  <c r="R235" i="5"/>
  <c r="P235" i="5"/>
  <c r="BI230" i="5"/>
  <c r="BH230" i="5"/>
  <c r="BG230" i="5"/>
  <c r="BF230" i="5"/>
  <c r="T230" i="5"/>
  <c r="R230" i="5"/>
  <c r="P230" i="5"/>
  <c r="BI225" i="5"/>
  <c r="BH225" i="5"/>
  <c r="BG225" i="5"/>
  <c r="BF225" i="5"/>
  <c r="T225" i="5"/>
  <c r="R225" i="5"/>
  <c r="P225" i="5"/>
  <c r="BI220" i="5"/>
  <c r="BH220" i="5"/>
  <c r="BG220" i="5"/>
  <c r="BF220" i="5"/>
  <c r="T220" i="5"/>
  <c r="R220" i="5"/>
  <c r="P220" i="5"/>
  <c r="BI216" i="5"/>
  <c r="BH216" i="5"/>
  <c r="BG216" i="5"/>
  <c r="BF216" i="5"/>
  <c r="T216" i="5"/>
  <c r="R216" i="5"/>
  <c r="P216" i="5"/>
  <c r="BI211" i="5"/>
  <c r="BH211" i="5"/>
  <c r="BG211" i="5"/>
  <c r="BF211" i="5"/>
  <c r="T211" i="5"/>
  <c r="R211" i="5"/>
  <c r="P211" i="5"/>
  <c r="BI206" i="5"/>
  <c r="BH206" i="5"/>
  <c r="BG206" i="5"/>
  <c r="BF206" i="5"/>
  <c r="T206" i="5"/>
  <c r="R206" i="5"/>
  <c r="P206" i="5"/>
  <c r="BI202" i="5"/>
  <c r="BH202" i="5"/>
  <c r="BG202" i="5"/>
  <c r="BF202" i="5"/>
  <c r="T202" i="5"/>
  <c r="R202" i="5"/>
  <c r="P202" i="5"/>
  <c r="BI197" i="5"/>
  <c r="BH197" i="5"/>
  <c r="BG197" i="5"/>
  <c r="BF197" i="5"/>
  <c r="T197" i="5"/>
  <c r="R197" i="5"/>
  <c r="P197" i="5"/>
  <c r="BI192" i="5"/>
  <c r="BH192" i="5"/>
  <c r="BG192" i="5"/>
  <c r="BF192" i="5"/>
  <c r="T192" i="5"/>
  <c r="R192" i="5"/>
  <c r="P192" i="5"/>
  <c r="BI185" i="5"/>
  <c r="BH185" i="5"/>
  <c r="BG185" i="5"/>
  <c r="BF185" i="5"/>
  <c r="T185" i="5"/>
  <c r="R185" i="5"/>
  <c r="P185" i="5"/>
  <c r="BI180" i="5"/>
  <c r="BH180" i="5"/>
  <c r="BG180" i="5"/>
  <c r="BF180" i="5"/>
  <c r="T180" i="5"/>
  <c r="R180" i="5"/>
  <c r="P180" i="5"/>
  <c r="BI173" i="5"/>
  <c r="BH173" i="5"/>
  <c r="BG173" i="5"/>
  <c r="BF173" i="5"/>
  <c r="T173" i="5"/>
  <c r="R173" i="5"/>
  <c r="P173" i="5"/>
  <c r="BI168" i="5"/>
  <c r="BH168" i="5"/>
  <c r="BG168" i="5"/>
  <c r="BF168" i="5"/>
  <c r="T168" i="5"/>
  <c r="R168" i="5"/>
  <c r="P168" i="5"/>
  <c r="BI164" i="5"/>
  <c r="BH164" i="5"/>
  <c r="BG164" i="5"/>
  <c r="BF164" i="5"/>
  <c r="T164" i="5"/>
  <c r="R164" i="5"/>
  <c r="P164" i="5"/>
  <c r="BI159" i="5"/>
  <c r="BH159" i="5"/>
  <c r="BG159" i="5"/>
  <c r="BF159" i="5"/>
  <c r="T159" i="5"/>
  <c r="R159" i="5"/>
  <c r="P159" i="5"/>
  <c r="BI154" i="5"/>
  <c r="BH154" i="5"/>
  <c r="BG154" i="5"/>
  <c r="BF154" i="5"/>
  <c r="T154" i="5"/>
  <c r="R154" i="5"/>
  <c r="P154" i="5"/>
  <c r="BI149" i="5"/>
  <c r="BH149" i="5"/>
  <c r="BG149" i="5"/>
  <c r="BF149" i="5"/>
  <c r="T149" i="5"/>
  <c r="R149" i="5"/>
  <c r="P149" i="5"/>
  <c r="BI144" i="5"/>
  <c r="BH144" i="5"/>
  <c r="BG144" i="5"/>
  <c r="BF144" i="5"/>
  <c r="T144" i="5"/>
  <c r="R144" i="5"/>
  <c r="P144" i="5"/>
  <c r="BI139" i="5"/>
  <c r="BH139" i="5"/>
  <c r="BG139" i="5"/>
  <c r="BF139" i="5"/>
  <c r="T139" i="5"/>
  <c r="R139" i="5"/>
  <c r="P139" i="5"/>
  <c r="BI135" i="5"/>
  <c r="BH135" i="5"/>
  <c r="BG135" i="5"/>
  <c r="BF135" i="5"/>
  <c r="J34" i="5" s="1"/>
  <c r="T135" i="5"/>
  <c r="R135" i="5"/>
  <c r="P135" i="5"/>
  <c r="BI130" i="5"/>
  <c r="BH130" i="5"/>
  <c r="BG130" i="5"/>
  <c r="BF130" i="5"/>
  <c r="T130" i="5"/>
  <c r="R130" i="5"/>
  <c r="P130" i="5"/>
  <c r="BI125" i="5"/>
  <c r="BH125" i="5"/>
  <c r="BG125" i="5"/>
  <c r="BF125" i="5"/>
  <c r="T125" i="5"/>
  <c r="T124" i="5"/>
  <c r="R125" i="5"/>
  <c r="R124" i="5"/>
  <c r="P125" i="5"/>
  <c r="P124" i="5" s="1"/>
  <c r="J119" i="5"/>
  <c r="J118" i="5"/>
  <c r="F118" i="5"/>
  <c r="F116" i="5"/>
  <c r="E114" i="5"/>
  <c r="J92" i="5"/>
  <c r="J91" i="5"/>
  <c r="F91" i="5"/>
  <c r="F89" i="5"/>
  <c r="E87" i="5"/>
  <c r="J18" i="5"/>
  <c r="E18" i="5"/>
  <c r="F119" i="5" s="1"/>
  <c r="J17" i="5"/>
  <c r="J12" i="5"/>
  <c r="J89" i="5" s="1"/>
  <c r="E7" i="5"/>
  <c r="E112" i="5" s="1"/>
  <c r="J37" i="4"/>
  <c r="J36" i="4"/>
  <c r="AY97" i="1" s="1"/>
  <c r="J35" i="4"/>
  <c r="AX97" i="1" s="1"/>
  <c r="BI268" i="4"/>
  <c r="BH268" i="4"/>
  <c r="BG268" i="4"/>
  <c r="BF268" i="4"/>
  <c r="T268" i="4"/>
  <c r="R268" i="4"/>
  <c r="P268" i="4"/>
  <c r="BI264" i="4"/>
  <c r="BH264" i="4"/>
  <c r="BG264" i="4"/>
  <c r="BF264" i="4"/>
  <c r="T264" i="4"/>
  <c r="R264" i="4"/>
  <c r="P264" i="4"/>
  <c r="BI259" i="4"/>
  <c r="BH259" i="4"/>
  <c r="BG259" i="4"/>
  <c r="BF259" i="4"/>
  <c r="T259" i="4"/>
  <c r="R259" i="4"/>
  <c r="P259" i="4"/>
  <c r="BI253" i="4"/>
  <c r="BH253" i="4"/>
  <c r="BG253" i="4"/>
  <c r="BF253" i="4"/>
  <c r="T253" i="4"/>
  <c r="T252" i="4" s="1"/>
  <c r="R253" i="4"/>
  <c r="R252" i="4"/>
  <c r="P253" i="4"/>
  <c r="P252" i="4"/>
  <c r="BI247" i="4"/>
  <c r="BH247" i="4"/>
  <c r="BG247" i="4"/>
  <c r="BF247" i="4"/>
  <c r="T247" i="4"/>
  <c r="R247" i="4"/>
  <c r="P247" i="4"/>
  <c r="BI243" i="4"/>
  <c r="BH243" i="4"/>
  <c r="BG243" i="4"/>
  <c r="BF243" i="4"/>
  <c r="T243" i="4"/>
  <c r="R243" i="4"/>
  <c r="P243" i="4"/>
  <c r="BI239" i="4"/>
  <c r="BH239" i="4"/>
  <c r="BG239" i="4"/>
  <c r="BF239" i="4"/>
  <c r="T239" i="4"/>
  <c r="R239" i="4"/>
  <c r="P239" i="4"/>
  <c r="BI235" i="4"/>
  <c r="BH235" i="4"/>
  <c r="BG235" i="4"/>
  <c r="BF235" i="4"/>
  <c r="T235" i="4"/>
  <c r="R235" i="4"/>
  <c r="P235" i="4"/>
  <c r="BI231" i="4"/>
  <c r="BH231" i="4"/>
  <c r="BG231" i="4"/>
  <c r="BF231" i="4"/>
  <c r="T231" i="4"/>
  <c r="R231" i="4"/>
  <c r="P231" i="4"/>
  <c r="BI226" i="4"/>
  <c r="BH226" i="4"/>
  <c r="BG226" i="4"/>
  <c r="BF226" i="4"/>
  <c r="T226" i="4"/>
  <c r="R226" i="4"/>
  <c r="P226" i="4"/>
  <c r="BI221" i="4"/>
  <c r="BH221" i="4"/>
  <c r="BG221" i="4"/>
  <c r="BF221" i="4"/>
  <c r="T221" i="4"/>
  <c r="R221" i="4"/>
  <c r="P221" i="4"/>
  <c r="BI218" i="4"/>
  <c r="BH218" i="4"/>
  <c r="BG218" i="4"/>
  <c r="BF218" i="4"/>
  <c r="T218" i="4"/>
  <c r="R218" i="4"/>
  <c r="P218" i="4"/>
  <c r="BI213" i="4"/>
  <c r="BH213" i="4"/>
  <c r="BG213" i="4"/>
  <c r="BF213" i="4"/>
  <c r="T213" i="4"/>
  <c r="R213" i="4"/>
  <c r="P213" i="4"/>
  <c r="BI208" i="4"/>
  <c r="BH208" i="4"/>
  <c r="BG208" i="4"/>
  <c r="BF208" i="4"/>
  <c r="T208" i="4"/>
  <c r="R208" i="4"/>
  <c r="P208" i="4"/>
  <c r="BI203" i="4"/>
  <c r="BH203" i="4"/>
  <c r="BG203" i="4"/>
  <c r="BF203" i="4"/>
  <c r="T203" i="4"/>
  <c r="R203" i="4"/>
  <c r="P203" i="4"/>
  <c r="BI198" i="4"/>
  <c r="BH198" i="4"/>
  <c r="BG198" i="4"/>
  <c r="BF198" i="4"/>
  <c r="T198" i="4"/>
  <c r="R198" i="4"/>
  <c r="P198" i="4"/>
  <c r="BI193" i="4"/>
  <c r="BH193" i="4"/>
  <c r="BG193" i="4"/>
  <c r="BF193" i="4"/>
  <c r="T193" i="4"/>
  <c r="R193" i="4"/>
  <c r="P193" i="4"/>
  <c r="BI188" i="4"/>
  <c r="BH188" i="4"/>
  <c r="BG188" i="4"/>
  <c r="BF188" i="4"/>
  <c r="T188" i="4"/>
  <c r="R188" i="4"/>
  <c r="P188" i="4"/>
  <c r="BI182" i="4"/>
  <c r="BH182" i="4"/>
  <c r="BG182" i="4"/>
  <c r="BF182" i="4"/>
  <c r="T182" i="4"/>
  <c r="R182" i="4"/>
  <c r="P182" i="4"/>
  <c r="BI177" i="4"/>
  <c r="BH177" i="4"/>
  <c r="BG177" i="4"/>
  <c r="BF177" i="4"/>
  <c r="T177" i="4"/>
  <c r="R177" i="4"/>
  <c r="P177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4" i="4"/>
  <c r="BH164" i="4"/>
  <c r="BG164" i="4"/>
  <c r="BF164" i="4"/>
  <c r="T164" i="4"/>
  <c r="R164" i="4"/>
  <c r="P164" i="4"/>
  <c r="BI159" i="4"/>
  <c r="BH159" i="4"/>
  <c r="BG159" i="4"/>
  <c r="BF159" i="4"/>
  <c r="T159" i="4"/>
  <c r="R159" i="4"/>
  <c r="P159" i="4"/>
  <c r="BI153" i="4"/>
  <c r="BH153" i="4"/>
  <c r="BG153" i="4"/>
  <c r="BF153" i="4"/>
  <c r="T153" i="4"/>
  <c r="R153" i="4"/>
  <c r="P153" i="4"/>
  <c r="BI148" i="4"/>
  <c r="BH148" i="4"/>
  <c r="BG148" i="4"/>
  <c r="BF148" i="4"/>
  <c r="T148" i="4"/>
  <c r="R148" i="4"/>
  <c r="P148" i="4"/>
  <c r="BI143" i="4"/>
  <c r="BH143" i="4"/>
  <c r="BG143" i="4"/>
  <c r="BF143" i="4"/>
  <c r="T143" i="4"/>
  <c r="R143" i="4"/>
  <c r="P143" i="4"/>
  <c r="BI138" i="4"/>
  <c r="BH138" i="4"/>
  <c r="BG138" i="4"/>
  <c r="BF138" i="4"/>
  <c r="T138" i="4"/>
  <c r="R138" i="4"/>
  <c r="P138" i="4"/>
  <c r="BI132" i="4"/>
  <c r="BH132" i="4"/>
  <c r="BG132" i="4"/>
  <c r="BF132" i="4"/>
  <c r="T132" i="4"/>
  <c r="R132" i="4"/>
  <c r="P132" i="4"/>
  <c r="BI127" i="4"/>
  <c r="BH127" i="4"/>
  <c r="BG127" i="4"/>
  <c r="BF127" i="4"/>
  <c r="T127" i="4"/>
  <c r="T126" i="4" s="1"/>
  <c r="R127" i="4"/>
  <c r="R126" i="4" s="1"/>
  <c r="P127" i="4"/>
  <c r="P126" i="4" s="1"/>
  <c r="J121" i="4"/>
  <c r="J120" i="4"/>
  <c r="F120" i="4"/>
  <c r="F118" i="4"/>
  <c r="E116" i="4"/>
  <c r="J92" i="4"/>
  <c r="J91" i="4"/>
  <c r="F91" i="4"/>
  <c r="F89" i="4"/>
  <c r="E87" i="4"/>
  <c r="J18" i="4"/>
  <c r="E18" i="4"/>
  <c r="F121" i="4"/>
  <c r="J17" i="4"/>
  <c r="J12" i="4"/>
  <c r="J89" i="4" s="1"/>
  <c r="E7" i="4"/>
  <c r="E114" i="4"/>
  <c r="J37" i="3"/>
  <c r="J36" i="3"/>
  <c r="AY96" i="1"/>
  <c r="J35" i="3"/>
  <c r="AX96" i="1"/>
  <c r="BI192" i="3"/>
  <c r="BH192" i="3"/>
  <c r="BG192" i="3"/>
  <c r="BF192" i="3"/>
  <c r="T192" i="3"/>
  <c r="T191" i="3"/>
  <c r="R192" i="3"/>
  <c r="R191" i="3"/>
  <c r="P192" i="3"/>
  <c r="P191" i="3"/>
  <c r="BI187" i="3"/>
  <c r="BH187" i="3"/>
  <c r="BG187" i="3"/>
  <c r="BF187" i="3"/>
  <c r="T187" i="3"/>
  <c r="R187" i="3"/>
  <c r="P187" i="3"/>
  <c r="BI184" i="3"/>
  <c r="BH184" i="3"/>
  <c r="BG184" i="3"/>
  <c r="BF184" i="3"/>
  <c r="T184" i="3"/>
  <c r="R184" i="3"/>
  <c r="P184" i="3"/>
  <c r="BI179" i="3"/>
  <c r="BH179" i="3"/>
  <c r="BG179" i="3"/>
  <c r="BF179" i="3"/>
  <c r="T179" i="3"/>
  <c r="R179" i="3"/>
  <c r="P179" i="3"/>
  <c r="BI174" i="3"/>
  <c r="BH174" i="3"/>
  <c r="BG174" i="3"/>
  <c r="BF174" i="3"/>
  <c r="T174" i="3"/>
  <c r="R174" i="3"/>
  <c r="P174" i="3"/>
  <c r="BI169" i="3"/>
  <c r="BH169" i="3"/>
  <c r="BG169" i="3"/>
  <c r="BF169" i="3"/>
  <c r="T169" i="3"/>
  <c r="R169" i="3"/>
  <c r="P169" i="3"/>
  <c r="BI163" i="3"/>
  <c r="BH163" i="3"/>
  <c r="BG163" i="3"/>
  <c r="BF163" i="3"/>
  <c r="T163" i="3"/>
  <c r="R163" i="3"/>
  <c r="P163" i="3"/>
  <c r="BI158" i="3"/>
  <c r="BH158" i="3"/>
  <c r="BG158" i="3"/>
  <c r="BF158" i="3"/>
  <c r="T158" i="3"/>
  <c r="R158" i="3"/>
  <c r="P158" i="3"/>
  <c r="BI154" i="3"/>
  <c r="BH154" i="3"/>
  <c r="BG154" i="3"/>
  <c r="BF154" i="3"/>
  <c r="T154" i="3"/>
  <c r="R154" i="3"/>
  <c r="P154" i="3"/>
  <c r="BI149" i="3"/>
  <c r="BH149" i="3"/>
  <c r="BG149" i="3"/>
  <c r="BF149" i="3"/>
  <c r="T149" i="3"/>
  <c r="R149" i="3"/>
  <c r="P149" i="3"/>
  <c r="BI144" i="3"/>
  <c r="BH144" i="3"/>
  <c r="BG144" i="3"/>
  <c r="BF144" i="3"/>
  <c r="T144" i="3"/>
  <c r="R144" i="3"/>
  <c r="P144" i="3"/>
  <c r="BI139" i="3"/>
  <c r="BH139" i="3"/>
  <c r="BG139" i="3"/>
  <c r="BF139" i="3"/>
  <c r="T139" i="3"/>
  <c r="R139" i="3"/>
  <c r="P139" i="3"/>
  <c r="BI134" i="3"/>
  <c r="BH134" i="3"/>
  <c r="BG134" i="3"/>
  <c r="BF134" i="3"/>
  <c r="T134" i="3"/>
  <c r="R134" i="3"/>
  <c r="P134" i="3"/>
  <c r="BI129" i="3"/>
  <c r="BH129" i="3"/>
  <c r="BG129" i="3"/>
  <c r="BF129" i="3"/>
  <c r="T129" i="3"/>
  <c r="R129" i="3"/>
  <c r="P129" i="3"/>
  <c r="BI124" i="3"/>
  <c r="BH124" i="3"/>
  <c r="BG124" i="3"/>
  <c r="BF124" i="3"/>
  <c r="T124" i="3"/>
  <c r="T123" i="3"/>
  <c r="R124" i="3"/>
  <c r="R123" i="3" s="1"/>
  <c r="P124" i="3"/>
  <c r="P123" i="3" s="1"/>
  <c r="J118" i="3"/>
  <c r="J117" i="3"/>
  <c r="F117" i="3"/>
  <c r="F115" i="3"/>
  <c r="E113" i="3"/>
  <c r="J92" i="3"/>
  <c r="J91" i="3"/>
  <c r="F91" i="3"/>
  <c r="F89" i="3"/>
  <c r="E87" i="3"/>
  <c r="J18" i="3"/>
  <c r="E18" i="3"/>
  <c r="F92" i="3" s="1"/>
  <c r="J17" i="3"/>
  <c r="J12" i="3"/>
  <c r="J115" i="3" s="1"/>
  <c r="E7" i="3"/>
  <c r="E111" i="3" s="1"/>
  <c r="J37" i="2"/>
  <c r="J36" i="2"/>
  <c r="AY95" i="1" s="1"/>
  <c r="J35" i="2"/>
  <c r="AX95" i="1"/>
  <c r="BI151" i="2"/>
  <c r="BH151" i="2"/>
  <c r="BG151" i="2"/>
  <c r="BF151" i="2"/>
  <c r="T151" i="2"/>
  <c r="R151" i="2"/>
  <c r="P151" i="2"/>
  <c r="BI147" i="2"/>
  <c r="BH147" i="2"/>
  <c r="BG147" i="2"/>
  <c r="BF147" i="2"/>
  <c r="T147" i="2"/>
  <c r="R147" i="2"/>
  <c r="P147" i="2"/>
  <c r="BI143" i="2"/>
  <c r="BH143" i="2"/>
  <c r="BG143" i="2"/>
  <c r="BF143" i="2"/>
  <c r="T143" i="2"/>
  <c r="R143" i="2"/>
  <c r="P143" i="2"/>
  <c r="BI139" i="2"/>
  <c r="BH139" i="2"/>
  <c r="BG139" i="2"/>
  <c r="BF139" i="2"/>
  <c r="T139" i="2"/>
  <c r="R139" i="2"/>
  <c r="P139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BI119" i="2"/>
  <c r="BH119" i="2"/>
  <c r="BG119" i="2"/>
  <c r="BF119" i="2"/>
  <c r="T119" i="2"/>
  <c r="R119" i="2"/>
  <c r="P119" i="2"/>
  <c r="J114" i="2"/>
  <c r="J113" i="2"/>
  <c r="F113" i="2"/>
  <c r="F111" i="2"/>
  <c r="E109" i="2"/>
  <c r="J92" i="2"/>
  <c r="J91" i="2"/>
  <c r="F91" i="2"/>
  <c r="F89" i="2"/>
  <c r="E87" i="2"/>
  <c r="J18" i="2"/>
  <c r="E18" i="2"/>
  <c r="F114" i="2" s="1"/>
  <c r="J17" i="2"/>
  <c r="J12" i="2"/>
  <c r="J111" i="2"/>
  <c r="E7" i="2"/>
  <c r="E85" i="2" s="1"/>
  <c r="L90" i="1"/>
  <c r="AM90" i="1"/>
  <c r="AM89" i="1"/>
  <c r="L89" i="1"/>
  <c r="AM87" i="1"/>
  <c r="L87" i="1"/>
  <c r="L85" i="1"/>
  <c r="L84" i="1"/>
  <c r="BK247" i="7"/>
  <c r="J247" i="7"/>
  <c r="BK243" i="7"/>
  <c r="J243" i="7"/>
  <c r="BK235" i="7"/>
  <c r="J235" i="7"/>
  <c r="BK230" i="7"/>
  <c r="J230" i="7"/>
  <c r="BK226" i="7"/>
  <c r="J226" i="7"/>
  <c r="BK221" i="7"/>
  <c r="J221" i="7"/>
  <c r="J216" i="7"/>
  <c r="J207" i="7"/>
  <c r="BK202" i="7"/>
  <c r="BK198" i="7"/>
  <c r="J193" i="7"/>
  <c r="BK188" i="7"/>
  <c r="J184" i="7"/>
  <c r="J170" i="7"/>
  <c r="J165" i="7"/>
  <c r="J156" i="7"/>
  <c r="J147" i="7"/>
  <c r="J142" i="7"/>
  <c r="J128" i="7"/>
  <c r="J123" i="7"/>
  <c r="BK121" i="6"/>
  <c r="J275" i="5"/>
  <c r="J260" i="5"/>
  <c r="BK255" i="5"/>
  <c r="BK235" i="5"/>
  <c r="J230" i="5"/>
  <c r="BK192" i="5"/>
  <c r="J168" i="5"/>
  <c r="J164" i="5"/>
  <c r="J130" i="5"/>
  <c r="BK259" i="4"/>
  <c r="J253" i="4"/>
  <c r="BK247" i="4"/>
  <c r="J243" i="4"/>
  <c r="BK218" i="4"/>
  <c r="BK203" i="4"/>
  <c r="J198" i="4"/>
  <c r="J164" i="4"/>
  <c r="J159" i="4"/>
  <c r="J143" i="4"/>
  <c r="BK138" i="4"/>
  <c r="J134" i="3"/>
  <c r="BK147" i="2"/>
  <c r="J143" i="2"/>
  <c r="BK216" i="7"/>
  <c r="BK212" i="7"/>
  <c r="J212" i="7"/>
  <c r="BK207" i="7"/>
  <c r="J202" i="7"/>
  <c r="J198" i="7"/>
  <c r="BK193" i="7"/>
  <c r="J188" i="7"/>
  <c r="BK184" i="7"/>
  <c r="J179" i="7"/>
  <c r="J175" i="7"/>
  <c r="BK161" i="7"/>
  <c r="BK156" i="7"/>
  <c r="J151" i="7"/>
  <c r="BK142" i="7"/>
  <c r="BK132" i="7"/>
  <c r="BK123" i="7"/>
  <c r="BK264" i="5"/>
  <c r="J252" i="5"/>
  <c r="J240" i="5"/>
  <c r="BK216" i="5"/>
  <c r="BK211" i="5"/>
  <c r="J211" i="5"/>
  <c r="J206" i="5"/>
  <c r="BK202" i="5"/>
  <c r="BK197" i="5"/>
  <c r="J185" i="5"/>
  <c r="J173" i="5"/>
  <c r="BK168" i="5"/>
  <c r="J159" i="5"/>
  <c r="BK144" i="5"/>
  <c r="BK239" i="4"/>
  <c r="J218" i="4"/>
  <c r="J213" i="4"/>
  <c r="BK193" i="4"/>
  <c r="BK182" i="4"/>
  <c r="BK173" i="4"/>
  <c r="J132" i="4"/>
  <c r="BK184" i="3"/>
  <c r="BK174" i="3"/>
  <c r="J154" i="3"/>
  <c r="BK139" i="3"/>
  <c r="BK124" i="3"/>
  <c r="BK151" i="2"/>
  <c r="J127" i="2"/>
  <c r="BK179" i="7"/>
  <c r="BK175" i="7"/>
  <c r="BK170" i="7"/>
  <c r="BK165" i="7"/>
  <c r="J161" i="7"/>
  <c r="BK151" i="7"/>
  <c r="BK147" i="7"/>
  <c r="BK137" i="7"/>
  <c r="J137" i="7"/>
  <c r="BK128" i="7"/>
  <c r="BK119" i="7"/>
  <c r="BK275" i="5"/>
  <c r="BK252" i="5"/>
  <c r="BK247" i="5"/>
  <c r="BK240" i="5"/>
  <c r="J132" i="7"/>
  <c r="J119" i="7"/>
  <c r="J121" i="6"/>
  <c r="BK270" i="5"/>
  <c r="J264" i="5"/>
  <c r="BK225" i="5"/>
  <c r="J192" i="5"/>
  <c r="BK135" i="5"/>
  <c r="BK130" i="5"/>
  <c r="BK125" i="5"/>
  <c r="BK268" i="4"/>
  <c r="J268" i="4"/>
  <c r="BK264" i="4"/>
  <c r="BK253" i="4"/>
  <c r="J235" i="4"/>
  <c r="J231" i="4"/>
  <c r="J221" i="4"/>
  <c r="J203" i="4"/>
  <c r="BK198" i="4"/>
  <c r="BK188" i="4"/>
  <c r="BK177" i="4"/>
  <c r="BK170" i="4"/>
  <c r="J138" i="4"/>
  <c r="BK187" i="3"/>
  <c r="J179" i="3"/>
  <c r="J158" i="3"/>
  <c r="BK154" i="3"/>
  <c r="J149" i="3"/>
  <c r="J135" i="2"/>
  <c r="BK123" i="2"/>
  <c r="J255" i="5"/>
  <c r="BK230" i="5"/>
  <c r="J216" i="5"/>
  <c r="BK206" i="5"/>
  <c r="BK139" i="5"/>
  <c r="J259" i="4"/>
  <c r="BK226" i="4"/>
  <c r="BK213" i="4"/>
  <c r="BK132" i="4"/>
  <c r="J127" i="4"/>
  <c r="BK149" i="3"/>
  <c r="J144" i="3"/>
  <c r="J147" i="2"/>
  <c r="BK143" i="2"/>
  <c r="J123" i="2"/>
  <c r="BK119" i="2"/>
  <c r="J270" i="5"/>
  <c r="BK260" i="5"/>
  <c r="J247" i="5"/>
  <c r="J235" i="5"/>
  <c r="J220" i="5"/>
  <c r="J202" i="5"/>
  <c r="J197" i="5"/>
  <c r="BK185" i="5"/>
  <c r="BK164" i="5"/>
  <c r="BK159" i="5"/>
  <c r="J154" i="5"/>
  <c r="J247" i="4"/>
  <c r="BK243" i="4"/>
  <c r="BK231" i="4"/>
  <c r="J177" i="4"/>
  <c r="BK164" i="4"/>
  <c r="J153" i="4"/>
  <c r="BK143" i="4"/>
  <c r="BK192" i="3"/>
  <c r="J174" i="3"/>
  <c r="J169" i="3"/>
  <c r="BK163" i="3"/>
  <c r="BK158" i="3"/>
  <c r="J129" i="3"/>
  <c r="J139" i="2"/>
  <c r="BK135" i="2"/>
  <c r="BK131" i="2"/>
  <c r="F37" i="6"/>
  <c r="J225" i="5"/>
  <c r="BK220" i="5"/>
  <c r="J180" i="5"/>
  <c r="BK173" i="5"/>
  <c r="J149" i="5"/>
  <c r="J135" i="5"/>
  <c r="J264" i="4"/>
  <c r="J239" i="4"/>
  <c r="J226" i="4"/>
  <c r="BK221" i="4"/>
  <c r="BK208" i="4"/>
  <c r="J182" i="4"/>
  <c r="BK159" i="4"/>
  <c r="BK127" i="4"/>
  <c r="J187" i="3"/>
  <c r="J184" i="3"/>
  <c r="BK179" i="3"/>
  <c r="BK144" i="3"/>
  <c r="BK129" i="3"/>
  <c r="J119" i="2"/>
  <c r="BK180" i="5"/>
  <c r="BK154" i="5"/>
  <c r="J125" i="5"/>
  <c r="J188" i="4"/>
  <c r="J173" i="4"/>
  <c r="BK153" i="4"/>
  <c r="J148" i="4"/>
  <c r="J163" i="3"/>
  <c r="J124" i="3"/>
  <c r="J151" i="2"/>
  <c r="BK127" i="2"/>
  <c r="BK149" i="5"/>
  <c r="J144" i="5"/>
  <c r="J139" i="5"/>
  <c r="BK235" i="4"/>
  <c r="J208" i="4"/>
  <c r="J193" i="4"/>
  <c r="J170" i="4"/>
  <c r="BK148" i="4"/>
  <c r="J192" i="3"/>
  <c r="BK169" i="3"/>
  <c r="J139" i="3"/>
  <c r="BK134" i="3"/>
  <c r="BK139" i="2"/>
  <c r="J131" i="2"/>
  <c r="AS94" i="1"/>
  <c r="R118" i="2" l="1"/>
  <c r="R117" i="2" s="1"/>
  <c r="T128" i="3"/>
  <c r="T122" i="3" s="1"/>
  <c r="T121" i="3" s="1"/>
  <c r="T131" i="4"/>
  <c r="T125" i="4" s="1"/>
  <c r="T124" i="4" s="1"/>
  <c r="BK225" i="4"/>
  <c r="J225" i="4" s="1"/>
  <c r="J101" i="4" s="1"/>
  <c r="R128" i="3"/>
  <c r="R122" i="3" s="1"/>
  <c r="R121" i="3" s="1"/>
  <c r="R187" i="4"/>
  <c r="R225" i="4"/>
  <c r="P258" i="4"/>
  <c r="BK178" i="3"/>
  <c r="J178" i="3"/>
  <c r="J100" i="3" s="1"/>
  <c r="BK187" i="4"/>
  <c r="J187" i="4"/>
  <c r="J100" i="4" s="1"/>
  <c r="R234" i="4"/>
  <c r="T258" i="4"/>
  <c r="T118" i="2"/>
  <c r="T117" i="2"/>
  <c r="R178" i="3"/>
  <c r="R131" i="4"/>
  <c r="R125" i="4"/>
  <c r="R124" i="4" s="1"/>
  <c r="P234" i="4"/>
  <c r="P118" i="2"/>
  <c r="P117" i="2" s="1"/>
  <c r="AU95" i="1" s="1"/>
  <c r="BK128" i="3"/>
  <c r="J128" i="3"/>
  <c r="J99" i="3"/>
  <c r="T178" i="3"/>
  <c r="T187" i="4"/>
  <c r="P225" i="4"/>
  <c r="BK129" i="5"/>
  <c r="J129" i="5"/>
  <c r="J99" i="5"/>
  <c r="R129" i="5"/>
  <c r="T129" i="5"/>
  <c r="T123" i="5" s="1"/>
  <c r="T122" i="5" s="1"/>
  <c r="P269" i="5"/>
  <c r="P178" i="3"/>
  <c r="P187" i="4"/>
  <c r="T225" i="4"/>
  <c r="BK167" i="5"/>
  <c r="J167" i="5" s="1"/>
  <c r="J100" i="5" s="1"/>
  <c r="BK259" i="5"/>
  <c r="J259" i="5"/>
  <c r="J101" i="5"/>
  <c r="T269" i="5"/>
  <c r="P129" i="5"/>
  <c r="P123" i="5" s="1"/>
  <c r="P122" i="5" s="1"/>
  <c r="AU98" i="1" s="1"/>
  <c r="P167" i="5"/>
  <c r="P259" i="5"/>
  <c r="BK269" i="5"/>
  <c r="J269" i="5"/>
  <c r="J102" i="5"/>
  <c r="BK131" i="4"/>
  <c r="J131" i="4" s="1"/>
  <c r="J99" i="4" s="1"/>
  <c r="T234" i="4"/>
  <c r="R258" i="4"/>
  <c r="T167" i="5"/>
  <c r="BK118" i="2"/>
  <c r="J118" i="2"/>
  <c r="J97" i="2" s="1"/>
  <c r="P128" i="3"/>
  <c r="P122" i="3" s="1"/>
  <c r="P121" i="3" s="1"/>
  <c r="AU96" i="1" s="1"/>
  <c r="P131" i="4"/>
  <c r="P125" i="4"/>
  <c r="P124" i="4"/>
  <c r="AU97" i="1" s="1"/>
  <c r="BK234" i="4"/>
  <c r="J234" i="4" s="1"/>
  <c r="J102" i="4" s="1"/>
  <c r="BK258" i="4"/>
  <c r="J258" i="4"/>
  <c r="J104" i="4"/>
  <c r="R167" i="5"/>
  <c r="R123" i="5" s="1"/>
  <c r="R122" i="5" s="1"/>
  <c r="R259" i="5"/>
  <c r="R269" i="5"/>
  <c r="BK118" i="7"/>
  <c r="J118" i="7" s="1"/>
  <c r="J97" i="7" s="1"/>
  <c r="P118" i="7"/>
  <c r="P117" i="7" s="1"/>
  <c r="AU100" i="1" s="1"/>
  <c r="R118" i="7"/>
  <c r="R117" i="7" s="1"/>
  <c r="T118" i="7"/>
  <c r="T117" i="7" s="1"/>
  <c r="J89" i="2"/>
  <c r="E85" i="3"/>
  <c r="BE154" i="3"/>
  <c r="BE163" i="3"/>
  <c r="BE192" i="3"/>
  <c r="E85" i="4"/>
  <c r="BE226" i="4"/>
  <c r="BE243" i="4"/>
  <c r="BK252" i="4"/>
  <c r="J252" i="4"/>
  <c r="J103" i="4"/>
  <c r="BE125" i="5"/>
  <c r="BE255" i="5"/>
  <c r="BE119" i="2"/>
  <c r="BE143" i="2"/>
  <c r="BE129" i="3"/>
  <c r="BE144" i="3"/>
  <c r="BE149" i="3"/>
  <c r="BE184" i="3"/>
  <c r="J118" i="4"/>
  <c r="BE127" i="4"/>
  <c r="BE132" i="4"/>
  <c r="BE159" i="4"/>
  <c r="BE203" i="4"/>
  <c r="BE218" i="4"/>
  <c r="BE221" i="4"/>
  <c r="BE124" i="3"/>
  <c r="BE134" i="3"/>
  <c r="BK123" i="3"/>
  <c r="BE173" i="4"/>
  <c r="BE247" i="4"/>
  <c r="BE253" i="4"/>
  <c r="BE168" i="5"/>
  <c r="BE202" i="5"/>
  <c r="J111" i="7"/>
  <c r="F92" i="2"/>
  <c r="BE123" i="2"/>
  <c r="F118" i="3"/>
  <c r="BE139" i="3"/>
  <c r="BE187" i="3"/>
  <c r="BE208" i="4"/>
  <c r="BE264" i="4"/>
  <c r="J116" i="5"/>
  <c r="BE144" i="5"/>
  <c r="BE192" i="5"/>
  <c r="BE230" i="5"/>
  <c r="BE264" i="5"/>
  <c r="BE275" i="5"/>
  <c r="BE135" i="2"/>
  <c r="BE169" i="3"/>
  <c r="F92" i="4"/>
  <c r="BE138" i="4"/>
  <c r="BE143" i="4"/>
  <c r="BE148" i="4"/>
  <c r="BE170" i="4"/>
  <c r="BE177" i="4"/>
  <c r="BE188" i="4"/>
  <c r="BE193" i="4"/>
  <c r="BE198" i="4"/>
  <c r="BE235" i="4"/>
  <c r="BE130" i="5"/>
  <c r="BE211" i="5"/>
  <c r="BE220" i="5"/>
  <c r="BE247" i="5"/>
  <c r="BE252" i="5"/>
  <c r="BE260" i="5"/>
  <c r="BE270" i="5"/>
  <c r="J112" i="6"/>
  <c r="F115" i="6"/>
  <c r="BD99" i="1"/>
  <c r="E107" i="2"/>
  <c r="BE127" i="2"/>
  <c r="BE147" i="2"/>
  <c r="BE151" i="2"/>
  <c r="BE174" i="3"/>
  <c r="BE213" i="4"/>
  <c r="BE268" i="4"/>
  <c r="BK126" i="4"/>
  <c r="J126" i="4"/>
  <c r="J98" i="4" s="1"/>
  <c r="F92" i="5"/>
  <c r="BE149" i="5"/>
  <c r="BE154" i="5"/>
  <c r="BE164" i="5"/>
  <c r="BE216" i="5"/>
  <c r="BE240" i="5"/>
  <c r="BK124" i="5"/>
  <c r="BK123" i="5" s="1"/>
  <c r="J123" i="5" s="1"/>
  <c r="J97" i="5" s="1"/>
  <c r="E85" i="7"/>
  <c r="BE230" i="7"/>
  <c r="BE225" i="5"/>
  <c r="E85" i="6"/>
  <c r="BE121" i="6"/>
  <c r="BK120" i="6"/>
  <c r="BK119" i="6" s="1"/>
  <c r="J119" i="6" s="1"/>
  <c r="J97" i="6" s="1"/>
  <c r="F114" i="7"/>
  <c r="BE119" i="7"/>
  <c r="BE128" i="7"/>
  <c r="BE132" i="7"/>
  <c r="BE151" i="7"/>
  <c r="BE156" i="7"/>
  <c r="BE165" i="7"/>
  <c r="BE175" i="7"/>
  <c r="BE184" i="7"/>
  <c r="BE131" i="2"/>
  <c r="J89" i="3"/>
  <c r="BE153" i="4"/>
  <c r="BE164" i="4"/>
  <c r="BE231" i="4"/>
  <c r="BE259" i="4"/>
  <c r="BE135" i="5"/>
  <c r="BE180" i="5"/>
  <c r="BE206" i="5"/>
  <c r="BE235" i="5"/>
  <c r="AW98" i="1"/>
  <c r="BE123" i="7"/>
  <c r="BE137" i="7"/>
  <c r="BE147" i="7"/>
  <c r="BE161" i="7"/>
  <c r="BE170" i="7"/>
  <c r="BE179" i="7"/>
  <c r="BE188" i="7"/>
  <c r="BE193" i="7"/>
  <c r="BE198" i="7"/>
  <c r="BE202" i="7"/>
  <c r="BE207" i="7"/>
  <c r="BE139" i="2"/>
  <c r="BE158" i="3"/>
  <c r="BE179" i="3"/>
  <c r="BK191" i="3"/>
  <c r="J191" i="3"/>
  <c r="J101" i="3" s="1"/>
  <c r="BE182" i="4"/>
  <c r="BE239" i="4"/>
  <c r="E85" i="5"/>
  <c r="BE139" i="5"/>
  <c r="BE159" i="5"/>
  <c r="BE173" i="5"/>
  <c r="BE185" i="5"/>
  <c r="BE197" i="5"/>
  <c r="BE142" i="7"/>
  <c r="BE212" i="7"/>
  <c r="BE216" i="7"/>
  <c r="BE221" i="7"/>
  <c r="BE226" i="7"/>
  <c r="BE235" i="7"/>
  <c r="BE243" i="7"/>
  <c r="BE247" i="7"/>
  <c r="F34" i="4"/>
  <c r="BA97" i="1"/>
  <c r="F36" i="4"/>
  <c r="BC97" i="1"/>
  <c r="F35" i="2"/>
  <c r="BB95" i="1" s="1"/>
  <c r="F34" i="5"/>
  <c r="BA98" i="1" s="1"/>
  <c r="J34" i="4"/>
  <c r="AW97" i="1"/>
  <c r="F36" i="5"/>
  <c r="BC98" i="1"/>
  <c r="J33" i="6"/>
  <c r="AV99" i="1" s="1"/>
  <c r="F35" i="4"/>
  <c r="BB97" i="1" s="1"/>
  <c r="F36" i="3"/>
  <c r="BC96" i="1" s="1"/>
  <c r="F37" i="5"/>
  <c r="BD98" i="1"/>
  <c r="F35" i="7"/>
  <c r="BB100" i="1" s="1"/>
  <c r="F37" i="3"/>
  <c r="BD96" i="1" s="1"/>
  <c r="J34" i="7"/>
  <c r="AW100" i="1" s="1"/>
  <c r="J34" i="6"/>
  <c r="AW99" i="1" s="1"/>
  <c r="F34" i="3"/>
  <c r="BA96" i="1" s="1"/>
  <c r="F35" i="5"/>
  <c r="BB98" i="1" s="1"/>
  <c r="F36" i="7"/>
  <c r="BC100" i="1" s="1"/>
  <c r="F36" i="2"/>
  <c r="BC95" i="1"/>
  <c r="J34" i="2"/>
  <c r="AW95" i="1" s="1"/>
  <c r="F34" i="2"/>
  <c r="BA95" i="1" s="1"/>
  <c r="F34" i="7"/>
  <c r="BA100" i="1" s="1"/>
  <c r="F37" i="7"/>
  <c r="BD100" i="1"/>
  <c r="F37" i="2"/>
  <c r="BD95" i="1" s="1"/>
  <c r="F37" i="4"/>
  <c r="BD97" i="1" s="1"/>
  <c r="F35" i="3"/>
  <c r="BB96" i="1" s="1"/>
  <c r="J34" i="3"/>
  <c r="AW96" i="1"/>
  <c r="BK122" i="3" l="1"/>
  <c r="J122" i="3"/>
  <c r="J97" i="3"/>
  <c r="J123" i="3"/>
  <c r="J98" i="3" s="1"/>
  <c r="J120" i="6"/>
  <c r="J98" i="6" s="1"/>
  <c r="BK125" i="4"/>
  <c r="J125" i="4" s="1"/>
  <c r="J97" i="4" s="1"/>
  <c r="BK117" i="2"/>
  <c r="J117" i="2" s="1"/>
  <c r="J30" i="2" s="1"/>
  <c r="AG95" i="1" s="1"/>
  <c r="BK122" i="5"/>
  <c r="J122" i="5"/>
  <c r="J96" i="5" s="1"/>
  <c r="J124" i="5"/>
  <c r="J98" i="5" s="1"/>
  <c r="BK118" i="6"/>
  <c r="J118" i="6" s="1"/>
  <c r="J30" i="6" s="1"/>
  <c r="AG99" i="1" s="1"/>
  <c r="BK117" i="7"/>
  <c r="J117" i="7" s="1"/>
  <c r="J96" i="7" s="1"/>
  <c r="F33" i="6"/>
  <c r="AZ99" i="1"/>
  <c r="F33" i="2"/>
  <c r="AZ95" i="1" s="1"/>
  <c r="F33" i="3"/>
  <c r="AZ96" i="1"/>
  <c r="J33" i="3"/>
  <c r="AV96" i="1"/>
  <c r="AT96" i="1" s="1"/>
  <c r="BC94" i="1"/>
  <c r="W32" i="1" s="1"/>
  <c r="BD94" i="1"/>
  <c r="W33" i="1"/>
  <c r="J33" i="4"/>
  <c r="AV97" i="1" s="1"/>
  <c r="AT97" i="1" s="1"/>
  <c r="J33" i="2"/>
  <c r="AV95" i="1" s="1"/>
  <c r="AT95" i="1" s="1"/>
  <c r="F33" i="7"/>
  <c r="AZ100" i="1" s="1"/>
  <c r="F33" i="5"/>
  <c r="AZ98" i="1" s="1"/>
  <c r="BA94" i="1"/>
  <c r="AW94" i="1" s="1"/>
  <c r="AK30" i="1" s="1"/>
  <c r="AT99" i="1"/>
  <c r="F33" i="4"/>
  <c r="AZ97" i="1" s="1"/>
  <c r="AU94" i="1"/>
  <c r="BB94" i="1"/>
  <c r="W31" i="1"/>
  <c r="J33" i="7"/>
  <c r="AV100" i="1" s="1"/>
  <c r="AT100" i="1" s="1"/>
  <c r="J33" i="5"/>
  <c r="AV98" i="1" s="1"/>
  <c r="AT98" i="1" s="1"/>
  <c r="J39" i="2" l="1"/>
  <c r="BK124" i="4"/>
  <c r="J124" i="4"/>
  <c r="J96" i="2"/>
  <c r="BK121" i="3"/>
  <c r="J121" i="3"/>
  <c r="J96" i="3"/>
  <c r="J96" i="6"/>
  <c r="J39" i="6"/>
  <c r="AN95" i="1"/>
  <c r="AN99" i="1"/>
  <c r="AZ94" i="1"/>
  <c r="W29" i="1"/>
  <c r="J30" i="4"/>
  <c r="AG97" i="1" s="1"/>
  <c r="AN97" i="1" s="1"/>
  <c r="J30" i="5"/>
  <c r="AG98" i="1"/>
  <c r="AN98" i="1"/>
  <c r="J30" i="7"/>
  <c r="AG100" i="1"/>
  <c r="AN100" i="1"/>
  <c r="AY94" i="1"/>
  <c r="AX94" i="1"/>
  <c r="W30" i="1"/>
  <c r="J96" i="4" l="1"/>
  <c r="J39" i="5"/>
  <c r="J39" i="7"/>
  <c r="J39" i="4"/>
  <c r="AV94" i="1"/>
  <c r="AK29" i="1" s="1"/>
  <c r="J30" i="3"/>
  <c r="AG96" i="1" s="1"/>
  <c r="AN96" i="1" s="1"/>
  <c r="J39" i="3" l="1"/>
  <c r="AT94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<sst xmlns="http://schemas.openxmlformats.org/spreadsheetml/2006/main" count="4905" uniqueCount="745">
  <si>
    <t>Export Komplet</t>
  </si>
  <si>
    <t/>
  </si>
  <si>
    <t>2.0</t>
  </si>
  <si>
    <t>ZAMOK</t>
  </si>
  <si>
    <t>False</t>
  </si>
  <si>
    <t>{31a78a61-e93b-4b58-b578-421f384876f6}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</si>
  <si>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</si>
  <si>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</si>
  <si>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</si>
  <si>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</si>
  <si>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</si>
  <si>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</si>
  <si>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</si>
  <si>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</si>
  <si>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kar002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</si>
  <si>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</si>
  <si>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</si>
  <si>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II/116 před obcí Karlštejn, nestabilní skalní masiv</t>
  </si>
  <si>
    <t>KSO:</t>
  </si>
  <si>
    <t>CC-CZ:</t>
  </si>
  <si>
    <t>Místo:</t>
  </si>
  <si>
    <t>Karlštejn</t>
  </si>
  <si>
    <t>Datum:</t>
  </si>
  <si>
    <t>18. 5. 2021</t>
  </si>
  <si>
    <t>Zadavatel:</t>
  </si>
  <si>
    <t>IČ:</t>
  </si>
  <si>
    <t>Krajská správa a údržba silnic Středočeského kraje</t>
  </si>
  <si>
    <t>DIČ:</t>
  </si>
  <si>
    <t>Uchazeč:</t>
  </si>
  <si>
    <t>Vyplň údaj</t>
  </si>
  <si>
    <t>Projektant:</t>
  </si>
  <si>
    <t>GeoTec-GS, a.s.</t>
  </si>
  <si>
    <t>True</t>
  </si>
  <si>
    <t>Zpracovatel:</t>
  </si>
  <si>
    <t>Ing. Komárek Martin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</si>
  <si>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</si>
  <si>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</si>
  <si>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</si>
  <si>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</si>
  <si>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</si>
  <si>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</si>
  <si>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</si>
  <si>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</si>
  <si>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</si>
  <si>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</si>
  <si>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</si>
  <si>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</si>
  <si>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</si>
  <si>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</si>
  <si>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</si>
  <si>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</si>
  <si>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</si>
  <si>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</si>
  <si>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</si>
  <si>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</si>
  <si>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</si>
  <si>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</si>
  <si>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</si>
  <si>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</si>
  <si>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</si>
  <si>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</si>
  <si>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</si>
  <si>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</si>
  <si>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</si>
  <si>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</si>
  <si>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</si>
  <si>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</si>
  <si>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</si>
  <si>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</si>
  <si>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</si>
  <si>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</si>
  <si>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</si>
  <si>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</si>
  <si>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</si>
  <si>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</si>
  <si>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</si>
  <si>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</si>
  <si>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</si>
  <si>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</si>
  <si>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</si>
  <si>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</si>
  <si>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KAR VON-0</t>
  </si>
  <si>
    <t>Všeobecné a ostatní náklady</t>
  </si>
  <si>
    <t>STA</t>
  </si>
  <si>
    <t>1</t>
  </si>
  <si>
    <t>{c8975d53-b53e-4782-9d7c-02f1ac5cc939}</t>
  </si>
  <si>
    <t>2</t>
  </si>
  <si>
    <t>KAR201-0</t>
  </si>
  <si>
    <t>SO 201 - Skalní masiv A (km 38,508-38,536)</t>
  </si>
  <si>
    <t>{33363a3d-5407-4f27-9c96-931791a97b28}</t>
  </si>
  <si>
    <t>KAR202-0</t>
  </si>
  <si>
    <t>SO 202 - Skalní masiv B (km 38,620-38,690)</t>
  </si>
  <si>
    <t>{4dd29038-dbfd-4da4-bbc8-fc45a2abb6e8}</t>
  </si>
  <si>
    <t>KAR203-0</t>
  </si>
  <si>
    <t>SO 203 - Skalní masiv C (km 38,734-38,880)</t>
  </si>
  <si>
    <t>{7f369c6a-6099-4ba0-9c70-a33383ed706b}</t>
  </si>
  <si>
    <t>KAR401-0</t>
  </si>
  <si>
    <t>SO 401 - Přeložka podzemního vedení SEK (metalický kabel)</t>
  </si>
  <si>
    <t>{cecc7fb5-3c51-4aec-b594-f117874d2bf8}</t>
  </si>
  <si>
    <t>KAR900-0</t>
  </si>
  <si>
    <t xml:space="preserve">SO 900 - DIO </t>
  </si>
  <si>
    <t>{ad5a44cc-ba8e-48b6-80ec-f5b71ce9b59a}</t>
  </si>
  <si>
    <t>KRYCÍ LIST SOUPISU PRACÍ</t>
  </si>
  <si>
    <t>Objekt:</t>
  </si>
  <si>
    <t>KAR VON-0 - Všeobecné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</si>
  <si>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</si>
  <si>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</si>
  <si>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</si>
  <si>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</si>
  <si>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</si>
  <si>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</si>
  <si>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</si>
  <si>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</si>
  <si>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</si>
  <si>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</si>
  <si>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</si>
  <si>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</si>
  <si>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</si>
  <si>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</si>
  <si>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</si>
  <si>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</si>
  <si>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</si>
  <si>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</si>
  <si>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</si>
  <si>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</si>
  <si>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</si>
  <si>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</si>
  <si>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</si>
  <si>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K</t>
  </si>
  <si>
    <t>02730</t>
  </si>
  <si>
    <t>POMOC PRÁCE ZŘÍZ NEBO ZAJIŠŤ OCHRANU INŽENÝRSKÝCH SÍTÍ</t>
  </si>
  <si>
    <t>KPL</t>
  </si>
  <si>
    <t>OTSKP 2020</t>
  </si>
  <si>
    <t>512</t>
  </si>
  <si>
    <t>-1387656140</t>
  </si>
  <si>
    <t>PP</t>
  </si>
  <si>
    <t>PSC</t>
  </si>
  <si>
    <t>Poznámka k souboru cen:_x000D_
zahrnuje veškeré náklady spojené s objednatelem požadovanými zařízeními</t>
  </si>
  <si>
    <t>P</t>
  </si>
  <si>
    <t xml:space="preserve">Poznámka k položce:_x000D_
Vytýčení stávajících inženýrských sítí a jejich zajištění pro všechny stavební objekty vč. případných sond pro zajištění polohy sítí_x000D_
 </t>
  </si>
  <si>
    <t>02910</t>
  </si>
  <si>
    <t>OSTATNÍ POŽADAVKY - ZEMĚMĚŘIČSKÁ MĚŘENÍ</t>
  </si>
  <si>
    <t>1098169088</t>
  </si>
  <si>
    <t>Poznámka k souboru cen:_x000D_
zahrnuje veškeré náklady spojené s objednatelem požadovanými pracemi, - pro stanovení orientační investorské ceny určete jednotkovou cenu jako 1% odhadované ceny stavby</t>
  </si>
  <si>
    <t xml:space="preserve">Poznámka k položce:_x000D_
Vytýčení stavby oprávněným geodetem před zahájením stavby_x000D_
Vytyčovací práce + cena za vytyčení prostorové polohy a všech objektů_x000D_
Zaměření skutečného provedení stavby (3x tištěná forma + 3x CD)_x000D_
</t>
  </si>
  <si>
    <t>3</t>
  </si>
  <si>
    <t>02943</t>
  </si>
  <si>
    <t>OSTATNÍ POŽADAVKY - VYPRACOVÁNÍ RDS</t>
  </si>
  <si>
    <t>-573165618</t>
  </si>
  <si>
    <t>Poznámka k souboru cen:_x000D_
zahrnuje veškeré náklady spojené s objednatelem požadovanými pracemi</t>
  </si>
  <si>
    <t>Poznámka k položce:_x000D_
cena za vypracování RDS (Realizační dokumentace stavby) dle všeobecných obchodních podmínek objednatele (3x tiskem a 1x CD)</t>
  </si>
  <si>
    <t>02944</t>
  </si>
  <si>
    <t>OSTAT POŽADAVKY - DOKUMENTACE SKUTEČ PROVEDENÍ V DIGIT FORMĚ</t>
  </si>
  <si>
    <t>-1393907368</t>
  </si>
  <si>
    <t>Poznámka k položce:_x000D_
cena za vypracování DSPS (dokumentace skutečného provedení stavby) dle všeobecných obchodních podmínek objednatele (4x tiskem a 1x CD)</t>
  </si>
  <si>
    <t>6</t>
  </si>
  <si>
    <t>02945</t>
  </si>
  <si>
    <t>OSTAT POŽADAVKY - GEOMETRICKÝ PLÁN</t>
  </si>
  <si>
    <t>1077821045</t>
  </si>
  <si>
    <t>Poznámka k souboru cen:_x000D_
položka zahrnuje: - přípravu podkladů, vyhotovení žádosti pro vklad na katastrální úřad - polní práce spojené s vyhotovením geometrického plánu - výpočetní a grafické kancelářské práce - úřední ověření výsledného elaborátu - schválení návrhu vkladu do katastru nemovitostí příslušným katastrálním úřadem</t>
  </si>
  <si>
    <t>Poznámka k položce:_x000D_
Geometrický oddělovací plán pro majetkové vypořádání vlastnických vztahů ověřený příslušným katastrálním úřadem, vč. předání, odsouhlasení objednatelem (12x tiskem a 1x CD)</t>
  </si>
  <si>
    <t>5</t>
  </si>
  <si>
    <t>02946</t>
  </si>
  <si>
    <t>OSTAT POŽADAVKY - FOTODOKUMENTACE</t>
  </si>
  <si>
    <t>-1120955193</t>
  </si>
  <si>
    <t>Poznámka k souboru cen:_x000D_
položka zahrnuje: - fotodokumentaci zadavatelem požadovaného děje a konstrukcí v požadovaných časových intervalech - zadavatelem specifikované výstupy (fotografie v papírovém a digitálním formátu) v požadovaném počtu</t>
  </si>
  <si>
    <t>Poznámka k položce:_x000D_
Zpráva o průběhu výstavby s fotodokumentací a popisem v tištěné  a elektronické podobě, 3x závěrečná zpráva o průběhu výstavby s fotodokumentací a popisem v tištěné i elektronické formě</t>
  </si>
  <si>
    <t>7</t>
  </si>
  <si>
    <t>029611</t>
  </si>
  <si>
    <t>OSTATNÍ POŽADAVKY - ODBORNÝ DOZOR</t>
  </si>
  <si>
    <t>HOD</t>
  </si>
  <si>
    <t>-235491038</t>
  </si>
  <si>
    <t>Poznámka k souboru cen:_x000D_
zahrnuje veškeré náklady spojené s objednatelem požadovaným dozorem</t>
  </si>
  <si>
    <t>Poznámka k položce:_x000D_
Geotechnický dozor stavby_x000D_
- podrobný IG průzkum - v době provádění zemních, bouracích a vrtných a zemních prací budou zjištěny podrobné informace o skutečném stavu skalních masivů_x000D_
- zjištění přesných informací o skladbě a druhu hornin v podloží navrhované ochtranné bariéry- odebrání vzorků zemin_x000D_
- závěrečná zpráva_x000D_
- zatřídění vybouraných materiálů a zeminy včetně posouzení jejich vhodnosti pro další použití na stavbě</t>
  </si>
  <si>
    <t>8</t>
  </si>
  <si>
    <t>02991</t>
  </si>
  <si>
    <t>OSTATNÍ POŽADAVKY - INFORMAČNÍ TABULE</t>
  </si>
  <si>
    <t>KUS</t>
  </si>
  <si>
    <t>-1478063979</t>
  </si>
  <si>
    <t>Poznámka k souboru cen:_x000D_
položka zahrnuje: - dodání a osazení informačních tabulí v předepsaném provedení a množství s obsahem předepsaným zadavatelem - veškeré nosné a upevňovací konstrukce - základové konstrukce včetně nutných zemních prací - demontáž a odvoz po skončení platnosti - případně nutné opravy poškozených čátí během platnosti</t>
  </si>
  <si>
    <t>Poznámka k položce:_x000D_
informační tabule objednatele</t>
  </si>
  <si>
    <t>9</t>
  </si>
  <si>
    <t>03100</t>
  </si>
  <si>
    <t>ZAŘÍZENÍ STAVENIŠTĚ - ZŘÍZENÍ, PROVOZ, DEMONTÁŽ</t>
  </si>
  <si>
    <t>2069727954</t>
  </si>
  <si>
    <t>Poznámka k souboru cen:_x000D_
zahrnuje objednatelem povolené náklady na pořízení (event. pronájem), provozování, udržování a likvidaci zhotovitelova zařízení</t>
  </si>
  <si>
    <t xml:space="preserve">Poznámka k položce:_x000D_
Úhrnná částka za položku musí pokrývat všechna potřebná zařízení staveniště po celou dobu výstavby _x000D_
- zahrnuje náklady na veškeré zařízení staveniště vč. jeho zřízení, provoz a odstranění či jakékoliv potřebné přemisťování v rozsahu stavby, etap nebo ve fázi výstavby, do doby úplného dokončení a předání stavby objednateli _x000D_
- kompletní vybudování, provoz a likvidaci zařízení stavenišžě pro všechny stavební objekty akce včetně oplocení </t>
  </si>
  <si>
    <t>KAR201-0 - SO 201 - Skalní masiv A (km 38,508-38,536)</t>
  </si>
  <si>
    <t>HSV - Práce a dodávky HSV</t>
  </si>
  <si>
    <t xml:space="preserve">    0 - Všeobecné konstrukce a práce</t>
  </si>
  <si>
    <t xml:space="preserve">    1 - Zemní práce</t>
  </si>
  <si>
    <t xml:space="preserve">    2 - Zakládání</t>
  </si>
  <si>
    <t xml:space="preserve">    5 - Komunikace pozemní</t>
  </si>
  <si>
    <t>HSV</t>
  </si>
  <si>
    <t>Práce a dodávky HSV</t>
  </si>
  <si>
    <t>Všeobecné konstrukce a práce</t>
  </si>
  <si>
    <t>014101</t>
  </si>
  <si>
    <t>POPLATKY ZA SKLÁDKU</t>
  </si>
  <si>
    <t>M3</t>
  </si>
  <si>
    <t>-1359088929</t>
  </si>
  <si>
    <t>Poznámka k souboru cen:_x000D_
zahrnuje veškeré poplatky provozovateli skládky související s uložením odpadu na skládce.</t>
  </si>
  <si>
    <t>Poznámka k položce:_x000D_
ZEMINA A KAMENNÁ SUŤ</t>
  </si>
  <si>
    <t>Zemní práce</t>
  </si>
  <si>
    <t>11120R</t>
  </si>
  <si>
    <t>ODSTRANĚNÍ KŘOVIN, HOROLEZECKY</t>
  </si>
  <si>
    <t>M2</t>
  </si>
  <si>
    <t>215729284</t>
  </si>
  <si>
    <t>ODSTRANĚNÍ KŘOVIN</t>
  </si>
  <si>
    <t>Poznámka k souboru cen:_x000D_
odstranění křovin a stromů do průměru 100 mm doprava dřevin bez ohledu na vzdálenost spálení na hromadách nebo štěpkování</t>
  </si>
  <si>
    <t>VV</t>
  </si>
  <si>
    <t>plocha dle ACAD</t>
  </si>
  <si>
    <t>220</t>
  </si>
  <si>
    <t>12273</t>
  </si>
  <si>
    <t>ODKOPÁVKY A PROKOPÁVKY OBECNÉ TŘ. I</t>
  </si>
  <si>
    <t>-1468198814</t>
  </si>
  <si>
    <t>Poznámka k souboru cen:_x000D_
položka zahrnuje: - vodorovná a svislá doprava, přemístění, přeložení, manipulace s výkopkem - kompletní provedení vykopávky nezapažené i zapažené - ošetření výkopiště po celou dobu práce v něm vč. klimatických opatření - ztížení vykopávek v blízkosti podzemního vedení, konstrukcí a objektů vč. jejich dočasného zajištění - ztížení pod vodou, v okolí výbušnin, ve stísněných prostorech a pod. - příplatek za lepivost - těžení po vrstvách, pásech a po jiných nutných částech (figurách) - čerpání vody vč. čerpacích jímek, potrubí a pohotovostní čerpací soupravy (viz ustanovení k pol. 1151,2) - potřebné snížení hladiny podzemní vody - těžení a rozpojování jednotlivých balvanů - vytahování a nošení výkopku - svahování a přesvah. svahů do konečného tvaru, výměna hornin v podloží a v pláni znehodnocené klimatickými vlivy - ruční vykopávky, odstranění kořenů a napadávek - pažení, vzepření a rozepření vč. přepažování (vyjma štětových stěn) - úpravu, ochranu a očištění dna, základové spáry, stěn a svahů - zhutnění podloží, případně i svahů vč. svahování - zřízení stupňů v podloží a lavic na svazích, není-li pro tyto práce zřízena samostatná položka - udržování výkopiště a jeho ochrana proti vodě - odvedení nebo obvedení vody v okolí výkopiště a ve výkopišti - třídění výkopku - veškeré pomocné konstrukce umožňující provedení vykopávky (příjezdy, sjezdy, nájezdy, lešení, podpěr. konstr., přemostění, zpevněné plochy, zakrytí a pod.) - nezahrnuje uložení zeminy (na skládku, do násypu) ani poplatky za skládku, vykazují se v položce č.0141**</t>
  </si>
  <si>
    <t>Poznámka k položce:_x000D_
úprava terénu u paty skalního masivu</t>
  </si>
  <si>
    <t>170*0,35</t>
  </si>
  <si>
    <t>12273B</t>
  </si>
  <si>
    <t>ODKOPÁVKY A PROKOPÁVKY OBECNÉ TŘ. I - DOPRAVA</t>
  </si>
  <si>
    <t>M3KM</t>
  </si>
  <si>
    <t>-1446354077</t>
  </si>
  <si>
    <t>Poznámka k souboru cen:_x000D_
Položka zahrnuje samostatnou dopravu zeminy. Množství se určí jako součin kubatutry [m3] a požadované vzdálenosti [km].</t>
  </si>
  <si>
    <t>Poznámka k položce:_x000D_
doprava na skládku 20km</t>
  </si>
  <si>
    <t>59,5*20 'Přepočtené koeficientem množství</t>
  </si>
  <si>
    <t>12841</t>
  </si>
  <si>
    <t>DOLAMOVÁNÍ ODKOPÁVEK TŘ. II</t>
  </si>
  <si>
    <t>-282947681</t>
  </si>
  <si>
    <t>Poznámka k souboru cen:_x000D_
- dolamování označuje těžení výkopu bez použití trhavin. položka zahrnuje: - vodorovná a svislá doprava, přemístění, přeložení, manipulace s výkopkem - kompletní provedení vykopávky nezapažené i zapažené - ošetření výkopiště po celou dobu práce v něm vč. klimatických opatření - ztížení vykopávek v blízkosti podzemního vedení, konstrukcí a objektů vč. jejich dočasného zajištění - ztížení pod vodou, v okolí výbušnin, ve stísněných prostorech a pod. - těžení po vrstvách, pásech a po jiných nutných částech (figurách) - čerpání vody vč. čerpacích jímek, potrubí a pohotovostní čerpací soupravy (viz ustanovení k pol. 1151,2) - potřebné snížení hladiny podzemní vody - těžení a rozpojování jednotlivých balvanů - vytahování a nošení výkopku - svahování a přesvah. svahů do konečného tvaru, výměna hornin v podloží a v pláni znehodnocené klimatickými vlivy - ruční vykopávky, odstranění kořenů a napadávek - pažení, vzepření a rozepření vč. přepažování (vyjma štětových stěn) - úpravu, ochranu a očištění dna, základové spáry, stěn a svahů - zhutnění podloží, případně i svahů vč. svahování - udržování výkopiště a jeho ochrana proti vodě - odvedení nebo obvedení vody v okolí výkopiště a ve výkopišti - třídění výkopku - veškeré pomocné konstrukce umožňující provedení vykopávky (příjezdy, sjezdy, nájezdy, lešení, podpěr. konstr., přemostění, zpevněné plochy, zakrytí a pod.) - nezahrnuje uložení zeminy (na skládku, do násypu) ani poplatky za skládku, vykazují se v položce č.0141</t>
  </si>
  <si>
    <t>Poznámka k položce:_x000D_
odstranění suti z velkých kamenný bloků u paty skalní stěny</t>
  </si>
  <si>
    <t>(2,5+7,8+6,6+6+9,4+11)*2</t>
  </si>
  <si>
    <t>12841B</t>
  </si>
  <si>
    <t>DOLAMOVÁNÍ ODKOPÁVEK TŘ. II - DOPRAVA</t>
  </si>
  <si>
    <t>-1182443979</t>
  </si>
  <si>
    <t>Poznámka k položce:_x000D_
doprava na skládku 20km_x000D_
odstranění suti z velkých kamenný bloků u paty skalní stěny</t>
  </si>
  <si>
    <t>86,6*20 'Přepočtené koeficientem množství</t>
  </si>
  <si>
    <t>12843</t>
  </si>
  <si>
    <t>PŘEDRCENÍ VÝKOPKU TŘ. II</t>
  </si>
  <si>
    <t>-87728631</t>
  </si>
  <si>
    <t>Poznámka k souboru cen:_x000D_
položka nezahrnuje žádnou manipulaci s výkopkem (nakládání, doprava)</t>
  </si>
  <si>
    <t>12891</t>
  </si>
  <si>
    <t>DOLAMOVÁNÍ ODKOPÁVEK TŘ. III</t>
  </si>
  <si>
    <t>-230041126</t>
  </si>
  <si>
    <t>Poznámka k položce:_x000D_
odbourání skalního výchozu - dolní část (do výšky cca 3,0 m)</t>
  </si>
  <si>
    <t>15*2</t>
  </si>
  <si>
    <t>12891B</t>
  </si>
  <si>
    <t>DOLAMOVÁNÍ ODKOPÁVEK TŘ. III - DOPRAVA</t>
  </si>
  <si>
    <t>-714391008</t>
  </si>
  <si>
    <t>Poznámka k položce:_x000D_
doprava na skládku 20km_x000D_
odbourání skalního výchozu</t>
  </si>
  <si>
    <t>181,2</t>
  </si>
  <si>
    <t>181,2*20 'Přepočtené koeficientem množství</t>
  </si>
  <si>
    <t>10</t>
  </si>
  <si>
    <t>12891R</t>
  </si>
  <si>
    <t>DOLAMOVÁNÍ ODKOPÁVEK TŘ. III, HOROLEZECKY</t>
  </si>
  <si>
    <t>-1133845547</t>
  </si>
  <si>
    <t>OdstraněnÍ nestabilních skalních bloků prováděné ručně metodou postupného rozebírání s využitím speciálních technologií
- na rozpojení (bourání) větších bloků skalního masivu přímo ve stěně bude použito vzduchových ručních sbíjecích a vrtacích kladiv v kombinaci s neexplozivním rozpojováním bloků hydraulickým klínem
- bourání bude prováděno směrem od horní hrany skalního masivu k jeho patě
- bourání bude na místě řízeno geotechnickým dozorem stavby
- práce musí být řízeny tak, aby nedošlo k nadměrnému navýšení odtěžovaných hmot</t>
  </si>
  <si>
    <t>Poznámka k položce:_x000D_
odbourání skalního výchozu - horní část</t>
  </si>
  <si>
    <t>(36,6+32,2+4,6+2,2)*2</t>
  </si>
  <si>
    <t>11</t>
  </si>
  <si>
    <t>12893</t>
  </si>
  <si>
    <t>PŘEDRCENÍ VÝKOPKU TŘ. III</t>
  </si>
  <si>
    <t>-1288177160</t>
  </si>
  <si>
    <t>Poznámka k položce:_x000D_
odbourání skalního výchozu</t>
  </si>
  <si>
    <t>Zakládání</t>
  </si>
  <si>
    <t>12</t>
  </si>
  <si>
    <t>26135</t>
  </si>
  <si>
    <t>VRTY PRO KOTVENÍ, INJEKTÁŽ A MIKROPILOTY NA POVRCHU TŘ. III D DO 300MM</t>
  </si>
  <si>
    <t>M</t>
  </si>
  <si>
    <t>-1202982167</t>
  </si>
  <si>
    <t>Poznámka k souboru cen:_x000D_
položka zahrnuje: přemístění, montáž a demontáž vrtných souprav svislou dopravu zeminy z vrtu vodorovnou dopravu zeminy bez uložení na skládku případně nutné pažení dočasné (včetně odpažení) i trvalé</t>
  </si>
  <si>
    <t>Poznámka k položce:_x000D_
vrty pro sloupky plotu</t>
  </si>
  <si>
    <t>4*1,2</t>
  </si>
  <si>
    <t>13</t>
  </si>
  <si>
    <t>285394R2</t>
  </si>
  <si>
    <t>SLOUPKY PLOTU, VLEPENÍ AKT. CEM. Z OCELOVÝCH TRUBEK DO 80MM DO VRTŮ</t>
  </si>
  <si>
    <t>1691258585</t>
  </si>
  <si>
    <t>Sloupky plotu z ocelovích trubek 70/6 mm, zaslepené  s navařenými oky s antikorozní ochranou (Zn+PKO) 
- vlepené aktivovanou cementovou směsí do předvrtaných otvorů
Položka zahrnuje:
- výrobu a dodání vřetně povrchové úpravy PKO
- osazení a vlepení do vrtu</t>
  </si>
  <si>
    <t>Poznámka k položce:_x000D_
sloupky plotu délky 3,0 m</t>
  </si>
  <si>
    <t>14</t>
  </si>
  <si>
    <t>289941R3</t>
  </si>
  <si>
    <t>OCHRANNÉ PLOTY Z OCELOVÝCH SÍTÍ PEVNOSTI 40 KN/M HOROLEZECKÝM ZPŮSOBEM</t>
  </si>
  <si>
    <t>1594543978</t>
  </si>
  <si>
    <t>Vysokopevnostní pletivo (tahová pevnost pletiva min 40 kN/m) s maximálním rozměrem ok sítě 60 x 80 mm.
Ocelová síť bude opatřena antikorozní úpravou žárovým pokovením drátu slitinou zinku a hliníku (Zn+Al). 
Nedílnou součástí plotu jsou nosná a kotevní ocelová lana průměr Ø 10/12 mm s dvojitou antikorozní ochranou (pozinkování a poplastování). 
Ocelové pletivo plotu bude upevněno typovými sponami na nosná ocelová lana 
Položka zahrnuje:
- dodávků požadované ochranné sítě včetně potřebných přesahů
- dodávku nosných a kotevních lan
- všechen potřebný spojovací materiál
Položka nezahrnuje:
- sloupky plotu
- veškeré kotevní prvky</t>
  </si>
  <si>
    <t>Poznámka k položce:_x000D_
ochranný plot</t>
  </si>
  <si>
    <t>9*1,8</t>
  </si>
  <si>
    <t>Komunikace pozemní</t>
  </si>
  <si>
    <t>56960</t>
  </si>
  <si>
    <t>ZPEVNĚNÍ KRAJNIC Z RECYKLOVANÉHO MATERIÁLU</t>
  </si>
  <si>
    <t>-1610366480</t>
  </si>
  <si>
    <t>Poznámka k souboru cen:_x000D_
- dodání recyklátu v požadované kvalitě - očištění podkladu - uložení recyklátu dle předepsaného technologického předpisu, zhutnění vrstvy v předepsané tloušťce - zřízení vrstvy bez rozlišení šířky, pokládání vrstvy po etapách, včetně pracovních spar a spojů - úpravu napojení, ukončení - nezahrnuje postřiky, nátěry</t>
  </si>
  <si>
    <t>Poznámka k položce:_x000D_
zpevnění plochy u paty skalního masivu a mezi plotem a komunikací</t>
  </si>
  <si>
    <t>175*0,15</t>
  </si>
  <si>
    <t>KAR202-0 - SO 202 - Skalní masiv B (km 38,620-38,690)</t>
  </si>
  <si>
    <t xml:space="preserve">    3 - Svislé a kompletní konstrukce</t>
  </si>
  <si>
    <t xml:space="preserve">    8 - Trubní vedení</t>
  </si>
  <si>
    <t xml:space="preserve">    9 - Ostatní konstrukce a práce, bourání</t>
  </si>
  <si>
    <t>1799196995</t>
  </si>
  <si>
    <t>269158519</t>
  </si>
  <si>
    <t>Poznámka k položce:_x000D_
odstranění křovin _x000D_
předpoklad - křoviny na 20% celkové plochy</t>
  </si>
  <si>
    <t>(18,5+40,5+62+83+81+72)*10*0,2</t>
  </si>
  <si>
    <t>11372A</t>
  </si>
  <si>
    <t>FRÉZOVÁNÍ ZPEVNĚNÝCH PLOCH ASFALTOVÝCH - BEZ DOPRAVY</t>
  </si>
  <si>
    <t>308419838</t>
  </si>
  <si>
    <t>Poznámka k souboru cen:_x000D_
Položka zahrnuje veškerou manipulaci s vybouranou sutí a s vybouranými hmotami, kromě vodorovné dopravy,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</si>
  <si>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 xml:space="preserve">Poznámka k položce:_x000D_
- materiál bude částečně využit v rámci stavby, přebytečný materiál bude odvezen a odkoupen zhotovitelem stavby na základě kupní smlouvy_x000D_
</t>
  </si>
  <si>
    <t>70*6,25*0,05</t>
  </si>
  <si>
    <t>949927949</t>
  </si>
  <si>
    <t>Poznámka k položce:_x000D_
odkop u paty svahu</t>
  </si>
  <si>
    <t>60*1,6</t>
  </si>
  <si>
    <t>201756871</t>
  </si>
  <si>
    <t>986,625*20 'Přepočtené koeficientem množství</t>
  </si>
  <si>
    <t>12273R</t>
  </si>
  <si>
    <t>ODKOPÁVKY A PROKOPÁVKY OBECNÉ TŘ. I, HOROLEZECKY</t>
  </si>
  <si>
    <t>-824674051</t>
  </si>
  <si>
    <t>Povrchové očištění sledované části svahu skalního masivu od volně ležících úlomků horniny
- čištění skalního masivu (svahu) bude provedeno v rozsahu obvodu stavby pouze, horolezeckou technikou (motyky a páčidla)
- odstraněna bude pouze uvolněná a nestabilní hornina v nezbytně nutném rozsahu
- čištění bude prováděno směrem od horní hrany skalního masivu k jeho patě
- bourání bude na místě řízeno geotechnickým dozorem stavby
- práce musí být řízeny tak, aby nedošlo k nadměrnému navýšení odtěžovaných hmot</t>
  </si>
  <si>
    <t>Poznámka k položce:_x000D_
- předpoklad je 0,2 m3 suti/1m2 plochy skalního masivu_x000D_
- odstraněny budou také jednotlivé bloky (skalní výchozy) značně rozvolněné a nestabilní zvětralé horniny (do hloubky max. 1,0 m)</t>
  </si>
  <si>
    <t>-1451299039</t>
  </si>
  <si>
    <t>27,3*20 'Přepočtené koeficientem množství</t>
  </si>
  <si>
    <t>12841R</t>
  </si>
  <si>
    <t>DOLAMOVÁNÍ ODKOPÁVEK TŘ. II, HOROLEZECKY</t>
  </si>
  <si>
    <t>1699246465</t>
  </si>
  <si>
    <t>OdstraněnÍ nestabilních skalních bloků prováděné ručně metodou postupného rozebírání s využitím speciálních technologií
- na rozpojení (probourání) jednotlivých bloků skalního masivu přímo ve stěně bude použito vzduchových ručních sbíjecích a vrtacích kladiv 
- odstraněna bude pouze uvolněná a nestabilní hornina v nezbytně nutném rozsahu
- bourání bude prováděno směrem od horní hrany skalního masivu k jeho patě
- bourání bude na místě řízeno geotechnickým dozorem stavby
- práce musí být řízeny tak, aby nedošlo k nadměrnému navýšení odtěžovaných hmot</t>
  </si>
  <si>
    <t>Poznámka k položce:_x000D_
odbourání skalního výchozu v km 38,650</t>
  </si>
  <si>
    <t>39*(0,2+1,2)/2</t>
  </si>
  <si>
    <t>-732823607</t>
  </si>
  <si>
    <t>12920</t>
  </si>
  <si>
    <t>ČIŠTĚNÍ KRAJNIC OD NÁNOSU</t>
  </si>
  <si>
    <t>914346282</t>
  </si>
  <si>
    <t>Poznámka k souboru cen:_x000D_
Součástí položky je vodorovná a svislá doprava, přemístění, přeložení, manipulace s materiálem a uložení na skládku. Nezahrnuje poplatek za skládku, který se vykazuje v položce 0141** (s výjimkou malého množství materiálu, kde je možné poplatek zahrnout do jednotkové ceny položky – tento fakt musí být uveden v doplňujícím textu k položce)</t>
  </si>
  <si>
    <t>(80*0,5+70*1,25)*0,15</t>
  </si>
  <si>
    <t>13273A</t>
  </si>
  <si>
    <t>HLOUBENÍ RÝH ŠÍŘ DO 2M PAŽ I NEPAŽ TŘ. I - BEZ DOPRAVY</t>
  </si>
  <si>
    <t>1776264404</t>
  </si>
  <si>
    <t>Poznámka k souboru cen:_x000D_
položka zahrnuje: - svislá doprava, přemístění, přeložení, manipulace s výkopkem - kompletní provedení vykopávky nezapažené i zapažené - ošetření výkopiště po celou dobu práce v něm vč. klimatických opatření - ztížení vykopávek v blízkosti podzemního vedení, konstrukcí a objektů vč. jejich dočasného zajištění - ztížení pod vodou, v okolí výbušnin, ve stísněných prostorech a pod. - příplatek za lepivost - těžení po vrstvách, pásech a po jiných nutných částech (figurách) - čerpání vody vč. čerpacích jímek, potrubí a pohotovostní čerpací soupravy (viz ustanovení k pol. 1151,2) - potřebné snížení hladiny podzemní vody - těžení a rozpojování jednotlivých balvanů - vytahování a nošení výkopku - svahování a přesvah. svahů do konečného tvaru, výměna hornin v podloží a v pláni znehodnocené klimatickými vlivy - ruční vykopávky, odstranění kořenů a napadávek - pažení, vzepření a rozepření vč. přepažování (vyjma štětových stěn) - úpravu, ochranu a očištění dna, základové spáry, stěn a svahů - odvedení nebo obvedení vody v okolí výkopiště a ve výkopišti - třídění výkopku - veškeré pomocné konstrukce umožňující provedení vykopávky (příjezdy, sjezdy, nájezdy, lešení, podpěr. konstr., přemostění, zpevněné plochy, zakrytí a pod.) - nezahrnuje uložení zeminy (na skládku, do násypu) ani poplatky za skládku, vykazují se v položce č.0141**</t>
  </si>
  <si>
    <t>Poznámka k položce:_x000D_
výkop pro ochrannou barieru</t>
  </si>
  <si>
    <t>58*0,4</t>
  </si>
  <si>
    <t>13273B</t>
  </si>
  <si>
    <t>HLOUBENÍ RÝH ŠÍŘ DO 2M PAŽ I NEPAŽ TŘ. I - DOPRAVA</t>
  </si>
  <si>
    <t>1902998375</t>
  </si>
  <si>
    <t>Poznámka k položce:_x000D_
doprava na skládku 20km_x000D_
výkop pro ochrannou barieru</t>
  </si>
  <si>
    <t>23,2*20 'Přepočtené koeficientem množství</t>
  </si>
  <si>
    <t>22594</t>
  </si>
  <si>
    <t>ZÁPOROVÉ PAŽENÍ Z KOVU TRVALÉ</t>
  </si>
  <si>
    <t>T</t>
  </si>
  <si>
    <t>2134519208</t>
  </si>
  <si>
    <t>Poznámka k souboru cen:_x000D_
položka zahrnuje dodávku ocelových zápor, jejich osazení do připravených vrtů včetně zabetonování konců a obsypu, případně jejich zaberanění. Ocelová převázka se započítá do výsledné hmotnosti.</t>
  </si>
  <si>
    <t>Poznámka k položce:_x000D_
výztuž mikropilot - ocelový profil HEB140</t>
  </si>
  <si>
    <t>19*5,5*0,034</t>
  </si>
  <si>
    <t>26132R</t>
  </si>
  <si>
    <t>VRTY PRO KOTVENÍ, INJEKTÁŽ NA POVRCHU TŘ. III D DO 100MM, RUČNĚ, HOROLEZECKÝM ZPŮSOBEM</t>
  </si>
  <si>
    <t>1404368189</t>
  </si>
  <si>
    <t>VRTY PRO KOTVENÍ, INJEKTÁŽ A MIKROPILOTY NA POVRCHU TŘ. III D DO 100MM</t>
  </si>
  <si>
    <t>Poznámka k položce:_x000D_
vrty pro kotevní tyče lan s okem - zvětralá skála nebo zemina</t>
  </si>
  <si>
    <t>11*2</t>
  </si>
  <si>
    <t>566272501</t>
  </si>
  <si>
    <t>Poznámka k položce:_x000D_
vrty pro zápory ochranné bariery_x000D_
předpoklad 60% délky vrtu</t>
  </si>
  <si>
    <t>19*2,8*0,6</t>
  </si>
  <si>
    <t>16</t>
  </si>
  <si>
    <t>26145</t>
  </si>
  <si>
    <t>VRTY PRO KOTVENÍ, INJEKTÁŽ A MIKROPILOTY NA POVRCHU TŘ. IV D DO 300MM</t>
  </si>
  <si>
    <t>-2132030701</t>
  </si>
  <si>
    <t>Poznámka k položce:_x000D_
vrty pro zápory ochranné bariery_x000D_
předpoklad 40% délky vrtu</t>
  </si>
  <si>
    <t>19*2,8*0,4</t>
  </si>
  <si>
    <t>17</t>
  </si>
  <si>
    <t>27152</t>
  </si>
  <si>
    <t>POLŠTÁŘE POD ZÁKLADY Z KAMENIVA DRCENÉHO</t>
  </si>
  <si>
    <t>1411864891</t>
  </si>
  <si>
    <t>Poznámka k souboru cen:_x000D_
položka zahrnuje dodávku předepsaného kameniva, mimostaveništní a vnitrostaveništní dopravu a jeho uložení není-li v zadávací dokumentaci uvedeno jinak, jedná se o nakupovaný materiál</t>
  </si>
  <si>
    <t>Poznámka k položce:_x000D_
podklad gabionové zdi ochranné gariery</t>
  </si>
  <si>
    <t>18</t>
  </si>
  <si>
    <t>281451</t>
  </si>
  <si>
    <t>INJEKTOVÁNÍ NÍZKOTLAKÉ Z CEMENTOVÉ MALTY NA POVRCHU</t>
  </si>
  <si>
    <t>-1804857901</t>
  </si>
  <si>
    <t>Poznámka k souboru cen:_x000D_
Položka injektážních prací obsahuje kompletní práce, mimo zřízení vrtů (vykazují se položkami 261, 262), které jsou nutné pro předepsanou funkci injektáže (statickou, těsnící a pod.). Položka obsahuje vodní tlakové zkoušky před a po injektáži. Položka zahrnuje veškerý materiál, výrobky a polotovary, včetně mimostaveništní a vnitrostaveništní dopravy (rovněž přesuny), včetně naložení a složení, případně s uložením.</t>
  </si>
  <si>
    <t>Poznámka k položce:_x000D_
zálivka mikropilot ve vrtu a chráničce</t>
  </si>
  <si>
    <t>19*3*0,07</t>
  </si>
  <si>
    <t>19</t>
  </si>
  <si>
    <t>28536R2</t>
  </si>
  <si>
    <t>KOTVENÍ NA POVRCHU Z BETONÁŘSKÉ VÝZTUŽE DL. DO 2M AKT.CEM, HOROLEZECKÝM ZPŮSOBEM</t>
  </si>
  <si>
    <t>-1120866914</t>
  </si>
  <si>
    <t>Kotevní tyč z betonářské oceli øR25 mm (B 500 B) s kovaným a svařeným okem s antikorozní ochranou (Zn) 
- vlepená aktivovanou cementovou směsí do předvrtaných otvorů
Položka zahrnuje:
- výrobu a dodání vřetně povrchové úpravy
- osazení a vlepení do vrtu</t>
  </si>
  <si>
    <t xml:space="preserve">Poznámka k položce:_x000D_
kotevní tyče kotevních lan ochranného plotu (okovky) dl. 2,0 m (v zemině nebo zvětralé hornině)_x000D_
</t>
  </si>
  <si>
    <t>20</t>
  </si>
  <si>
    <t>-13682971</t>
  </si>
  <si>
    <t>Poznámka k položce:_x000D_
plotový nástavec bariéry</t>
  </si>
  <si>
    <t>27*1,8</t>
  </si>
  <si>
    <t>Svislé a kompletní konstrukce</t>
  </si>
  <si>
    <t>3272C7R</t>
  </si>
  <si>
    <t>ZDI OPĚR, ZÁRUB, NÁBŘEŽ Z GABIONŮ ČÁSTEČNĚ ROVNANÝCH, NA KOT MP, DRÁT O4,0MM, POVRCHOVÁ ÚPRAVA Zn + Al</t>
  </si>
  <si>
    <t>-1494069245</t>
  </si>
  <si>
    <t>gabiny ukotve pomocí MP</t>
  </si>
  <si>
    <t xml:space="preserve">Poznámka k souboru cen:_x000D_
- položka zahrnuje dodávku a osazení drátěných košů s výplní lomovým kamenem. - gabionové matrace se vykazují v pol.č.2722**. </t>
  </si>
  <si>
    <t>Poznámka k položce:_x000D_
ochranná bariéra</t>
  </si>
  <si>
    <t>57*1*1+56*1*0,9+54*1*0,8</t>
  </si>
  <si>
    <t>22</t>
  </si>
  <si>
    <t>33894R</t>
  </si>
  <si>
    <t>SLOUPKY OCHRANNÉ BARIERY OCEL HEB140, DODATEČNĚ KOTVENÉ</t>
  </si>
  <si>
    <t>-1043904343</t>
  </si>
  <si>
    <t>Sloupky plotového nástavce ochranné bariéry z ocelovích profilů HEB140 mm dl. 2,0m,  s navařenou kotevní deskou a oky s antikorozní ochranou (Zn+PKO) 
- dodatečně ukotvena na kotevní desku zápory
Položka zahrnuje:
- výrobu a dodání vřetně povrchové úpravy
- osazení a ukotvení
- kotevní šrouby M16</t>
  </si>
  <si>
    <t>Poznámka k položce:_x000D_
sloupky plotového nástavce - dodatečně kotvené</t>
  </si>
  <si>
    <t>23</t>
  </si>
  <si>
    <t>-1148823509</t>
  </si>
  <si>
    <t>24</t>
  </si>
  <si>
    <t>572213</t>
  </si>
  <si>
    <t>SPOJOVACÍ POSTŘIK Z EMULZE DO 0,5KG/M2</t>
  </si>
  <si>
    <t>-587581274</t>
  </si>
  <si>
    <t>Poznámka k souboru cen:_x000D_
- dodání všech předepsaných materiálů pro postřiky v předepsaném množství - provedení dle předepsaného technologického předpisu - zřízení vrstvy bez rozlišení šířky, pokládání vrstvy po etapách - úpravu napojení, ukončení</t>
  </si>
  <si>
    <t>70*6,25*2</t>
  </si>
  <si>
    <t>25</t>
  </si>
  <si>
    <t>574A34</t>
  </si>
  <si>
    <t>ASFALTOVÝ BETON PRO OBRUSNÉ VRSTVY ACO 11+, 11S TL. 40MM</t>
  </si>
  <si>
    <t>889824306</t>
  </si>
  <si>
    <t>Poznámka k souboru cen:_x000D_
- dodání směsi v požadované kvalitě - očištění podkladu - uložení směsi dle předepsaného technologického předpisu, zhutnění vrstvy v předepsané tloušťce - zřízení vrstvy bez rozlišení šířky, pokládání vrstvy po etapách, včetně pracovních spar a spojů - úpravu napojení, ukončení podél obrubníků, dilatačních zařízení, odvodňovacích proužků, odvodňovačů, vpustí, šachet a pod. - nezahrnuje postřiky, nátěry - nezahrnuje těsnění podél obrubníků, dilatačních zařízení, odvodňovacích proužků, odvodňovačů, vpustí, šachet a pod.</t>
  </si>
  <si>
    <t>70*6,25</t>
  </si>
  <si>
    <t>26</t>
  </si>
  <si>
    <t>574C06</t>
  </si>
  <si>
    <t>ASFALTOVÝ BETON PRO LOŽNÍ VRSTVY ACL 16+, 16S</t>
  </si>
  <si>
    <t>-769318881</t>
  </si>
  <si>
    <t>Poznámka k položce:_x000D_
vyrovnávací vrstva (0-80mm)</t>
  </si>
  <si>
    <t>70*6,25*0,04</t>
  </si>
  <si>
    <t>Trubní vedení</t>
  </si>
  <si>
    <t>27</t>
  </si>
  <si>
    <t>87645</t>
  </si>
  <si>
    <t>CHRÁNIČKY Z TRUB PLASTOVÝCH DN DO 300MM</t>
  </si>
  <si>
    <t>-1458889699</t>
  </si>
  <si>
    <t>Poznámka k souboru cen:_x000D_
položky pro zhotovení potrubí platí bez ohledu na sklon zahrnuje: - výrobní dokumentaci (včetně technologického předpisu) - dodání veškerého trubního a pomocného materiálu (trouby, trubky, tvarovky, spojovací a těsnící materiál a pod.), podpěrných, závěsných a upevňovacích prvků, včetně potřebných úprav - úprava a příprava podkladu a podpěr, očištění a ošetření podkladu a podpěr - zřízení plně funkčního potrubí, kompletní soustavy, podle příslušného technologického předpisu - zřízení potrubí i jednotlivých částí po etapách, včetně pracovních spar a spojů, pracovního zaslepení konců a pod. - úprava prostupů, průchodů šachtami a komorami, okolí podpěr a vyústění, zaústění, napojení, vyvedení a upevnění odpad. výustí - ochrana potrubí nátěrem (vč. úpravy povrchu), případně izolací, nejsou-li tyto práce předmětem jiné položky - úprava, očištění a ošetření prostoru kolem potrubí včetně případně předepsaného utěsnění konců chrániček - položky platí pro práce prováděné v prostoru zapaženém i nezapaženém a i v kolektorech, chráničkách</t>
  </si>
  <si>
    <t>Poznámka k položce:_x000D_
chríničky pro provedení zálivky zápor</t>
  </si>
  <si>
    <t>19*3</t>
  </si>
  <si>
    <t>Ostatní konstrukce a práce, bourání</t>
  </si>
  <si>
    <t>28</t>
  </si>
  <si>
    <t>911GA</t>
  </si>
  <si>
    <t>SVODIDLO DŘEVOOCELOVÉ,  ÚROVEŇ ZADRŽ N2</t>
  </si>
  <si>
    <t>1947128208</t>
  </si>
  <si>
    <t>Poznámka k souboru cen:_x000D_
položka zahrnuje: - kompletní dodávku všech dílů dřevoocelového svodidla s předepsanou povrchovou úpravou kovových částí a impregnačních nátěrů dřevěných částí, včetně spojovacích prvků - montáž a osazení svodidla, osazení sloupků zaberaněním nebo osazením do betonových bloků (včetně betonových bloků a nutných zemních prací) - ukončení zapuštěním do betonových bloků (včetně betonového bloku a nutných zemních prací) nebo koncovkou - přechod na jiný typ svodidla nebo přes mostní závěr nezahrnuje odrazky nebo retroreflexní fólie</t>
  </si>
  <si>
    <t>Poznámka k položce:_x000D_
svodidlo včetně náběhů na začátku a konci</t>
  </si>
  <si>
    <t>80</t>
  </si>
  <si>
    <t>29</t>
  </si>
  <si>
    <t>91267</t>
  </si>
  <si>
    <t>ODRAZKY NA SVODIDLA</t>
  </si>
  <si>
    <t>1787646441</t>
  </si>
  <si>
    <t>Poznámka k souboru cen:_x000D_
- kompletní dodávka se všemi pomocnými a doplňujícími pracemi a součástmi</t>
  </si>
  <si>
    <t>80/10</t>
  </si>
  <si>
    <t>30</t>
  </si>
  <si>
    <t>94290</t>
  </si>
  <si>
    <t>TĚŽKÉ PRACOVNÍ LEŠENÍ DO 3 KPA</t>
  </si>
  <si>
    <t>M3OP</t>
  </si>
  <si>
    <t>-1476444252</t>
  </si>
  <si>
    <t>Poznámka k souboru cen:_x000D_
Položka zahrnuje dovoz, montáž, údržbu, opotřebení (nájemné), demontáž, konzervaci, odvoz.</t>
  </si>
  <si>
    <t>50*1,5*2</t>
  </si>
  <si>
    <t>KAR203-0 - SO 203 - Skalní masiv C (km 38,734-38,880)</t>
  </si>
  <si>
    <t>-424026023</t>
  </si>
  <si>
    <t>-1367796105</t>
  </si>
  <si>
    <t xml:space="preserve">Poznámka k položce:_x000D_
odstranění křovin _x000D_
předpoklad - křoviny na 20% celkové plochy_x000D_
</t>
  </si>
  <si>
    <t>2760*0,2</t>
  </si>
  <si>
    <t>112117R</t>
  </si>
  <si>
    <t>KÁCENÍ STROMŮ D KMENE DO 0,5M, ODVOZ DO 16KM, HOROLEZECKY</t>
  </si>
  <si>
    <t>-545072170</t>
  </si>
  <si>
    <t>KÁCENÍ STROMŮ D KMENE DO 0,5M, ODVOZ DO 16KM</t>
  </si>
  <si>
    <t>Poznámka k souboru cen:_x000D_
Kácení stromů se měří v [ks] poražených stromů (průměr stromů se měří ve výšce 1,3m nad terénem) a zahrnuje zejména: - poražení stromu a osekání větví - spálení větví na hromadách nebo štěpkování - dopravu a uložení kmenů, případné další práce s nimi dle pokynů zadávací dokumentace</t>
  </si>
  <si>
    <t>Poznámka k položce:_x000D_
- dřevní hmota bude převzata vlastníkem pozemku, popř. bude odkoupena zhotovitelem stavby</t>
  </si>
  <si>
    <t>-1553401130</t>
  </si>
  <si>
    <t>Poznámka k položce:_x000D_
předpoklad - odborný odhad</t>
  </si>
  <si>
    <t>2760*0,05</t>
  </si>
  <si>
    <t>-1558245803</t>
  </si>
  <si>
    <t>138*20 'Přepočtené koeficientem množství</t>
  </si>
  <si>
    <t>-1252419325</t>
  </si>
  <si>
    <t xml:space="preserve">Poznámka k položce:_x000D_
vybourání u paty skalního skalního masivu pro zárubní zídky </t>
  </si>
  <si>
    <t>6+8</t>
  </si>
  <si>
    <t>2056352190</t>
  </si>
  <si>
    <t>Poznámka k položce:_x000D_
odstranění nestabilních skalních bloků_x000D_
předpoklad - odborný odhad</t>
  </si>
  <si>
    <t>1573062720</t>
  </si>
  <si>
    <t>38*20 'Přepočtené koeficientem množství</t>
  </si>
  <si>
    <t>-1415210902</t>
  </si>
  <si>
    <t>-1256939848</t>
  </si>
  <si>
    <t>(78+73+45)*1,25/2,5*0,4*3</t>
  </si>
  <si>
    <t>26142R</t>
  </si>
  <si>
    <t>VRTY PRO KOTVENÍ, INJEKTÁŽ NA POVRCHU TŘ. IV D DO 100MM, RUČNĚ, HOROLEZECKÝM ZPŮSOBEM</t>
  </si>
  <si>
    <t>-1987773046</t>
  </si>
  <si>
    <t>VRTY PRO KOTVENÍ, INJEKTÁŽ A MIKROPILOTY NA POVRCHU TŘ. IV D DO 100MM</t>
  </si>
  <si>
    <t>Poznámka k položce:_x000D_
vrty pro sloupky a kotevní tyče lan ochranného plotu</t>
  </si>
  <si>
    <t>(45/3+1+9/3+1)*1,5</t>
  </si>
  <si>
    <t>(45/3+2+9/3+2)*2</t>
  </si>
  <si>
    <t>Součet</t>
  </si>
  <si>
    <t>261514R</t>
  </si>
  <si>
    <t>VRTY PRO KOTVENÍ A INJEKTÁŽ TŘ V NA POVRCHU D DO 35MM, RUČNĚ, HOROLEZECKÝM ZPŮSOBEM</t>
  </si>
  <si>
    <t>-2007220099</t>
  </si>
  <si>
    <t>VRTY PRO KOTVENÍ A INJEKTÁŽ TŘ V NA POVRCHU D DO 35MM</t>
  </si>
  <si>
    <t>Poznámka k položce:_x000D_
vrty pro trny kotevních bloků</t>
  </si>
  <si>
    <t>(6+12+8)*6*0,4</t>
  </si>
  <si>
    <t>261515R</t>
  </si>
  <si>
    <t>VRTY PRO KOTVENÍ A INJEKTÁŽ NA POVRCHU TŘ. V D DO 50MM, RUČNĚ, HOROLEZECKÝM ZPŮSOBEM</t>
  </si>
  <si>
    <t>1251194428</t>
  </si>
  <si>
    <t>Poznámka k položce:_x000D_
vrty pro svorníky a kotevní tyče lan s okem ve zdravé skále</t>
  </si>
  <si>
    <t>199*1,5</t>
  </si>
  <si>
    <t>(78+73+45)*1,25/2,5*0,6*2</t>
  </si>
  <si>
    <t>26152R</t>
  </si>
  <si>
    <t>VRTY PRO KOTVENÍ A INJEKTÁŽ  NA POVRCHU TŘ. V D DO 100MM, RUČNĚ, HOROLEZECKÝM ZPŮSOBEM</t>
  </si>
  <si>
    <t>695922504</t>
  </si>
  <si>
    <t>VRTY PRO KOTVENÍ, INJEKTÁŽ A MIKROPILOTY NA POVRCHU TŘ. V D DO 100MM</t>
  </si>
  <si>
    <t>Poznámka k položce:_x000D_
Vrty pro kotvy - lokální kotvení (kotevní bloky)</t>
  </si>
  <si>
    <t>(6+12+8)*4</t>
  </si>
  <si>
    <t>28536R1</t>
  </si>
  <si>
    <t>KOTVENÍ NA POVRCHU Z BETONÁŘSKÉ VÝZTUŽE DL. DO 2M, HOROLEZECKÝM ZPŮSOBEM</t>
  </si>
  <si>
    <t>-535402291</t>
  </si>
  <si>
    <t>Kotevní tyč z betonářské oceli øR25 mm (B 500 B) s kovaným a svařeným okem s antikorozní ochranou (Zn) 
- vlepená polyesterovou pryskyřicí do předvrtaných otvorů
Položka zahrnuje:
- výrobu a dodání vřetně povrchové úpravy
- osazení a vlepení do vrtu</t>
  </si>
  <si>
    <t>Poznámka k položce:_x000D_
kotevní tyče lan ochranné sítě (okovky) dl. 2,0 m (ve zdravé hornině)_x000D_
- předpoklad 60% z celkového množství kotev</t>
  </si>
  <si>
    <t>(78+73+45)*1,25/2,5*0,6</t>
  </si>
  <si>
    <t>58</t>
  </si>
  <si>
    <t>707666199</t>
  </si>
  <si>
    <t>45/3+2+9/3+2</t>
  </si>
  <si>
    <t>28536R3</t>
  </si>
  <si>
    <t>KOTVENÍ NA POVRCHU Z BETONÁŘSKÉ VÝZTUŽE DL. DO 3M AKT.CEM, HOROLEZECKÝM ZPŮSOBEM</t>
  </si>
  <si>
    <t>1749523743</t>
  </si>
  <si>
    <t>Kotevní tyč z betonářské oceli øR25 mm (B 500 B) s kovaným a svařeným okem s antikorozní ochranou (Zn) 
- vlepená aktivovanou cementovou směsí do předvrtaných otvorů
Položka zahrnuje:
- výrobu a dodání vřetně povrchové úpravy
- osazení a vlepení do vrtu</t>
  </si>
  <si>
    <t>Poznámka k položce:_x000D_
kotevní tyče lan ochranné sítě (okovky) dl. 3,0 m (v zemině nebo zvětralé hornině)_x000D_
- předpoklad 40% z celkového množství kotev</t>
  </si>
  <si>
    <t>(78+73+45)*1,25/2,5*0,4</t>
  </si>
  <si>
    <t>39</t>
  </si>
  <si>
    <t>285393R</t>
  </si>
  <si>
    <t>DODATEČNÉ KOTVENÍ VLEPENÍM BETONÁŘSKÉ VÝZTUŽE D DO 20MM DO VRTŮ, HOROLEZECKÝM ZPŮSOBEM</t>
  </si>
  <si>
    <t>-1622498195</t>
  </si>
  <si>
    <t>DODATEČNÉ KOTVENÍ VLEPENÍM BETONÁŘSKÉ VÝZTUŽE D DO 20MM DO VRTŮ</t>
  </si>
  <si>
    <t>Poznámka k souboru cen:_x000D_
Položka zahrnuje: dodání výztuže předepsaného profilu a předepsané délky (do 600mm) provedení vrtu předepsaného profilu a předepsané délky (do 300mm) vsunutí výztuže do vyvrtaného profilu a její zalepení předepsaným pojivem případně nutné lešení</t>
  </si>
  <si>
    <t>Poznámka k položce:_x000D_
trny kotevních bloků - 6ks/ kotevní blok_x000D_
předpoklad - 26 kotev</t>
  </si>
  <si>
    <t>(6+12+8)*6</t>
  </si>
  <si>
    <t>285394R1</t>
  </si>
  <si>
    <t>SLOUPKY PLOTU, VLEPENÍ AKT. CEM. Z BETONÁŘSKÉ VÝZTUŽE D DO 32MM DO VRTŮ, HOROLEZECKÝM ZPŮSOBEM</t>
  </si>
  <si>
    <t>1630554274</t>
  </si>
  <si>
    <t>Sloupky plotu z betonářské oceli øR25 mm (B 500 B) dl. 3,50 m s navařenými oky s antikorozní ochranou (Zn) 
- vlepené aktivovanou cementovou směsí do předvrtaných otvorů
Položka zahrnuje:
- výrobu a dodání vřetně povrchové úpravy
- osazení a vlepení do vrtu</t>
  </si>
  <si>
    <t>Poznámka k položce:_x000D_
slouky ochranného plotu</t>
  </si>
  <si>
    <t>45/3+1+9/3+1</t>
  </si>
  <si>
    <t>289324R</t>
  </si>
  <si>
    <t>STŘÍKANÝ ŽELEZOBETON DO C25/30, HOROLEZECKÝM ZPŮSOBEM</t>
  </si>
  <si>
    <t>452406837</t>
  </si>
  <si>
    <t>STŘÍKANÝ ŽELEZOBETON DO C25/30</t>
  </si>
  <si>
    <t>Poznámka k souboru cen:_x000D_
- dodání čerstvého betonu (betonové směsi) požadované kvality, jeho uložení do požadovaného tvaru při jakékoliv hustotě výztuže, konzistenci čerstvého betonu a způsobu hutnění, ošetření a ochranu betonu, - zhotovení nepropustného, mrazuvzdorného betonu a betonu požadované trvanlivosti a vlastností, - užití potřebných přísad a technologií výroby betonu, - zřízení pracovních a dilatačních spar, včetně potřebných úprav, výplně, vložek, opracování, očištění a ošetření, - bednění požadovaných konstr. (i ztracené) s úpravou dle požadované kvality povrchu betonu, včetně odbedňovacích a odskružovacích prostředků, - podpěrné konstr. (skruže) a lešení všech druhů pro bednění, uložení čerstvého betonu, výztuže a doplňkových konstr., vč. požadovaných otvorů, ochranných a bezpečnostních opatření a základů těchto konstrukcí a lešení, - vytvoření kotevních čel, kapes, nálitků, a sedel, - zřízení všech požadovaných otvorů, kapes, výklenků, prostupů, dutin, drážek a pod., vč. ztížení práce a úprav kolem nich, - úpravy pro osazení výztuže, doplňkových konstrukcí a vybavení, - úpravy povrchu pro položení požadované izolace, povlaků a nátěrů, případně vyspravení, - ztížení práce u kabelových a injektážních trubek a ostatních zařízení osazovaných do betonu, - konstrukce betonových kloubů, upevnění kotevních prvků a doplňkových konstrukcí, - nátěry zabraňující soudržnost betonu a bednění, - výplň, těsnění a tmelení spar a spojů, - opatření povrchů betonu izolací proti zemní vlhkosti v částech, kde přijdou do styku se zeminou nebo kamenivem, - případné zřízení spojovací vrstvy u základů, - úpravy pro osazení zařízení ochrany konstrukce proti vlivu bludných proudů,</t>
  </si>
  <si>
    <t>Poznámka k položce:_x000D_
kotevní blok_x000D_
předpoklad - 26 kotev</t>
  </si>
  <si>
    <t>(6*1,5+12*1,5+8*1,5)*0,6</t>
  </si>
  <si>
    <t>289365R</t>
  </si>
  <si>
    <t>VÝZTUŽ STŘÍKANÉHO BETONU Z OCELI 10505, B500B, HOROLEZECKÝM ZPŮSOBEM</t>
  </si>
  <si>
    <t>1941193468</t>
  </si>
  <si>
    <t>VÝZTUŽ STŘÍKANÉHO BETONU Z OCELI 10505, B500B</t>
  </si>
  <si>
    <t>Poznámka k souboru cen:_x000D_
Položka zahrnuje veškerý materiál, výrobky a polotovary, včetně mimostaveništní a vnitrostaveništní dopravy (rovněž přesuny), včetně naložení a složení, případně s uložením - dodání betonářské výztuže v požadované kvalitě, stříhání, řezání, ohýbání a spojování do všech požadovaných tvarů (vč. armakošů) a uložení s požadovaným zajištěním polohy a krytí výztuže betonem, - veškeré svary nebo jiné spoje výztuže, - pomocné konstrukce a práce pro osazení a upevnění výztuže (provedení vrtu, dodání a vsunutí kotvičky, její zalepení předepsaným pojivem), - zednické výpomoci pro montáž betonářské výztuže, - úpravy výztuže pro osazení doplňkových konstrukcí, - ochranu výztuže do doby jejího zabetonování, - úpravy výztuže pro zřízení železobetonových kloubů, kotevních prvků, závěsných ok a doplňkových konstrukcí, - veškerá opatření pro zajištění soudržnosti výztuže a betonu, - vodivé propojení výztuže, které je součástí ochrany konstrukce proti vlivům bludných proudů, vyvedení do měřících skříní nebo míst pro měření bludných proudů (vlastní měřící skříně se uvádějí položkami SD 74), - povrchovou antikorozní úpravu výztuže, - separaci výztuže, - osazení měřících zařízení a úpravy pro ně, - osazení měřících skříní nebo míst pro měření bludných proudů.</t>
  </si>
  <si>
    <t>Poznámka k položce:_x000D_
kotevní blok - kotvičky výztuže</t>
  </si>
  <si>
    <t>(6*1,5+12*1,5+8*1,5)*0,01</t>
  </si>
  <si>
    <t>289366R</t>
  </si>
  <si>
    <t>VÝZTUŽ STŘÍKANÉHO BETONU Z KARI SITÍ, HOROLEZECKÝM ZPŮSOBEM</t>
  </si>
  <si>
    <t>37797349</t>
  </si>
  <si>
    <t>VÝZTUŽ STŘÍKANÉHO BETONU Z KARI SITÍ</t>
  </si>
  <si>
    <t>Poznámka k položce:_x000D_
kotevní blok - 3x KARI KY49 7,9kg/m2</t>
  </si>
  <si>
    <t>(6*1,5+12*1,5+8*1,5)*3*0,0078</t>
  </si>
  <si>
    <t>285372R</t>
  </si>
  <si>
    <t>KOTVENÍ NA POVRCHU Z PŘEDPÍNACÍ VÝZTUŽE DL. DO 4M, HOROLEZECKÝM ZPŮSOBEM</t>
  </si>
  <si>
    <t>1168021987</t>
  </si>
  <si>
    <t xml:space="preserve">CELOZÁVITOVÁ TYČ (CKT) průměru 28 mm (ocel S 670 H) s antikorozní ochranou Zn
- vlepená aktivovanou cementovou směsí
- roznášecí deska kotvy 180x180x45mm s kulovým sedlem a typová šestihranná půlkulová roznášecí matice s antikorozní ochranou Zn
</t>
  </si>
  <si>
    <t>Poznámka k souboru cen:_x000D_
položka zahrnuje dodávku předepsané kotvy, případně její protikorozní úpravu, její osazení do vrtu, zainjektování a napnutí, případně opěrné desky nezahrnuje vrty</t>
  </si>
  <si>
    <t>Poznámka k položce:_x000D_
lokální kotvení - kotevní bloky</t>
  </si>
  <si>
    <t>6+12+8</t>
  </si>
  <si>
    <t>284431R1</t>
  </si>
  <si>
    <t>SVORNÍKY LEPENÉ DL DO 1,5M ÚNOS DO 50KN, HOROLEZECKÝM ZPŮSOBEM</t>
  </si>
  <si>
    <t>-1900621920</t>
  </si>
  <si>
    <t>CELOZÁVITOVÁ TYČ (CKT) průměru 22 mm (ocel S 670 H) s antikorozní ochranou Zn
- vlepená polyesterovou pryskyřicí do předvrtaných otvorů
- roznášecí deska kotvy a typová šestihranná matice s antikorozní ochranou Zn
Položka zahrnuje:
- výrobu a dodání vřetně povrchové úpravy
- osazení a vlepení do vrtu</t>
  </si>
  <si>
    <t>Poznámka k položce:_x000D_
kotvení ochranné sítě 1ks/4m2, délka 1,5 m</t>
  </si>
  <si>
    <t>(10,3+13,6+11,2+6,3+11,6+6,9+7,5+12,4)*10</t>
  </si>
  <si>
    <t>798/4</t>
  </si>
  <si>
    <t>199</t>
  </si>
  <si>
    <t>289941R2</t>
  </si>
  <si>
    <t>ZPEVNĚNÍ SKALNÍCH PLOCH Z OCELOVÝCH SÍTÍ PEVNOSTI 100 KN/M HOROLEZECKÝM ZPŮSOBEM</t>
  </si>
  <si>
    <t>-471927520</t>
  </si>
  <si>
    <t>Vysokopevnostní pletivo (tahová pevnost pletiva min 100 kN/m) s maximálním rozměrem ok sítě 80 x 100 mm.
Použita může být jedna síť splňující všechny výše uvedené požadavky nebo bude plošné zajištění skalního masivu provedeno dvěma ochrannými sítěmi kombinujícími požadavky na pevnost a maximální rozměry oka sítě. 
Jednotlivé pásy ochranné sítě budou pak vzájemně spojovány typovými sponami
Ocelová síť bude opatřena antikorozní úpravou žárovým pokovením drátu slitinou zinku a hliníku (Zn+Al). 
Na okraji ochranných sítí budou instalována ocelová lana průměr Ø 12,5/14,5 mm s dvojitou antikorozní ochranou (pozinkování a poplastování). 
Ocelové pletivo bude na obvodu upevněno typovými sponami na ocelová lana a v ploše přikotveno ke skalnímu svahu rastrem ocelových svorníků.
Položka zahrnuje:
- dodávků požadované ochranné sítě včetně potřebných přesahů
- dodávku obvodových kotevních lan
- všechen potřebný spojovací materiál
Položka nezahrnuje:
- veškeré kotevní prvky</t>
  </si>
  <si>
    <t>Poznámka k položce:_x000D_
ochranná síť</t>
  </si>
  <si>
    <t>2144894759</t>
  </si>
  <si>
    <t>(45+9)*1,8</t>
  </si>
  <si>
    <t>289973R</t>
  </si>
  <si>
    <t>OPLÁŠTĚNÍ (ZPEVNĚNÍ) Z GEOROHOŽÍ HOROLEZECKÝM ZPŮSOBEM</t>
  </si>
  <si>
    <t>789559140</t>
  </si>
  <si>
    <t xml:space="preserve">Protierozní PP třírozměrná UV stabilizovaná georohož, plošná hmotnost min. 300 g/m2 a tloušťka min. 12 mm
- georohož je podložena pod ocelovou sítí, kterou je na svah uchycena
Položka zahrnuje:
- dodávků požadované georohože včetně potřebných přesahů
</t>
  </si>
  <si>
    <t>(10,3+13,6+11,2)*10</t>
  </si>
  <si>
    <t>327212R</t>
  </si>
  <si>
    <t>ZDI OPĚRNÉ, ZÁRUBNÍ, NÁBŘEŽNÍ Z LOMOVÉHO KAMENE NA MC</t>
  </si>
  <si>
    <t>1488329955</t>
  </si>
  <si>
    <t>použita bude vhodná čast vyboranného kamene vč,. výběru a úpravy jednotlivých kamennů zdivy</t>
  </si>
  <si>
    <t>Poznámka k souboru cen:_x000D_
položka zahrnuje dodávku a osazení lomového kamene, jeho výběr a případnou úpravu, dodávku předepsané malty, spárování.</t>
  </si>
  <si>
    <t>(10+12)*0,3</t>
  </si>
  <si>
    <t>327314</t>
  </si>
  <si>
    <t>ZDI OPĚRNÉ, ZÁRUBNÍ, NÁBŘEŽNÍ Z PROSTÉHO BETONU DO C25/30</t>
  </si>
  <si>
    <t>1987410481</t>
  </si>
  <si>
    <t>Poznámka k souboru cen:_x000D_
- dodání čerstvého betonu (betonové směsi) požadované kvality, jeho uložení do požadovaného tvaru při jakékoliv hustotě výztuže, konzistenci čerstvého betonu a způsobu hutnění, ošetření a ochranu betonu, - zhotovení nepropustného, mrazuvzdorného betonu a betonu požadované trvanlivosti a vlastností, - užití potřebných přísad a technologií výroby betonu, - zřízení pracovních a dilatačních spar, včetně potřebných úprav, výplně, vložek, opracování, očištění a ošetření, - bednění požadovaných konstr. (i ztracené) s úpravou dle požadované kvality povrchu betonu, včetně odbedňovacích a odskružovacích prostředků, - podpěrné konstr. (skruže) a lešení všech druhů pro bednění, uložení čerstvého betonu, výztuže a doplňkových konstr., vč. požadovaných otvorů, ochranných a bezpečnostních opatření a základů těchto konstrukcí a lešení, - vytvoření kotevních čel, kapes, nálitků, a sedel, - zřízení všech požadovaných otvorů, kapes, výklenků, prostupů, dutin, drážek a pod., vč. ztížení práce a úprav kolem nich, - úpravy pro osazení výztuže, doplňkových konstrukcí a vybavení, - úpravy povrchu pro položení požadované izolace, povlaků a nátěrů, případně vyspravení, - ztížení práce u kabelových a injektážních trubek a ostatních zařízení osazovaných do betonu, - konstrukce betonových kloubů, upevnění kotevních prvků a doplňkových konstrukcí, - nátěry zabraňující soudržnost betonu a bednění, - výplň, těsnění a tmelení spar a spojů, - opatření povrchů betonu izolací proti zemní vlhkosti v částech, kde přijdou do styku se zeminou nebo kamenivem, - případné zřízení spojovací vrstvy u základů, - úpravy pro osazení zařízení ochrany konstrukce proti vlivu bludných proudů</t>
  </si>
  <si>
    <t>Poznámka k položce:_x000D_
zárubní zídky u paty skalního masivu</t>
  </si>
  <si>
    <t>(10+12)*0,5</t>
  </si>
  <si>
    <t>87426</t>
  </si>
  <si>
    <t>POTRUBÍ Z TRUB PLAST ODPAD DN DO 80MM</t>
  </si>
  <si>
    <t>-816455436</t>
  </si>
  <si>
    <t>Poznámka k souboru cen:_x000D_
položky pro zhotovení potrubí platí bez ohledu na sklon zahrnuje: - výrobní dokumentaci (včetně technologického předpisu) - dodání veškerého trubního a pomocného materiálu (trouby, trubky, tvarovky, spojovací a těsnící materiál a pod.), podpěrných, závěsných a upevňovacích prvků, včetně potřebných úprav - úprava a příprava podkladu a podpěr, očištění a ošetření podkladu a podpěr - zřízení plně funkčního potrubí, kompletní soustavy, podle příslušného technologického předpisu - zřízení potrubí i jednotlivých částí po etapách, včetně pracovních spar a spojů, pracovního zaslepení konců a pod. - úprava prostupů, průchodů šachtami a komorami, okolí podpěr a vyústění, zaústění, napojení, vyvedení a upevnění odpad. výustí - ochrana potrubí nátěrem (vč. úpravy povrchu), případně izolací, nejsou-li tyto práce předmětem jiné položky - úprava, očištění a ošetření prostoru kolem potrubí - položky platí pro práce prováděné v prostoru zapaženém i nezapaženém a i v kolektorech, chráničkách - položky zahrnují i práce spojené s nutnými obtoky, převáděním a čerpáním vody nezahrnuje zkoušky vodotěsnosti a televizní prohlídku</t>
  </si>
  <si>
    <t>Poznámka k položce:_x000D_
vyústění drenáže zárubní zídky u paty skalního masivu</t>
  </si>
  <si>
    <t>0,8+0,8</t>
  </si>
  <si>
    <t>31</t>
  </si>
  <si>
    <t>875262</t>
  </si>
  <si>
    <t>POTRUBÍ DREN Z TRUB PLAST (I FLEXIBIL) DN DO 80MM DĚROVANÝCH</t>
  </si>
  <si>
    <t>547793553</t>
  </si>
  <si>
    <t>Poznámka k souboru cen:_x000D_
položky pro zhotovení potrubí platí bez ohledu na sklon zahrnuje: - výrobní dokumentaci (včetně technologického předpisu) - dodání veškerého trubního a pomocného materiálu (trouby, trubky, tvarovky, spojovací a těsnící materiál a pod.), podpěrných, závěsných a upevňovacích prvků, včetně potřebných úprav - úprava a příprava podkladu a podpěr, očištění a ošetření podkladu a podpěr - zřízení plně funkčního potrubí, kompletní soustavy, podle příslušného technologického předpisu - zřízení potrubí i jednotlivých částí po etapách, včetně pracovních spar a spojů, pracovního zaslepení konců a pod. - úprava prostupů, průchodů šachtami a komorami, okolí podpěr a vyústění, zaústění, napojení, vyvedení a upevnění odpad. výustí - ochrana potrubí nátěrem (vč. úpravy povrchu), případně izolací, nejsou-li tyto práce předmětem jiné položky - úprava, očištění a ošetření prostoru kolem potrubí - položky platí pro práce prováděné v prostoru zapaženém i nezapaženém a i v kolektorech, chráničkách - položky zahrnují i práce spojené s nutnými obtoky, převáděním a čerpáním vody</t>
  </si>
  <si>
    <t>Poznámka k položce:_x000D_
drenáž rubu zárubní zídky u paty skalního masivu</t>
  </si>
  <si>
    <t>2+3</t>
  </si>
  <si>
    <t>KAR401-0 - SO 401 - Přeložka podzemního vedení SEK (metalický kabel)</t>
  </si>
  <si>
    <t>PSV - Práce a dodávky PSV</t>
  </si>
  <si>
    <t xml:space="preserve">    749 - Elektromontáže - ostatní práce a konstrukce</t>
  </si>
  <si>
    <t>PSV</t>
  </si>
  <si>
    <t>Práce a dodávky PSV</t>
  </si>
  <si>
    <t>749</t>
  </si>
  <si>
    <t>Elektromontáže - ostatní práce a konstrukce</t>
  </si>
  <si>
    <t>70970R</t>
  </si>
  <si>
    <t>PŘELOŽKA PODZEMNÍHO VEDENÍ SEK</t>
  </si>
  <si>
    <t>-858093344</t>
  </si>
  <si>
    <t>Poznámka k souboru cen:_x000D_
1. Položka obsahuje: – veškeré práce a materiál obsažený v názvu položky 2. Položka neobsahuje: X 3. Způsob měření: Udává se počet kusů kompletní konstrukce nebo práce.</t>
  </si>
  <si>
    <t xml:space="preserve">Poznámka k položce:_x000D_
Trvalá (stranová) přeložka podzemního vedení SEK (metalický kabel) nutná pro realizaci navrhovaných stavebních prací b v úseku skalního masivu B (km 38,570-38,670). _x000D_
Přeložka bude provedena v délce ochranné bariery a nového dřevoocelového svodidla (cca 100,0 m). _x000D_
Překládka podzemního vedení SEK bude realizována majitelem a správcem sítě CETIN a.s. na základě smlouvy o realizaci překládky sítě SEK č. VPI/VP/2018/060 _x000D_
</t>
  </si>
  <si>
    <t xml:space="preserve">KAR900-0 - SO 900 - DIO </t>
  </si>
  <si>
    <t>9 - Ostatní konstrukce a práce, bourání</t>
  </si>
  <si>
    <t>911DC2</t>
  </si>
  <si>
    <t>SVODIDLO BETON, ÚROVEŇ ZADRŽ H2 VÝŠ 1,0M - MONTÁŽ S PŘESUNEM (BEZ DODÁVKY)</t>
  </si>
  <si>
    <t>-392531212</t>
  </si>
  <si>
    <t>Poznámka k souboru cen:_x000D_
položka zahrnuje: - dopravu demontovaného zařízení z dočasné skládky - jeho montáž a osazení na určeném místě - nutnou opravu poškozených částí - případnou náhradu zničených částí nezahrnuje podkladní vrstvu</t>
  </si>
  <si>
    <t>Poznámka k položce:_x000D_
úsek SO201_x000D_
doba uzavirky 20 dní</t>
  </si>
  <si>
    <t>911DC2R</t>
  </si>
  <si>
    <t>SVODIDLO BETON, ÚROVEŇ ZADRŽ H2 VÝŠ 1,0M S PLOTOVÝM NÁSTAVCEM - MONTÁŽ S PŘESUNEM (BEZ DODÁVKY)</t>
  </si>
  <si>
    <t>-1235343782</t>
  </si>
  <si>
    <t>Stávající dočasná bariera
Doprava (přesun na místě stavby)</t>
  </si>
  <si>
    <t>Poznámka k položce:_x000D_
úsek SO202 a SO203</t>
  </si>
  <si>
    <t>60*2+45</t>
  </si>
  <si>
    <t>911DC3</t>
  </si>
  <si>
    <t>SVODIDLO BETON, ÚROVEŇ ZADRŽ H2 VÝŠ 1,0M - DEMONTÁŽ S PŘESUNEM</t>
  </si>
  <si>
    <t>-136060254</t>
  </si>
  <si>
    <t>Poznámka k souboru cen:_x000D_
položka zahrnuje: - demontáž a odstranění zařízení - jeho odvoz na předepsané místo</t>
  </si>
  <si>
    <t>911DC3R</t>
  </si>
  <si>
    <t>SVODIDLO BETON, ÚROVEŇ ZADRŽ H2 VÝŠ 1,0M S PLOTOVÝM NÁSTAVCEM - DEMONTÁŽ S PŘESUNEM</t>
  </si>
  <si>
    <t>-32683704</t>
  </si>
  <si>
    <t>Stávající dočasná bariera</t>
  </si>
  <si>
    <t>60*3+45*2</t>
  </si>
  <si>
    <t>911DC9</t>
  </si>
  <si>
    <t>SVODIDLO BETON, ÚROVEŇ ZADRŽ H2 VÝŠ 1,0M - NÁJEM</t>
  </si>
  <si>
    <t>MDEN</t>
  </si>
  <si>
    <t>-386390614</t>
  </si>
  <si>
    <t>Poznámka k souboru cen:_x000D_
položka zahrnuje denní sazbu za pronájem zařízení počet měrných jednotek se určí jako součin délky zařízení a počtu dnů použití</t>
  </si>
  <si>
    <t>28*20 'Přepočtené koeficientem množství</t>
  </si>
  <si>
    <t>914112</t>
  </si>
  <si>
    <t>DOPRAVNÍ ZNAČKY ZÁKLAD VELIKOSTI OCEL NEREFLEXNÍ - MONTÁŽ S PŘEMÍST</t>
  </si>
  <si>
    <t>1710124551</t>
  </si>
  <si>
    <t>Poznámka k souboru cen:_x000D_
položka zahrnuje: - dopravu demontované značky z dočasné skládky - osazení a montáž značky na místě určeném projektem - nutnou opravu poškozených částí nezahrnuje dodávku značky</t>
  </si>
  <si>
    <t>Poznámka k položce:_x000D_
postupně budou uzavřeny úseky SO201, SO202 a SO203_x000D_
celková doba uzavirky 4 měsíce (120 dní)_x000D_
použito bude 15ks dopravních značek na jeden uzavřený úsek komunikace</t>
  </si>
  <si>
    <t>(2*7+1)*3</t>
  </si>
  <si>
    <t>914113</t>
  </si>
  <si>
    <t>DOPRAVNÍ ZNAČKY ZÁKLADNÍ VELIKOSTI OCELOVÉ NEREFLEXNÍ - DEMONTÁŽ</t>
  </si>
  <si>
    <t>-1557569227</t>
  </si>
  <si>
    <t>Poznámka k souboru cen:_x000D_
Položka zahrnuje odstranění, demontáž a odklizení materiálu s odvozem na předepsané místo</t>
  </si>
  <si>
    <t>914119</t>
  </si>
  <si>
    <t>DOPRAV ZNAČKY ZÁKLAD VEL OCEL NEREFLEXNÍ - NÁJEMNÉ</t>
  </si>
  <si>
    <t>KSDEN</t>
  </si>
  <si>
    <t>-842941563</t>
  </si>
  <si>
    <t>Poznámka k souboru cen:_x000D_
položka zahrnuje sazbu za pronájem dopravních značek a zařízení, počet jednotek je určen jako součin počtu značek a počtu dní použití</t>
  </si>
  <si>
    <t>(2*7+1)*30*4</t>
  </si>
  <si>
    <t>914942</t>
  </si>
  <si>
    <t>SLOUPKY A STOJKY DZ Z HLINÍK TRUBEK DO PATKY MONT S PŘESUNEM</t>
  </si>
  <si>
    <t>1204391727</t>
  </si>
  <si>
    <t>Poznámka k souboru cen:_x000D_
položka zahrnuje: - dopravu demontovaného zařízení z dočasné skládky - osazení a montáž zařízení na místě určeném projektem - nutnou opravu poškozených částí nezahrnuje dodávku sloupku, stojky a upevňovacího zařízení</t>
  </si>
  <si>
    <t>Poznámka k položce:_x000D_
postupně budou uzavřeny úseky SO201, SO202 a SO203_x000D_
celková doba uzavirky 4 měsíce (120 dní)_x000D_
použito bude 15ks dopravních značek (11 sloupků) na jeden uzavřený úsek komunikace</t>
  </si>
  <si>
    <t>(2*5+1)*3</t>
  </si>
  <si>
    <t>914943</t>
  </si>
  <si>
    <t>SLOUPKY A STOJKY DZ Z HLINÍK TRUBEK DO PATKY DEMONTÁŽ</t>
  </si>
  <si>
    <t>223694186</t>
  </si>
  <si>
    <t>914949</t>
  </si>
  <si>
    <t>SLOUPKY A STOJKY DZ Z HLINÍK TRUBEK DO PATKY NÁJEMNÉ</t>
  </si>
  <si>
    <t>-655467103</t>
  </si>
  <si>
    <t>Poznámka k souboru cen:_x000D_
položka zahrnuje sazbu za pronájem dopravních značek a zařízení. Počet měrných jednotek se určí jako součin počtu sloupků a počtu dní použití</t>
  </si>
  <si>
    <t>(2*5+1)*30*4</t>
  </si>
  <si>
    <t>915321</t>
  </si>
  <si>
    <t>VODOR DOPRAV ZNAČ Z FÓLIE DOČAS ODSTRANITEL - DOD A POKLÁDKA</t>
  </si>
  <si>
    <t>676870009</t>
  </si>
  <si>
    <t>Poznámka k souboru cen:_x000D_
položka zahrnuje: - dodání a pokládku předepsané fólie - zahrnuje předznačení</t>
  </si>
  <si>
    <t xml:space="preserve">Poznámka k položce:_x000D_
příčná čára souvislá V5_x000D_
žlutá nalepovací páska šířky 125 mm_x000D_
postupně budou uzavřeny úseky SO201, SO202 a SO203_x000D_
</t>
  </si>
  <si>
    <t>(2*3*0,125)*3</t>
  </si>
  <si>
    <t>915322</t>
  </si>
  <si>
    <t>VODOR DOPRAV ZNAČ Z FÓLIE DOČAS ODSTRANITEL - ODSTRANĚNÍ</t>
  </si>
  <si>
    <t>-200626771</t>
  </si>
  <si>
    <t>Poznámka k souboru cen:_x000D_
zahrnuje odstranění značení bez ohledu na způsob provedení (zatření, zbroušení) a odklizení vzniklé suti</t>
  </si>
  <si>
    <t>Poznámka k položce:_x000D_
příčná čára souvislá V5_x000D_
žlutá nalepovací páska šířky 125 mm_x000D_
postupně budou uzavřeny úseky SO201, SO202 a SO203</t>
  </si>
  <si>
    <t>916122</t>
  </si>
  <si>
    <t>DOPRAV SVĚTLO VÝSTRAŽ SOUPRAVA 3KS - MONTÁŽ S PŘESUNEM</t>
  </si>
  <si>
    <t>-1051462608</t>
  </si>
  <si>
    <t>Poznámka k souboru cen:_x000D_
položka zahrnuje: - přemístění zařízení z dočasné skládky a jeho osazení a montáž na místě určeném projektem - údržbu po celou dobu trvání funkce, náhradu zničených nebo ztracených kusů, nutnou opravu poškozených částí - napájení z baterie včetně záložní baterie</t>
  </si>
  <si>
    <t>Poznámka k položce:_x000D_
postupně budou uzavřeny úseky SO201, SO202 a SO203_x000D_
celková doba uzavirky 4 měsíce (120 dní)_x000D_
použito bude 6ks výstražných světel VS1 na jeden uzavřený úsek komunikace</t>
  </si>
  <si>
    <t>2*3</t>
  </si>
  <si>
    <t>916123</t>
  </si>
  <si>
    <t>DOPRAV SVĚTLO VÝSTRAŽ SOUPRAVA 3KS - DEMONTÁŽ</t>
  </si>
  <si>
    <t>2119809972</t>
  </si>
  <si>
    <t>Poznámka k souboru cen:_x000D_
Položka zahrnuje odstranění, demontáž a odklizení zařízení s odvozem na předepsané místo</t>
  </si>
  <si>
    <t>916129</t>
  </si>
  <si>
    <t>DOPRAV SVĚTLO VÝSTRAŽ SOUPRAVA 3KS - NÁJEMNÉ</t>
  </si>
  <si>
    <t>-113122831</t>
  </si>
  <si>
    <t>Poznámka k souboru cen:_x000D_
položka zahrnuje sazbu za pronájem zařízení. Počet měrných jednotek se určí jako součin počtu zařízení a počtu dní použití.</t>
  </si>
  <si>
    <t>2*30*4</t>
  </si>
  <si>
    <t>916152</t>
  </si>
  <si>
    <t>SEMAFOROVÁ PŘENOSNÁ SOUPRAVA - MONTÁŽ S PŘESUNEM</t>
  </si>
  <si>
    <t>-602785224</t>
  </si>
  <si>
    <t>Poznámka k položce:_x000D_
postupně budou uzavřeny úseky SO201, SO202 a SO203_x000D_
celková doba uzavirky 4 měsíce (120 dní)</t>
  </si>
  <si>
    <t>916153</t>
  </si>
  <si>
    <t>SEMAFOROVÁ PŘENOSNÁ SOUPRAVA - DEMONTÁŽ</t>
  </si>
  <si>
    <t>1788366250</t>
  </si>
  <si>
    <t>916159</t>
  </si>
  <si>
    <t>SEMAFOROVÁ PŘENOSNÁ SOUPRAVA - NÁJEMNÉ</t>
  </si>
  <si>
    <t>1070363213</t>
  </si>
  <si>
    <t xml:space="preserve">Poznámka k položce:_x000D_
postupně budou uzavřeny úseky SO201, SO202 a SO203_x000D_
celková doba uzavirky 4 měsíce (120 dní)_x000D_
</t>
  </si>
  <si>
    <t>1*30*4</t>
  </si>
  <si>
    <t>916312</t>
  </si>
  <si>
    <t>DOPRAVNÍ ZÁBRANY Z2 S FÓLIÍ TŘ 1 - MONTÁŽ S PŘESUNEM</t>
  </si>
  <si>
    <t>-651953275</t>
  </si>
  <si>
    <t>Poznámka k souboru cen:_x000D_
položka zahrnuje: - přemístění zařízení z dočasné skládky a jeho osazení a montáž na místě určeném projektem - údržbu po celou dobu trvání funkce, náhradu zničených nebo ztracených kusů, nutnou opravu poškozených částí</t>
  </si>
  <si>
    <t>Poznámka k položce:_x000D_
postupně budou uzavřeny úseky SO201, SO202 a SO203_x000D_
celková doba uzavirky 4 měsíce (120 dní)_x000D_
1ks příčné zábrany Z2</t>
  </si>
  <si>
    <t>1*3</t>
  </si>
  <si>
    <t>916313</t>
  </si>
  <si>
    <t>DOPRAVNÍ ZÁBRANY Z2 S FÓLIÍ TŘ 1 - DEMONTÁŽ</t>
  </si>
  <si>
    <t>1962329590</t>
  </si>
  <si>
    <t>916319</t>
  </si>
  <si>
    <t>DOPRAVNÍ ZÁBRANY Z2 - NÁJEMNÉ</t>
  </si>
  <si>
    <t>977766356</t>
  </si>
  <si>
    <t>916332</t>
  </si>
  <si>
    <t>SMĚROVACÍ DESKY Z4 JEDNOSTR S FÓLIÍ TŘ 1 - MONTÁŽ S PŘESUNEM</t>
  </si>
  <si>
    <t>-1921890388</t>
  </si>
  <si>
    <t>Poznámka k položce:_x000D_
postupně budou uzavřeny úseky SO201, SO202 a SO203_x000D_
celková doba uzavirky 4 měsíce (120 dní)_x000D_
3ks vodících desek Z4 na konci stavby</t>
  </si>
  <si>
    <t>3*3</t>
  </si>
  <si>
    <t>916333</t>
  </si>
  <si>
    <t>SMĚROVACÍ DESKY Z4 JEDNOSTR S FÓLIÍ TŘ 1 - DEMONTÁŽ</t>
  </si>
  <si>
    <t>74623873</t>
  </si>
  <si>
    <t>916339</t>
  </si>
  <si>
    <t>SMĚROVACÍ DESKY Z4 - NÁJEMNÉ</t>
  </si>
  <si>
    <t>-199511849</t>
  </si>
  <si>
    <t>3*30*4</t>
  </si>
  <si>
    <t>916712</t>
  </si>
  <si>
    <t>UPEVŇOVACÍ KONSTR - PODKLADNÍ DESKA POD 28KG - MONTÁŽ S PŘESUNEM</t>
  </si>
  <si>
    <t>-1389170020</t>
  </si>
  <si>
    <t>Poznámka k položce:_x000D_
postupně budou uzavřeny úseky SO201, SO202 a SO203_x000D_
celková doba uzavirky 4 měsíce (120 dní)_x000D_
pokladní desky pro:_x000D_
11ks pro sloupky pro dopravní značky_x000D_
2ks pro příčnou zábranu Z2_x000D_
3ks pro vodících desky Z4 na konci stavby</t>
  </si>
  <si>
    <t>916713</t>
  </si>
  <si>
    <t>UPEVŇOVACÍ KONSTR - PODKLADNÍ DESKA POD 28KG - DEMONTÁŽ</t>
  </si>
  <si>
    <t>428745412</t>
  </si>
  <si>
    <t>916719</t>
  </si>
  <si>
    <t>UPEVŇOVACÍ KONSTR - PODKLAD DESKA POD 28KG - NÁJEMNÉ</t>
  </si>
  <si>
    <t>-168951719</t>
  </si>
  <si>
    <t>((2*5+1)+2+3)*30*4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</si>
</sst>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55" t="s">
        <v>14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2"/>
      <c r="AQ5" s="22"/>
      <c r="AR5" s="20"/>
      <c r="BE5" s="252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57" t="s">
        <v>17</v>
      </c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2"/>
      <c r="AQ6" s="22"/>
      <c r="AR6" s="20"/>
      <c r="BE6" s="253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53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53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53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53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53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53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53"/>
      <c r="BS13" s="17" t="s">
        <v>6</v>
      </c>
    </row>
    <row r="14" spans="1:74" ht="12.75">
      <c r="B14" s="21"/>
      <c r="C14" s="22"/>
      <c r="D14" s="22"/>
      <c r="E14" s="258" t="s">
        <v>29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53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53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53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53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53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53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53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53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53"/>
    </row>
    <row r="23" spans="1:71" s="1" customFormat="1" ht="16.5" customHeight="1">
      <c r="B23" s="21"/>
      <c r="C23" s="22"/>
      <c r="D23" s="22"/>
      <c r="E23" s="260" t="s">
        <v>1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2"/>
      <c r="AP23" s="22"/>
      <c r="AQ23" s="22"/>
      <c r="AR23" s="20"/>
      <c r="BE23" s="253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53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53"/>
    </row>
    <row r="26" spans="1:71" s="2" customFormat="1" ht="25.9" customHeight="1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1">
        <f>ROUND(AG94,2)</f>
        <v>90000</v>
      </c>
      <c r="AL26" s="262"/>
      <c r="AM26" s="262"/>
      <c r="AN26" s="262"/>
      <c r="AO26" s="262"/>
      <c r="AP26" s="36"/>
      <c r="AQ26" s="36"/>
      <c r="AR26" s="39"/>
      <c r="BE26" s="253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53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63" t="s">
        <v>37</v>
      </c>
      <c r="M28" s="263"/>
      <c r="N28" s="263"/>
      <c r="O28" s="263"/>
      <c r="P28" s="263"/>
      <c r="Q28" s="36"/>
      <c r="R28" s="36"/>
      <c r="S28" s="36"/>
      <c r="T28" s="36"/>
      <c r="U28" s="36"/>
      <c r="V28" s="36"/>
      <c r="W28" s="263" t="s">
        <v>38</v>
      </c>
      <c r="X28" s="263"/>
      <c r="Y28" s="263"/>
      <c r="Z28" s="263"/>
      <c r="AA28" s="263"/>
      <c r="AB28" s="263"/>
      <c r="AC28" s="263"/>
      <c r="AD28" s="263"/>
      <c r="AE28" s="263"/>
      <c r="AF28" s="36"/>
      <c r="AG28" s="36"/>
      <c r="AH28" s="36"/>
      <c r="AI28" s="36"/>
      <c r="AJ28" s="36"/>
      <c r="AK28" s="263" t="s">
        <v>39</v>
      </c>
      <c r="AL28" s="263"/>
      <c r="AM28" s="263"/>
      <c r="AN28" s="263"/>
      <c r="AO28" s="263"/>
      <c r="AP28" s="36"/>
      <c r="AQ28" s="36"/>
      <c r="AR28" s="39"/>
      <c r="BE28" s="253"/>
    </row>
    <row r="29" spans="1:71" s="3" customFormat="1" ht="14.45" customHeight="1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247">
        <v>0.21</v>
      </c>
      <c r="M29" s="246"/>
      <c r="N29" s="246"/>
      <c r="O29" s="246"/>
      <c r="P29" s="246"/>
      <c r="Q29" s="41"/>
      <c r="R29" s="41"/>
      <c r="S29" s="41"/>
      <c r="T29" s="41"/>
      <c r="U29" s="41"/>
      <c r="V29" s="41"/>
      <c r="W29" s="245">
        <f>ROUND(AZ94, 2)</f>
        <v>90000</v>
      </c>
      <c r="X29" s="246"/>
      <c r="Y29" s="246"/>
      <c r="Z29" s="246"/>
      <c r="AA29" s="246"/>
      <c r="AB29" s="246"/>
      <c r="AC29" s="246"/>
      <c r="AD29" s="246"/>
      <c r="AE29" s="246"/>
      <c r="AF29" s="41"/>
      <c r="AG29" s="41"/>
      <c r="AH29" s="41"/>
      <c r="AI29" s="41"/>
      <c r="AJ29" s="41"/>
      <c r="AK29" s="245">
        <f>ROUND(AV94, 2)</f>
        <v>18900</v>
      </c>
      <c r="AL29" s="246"/>
      <c r="AM29" s="246"/>
      <c r="AN29" s="246"/>
      <c r="AO29" s="246"/>
      <c r="AP29" s="41"/>
      <c r="AQ29" s="41"/>
      <c r="AR29" s="42"/>
      <c r="BE29" s="254"/>
    </row>
    <row r="30" spans="1:71" s="3" customFormat="1" ht="14.45" customHeight="1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247">
        <v>0.15</v>
      </c>
      <c r="M30" s="246"/>
      <c r="N30" s="246"/>
      <c r="O30" s="246"/>
      <c r="P30" s="246"/>
      <c r="Q30" s="41"/>
      <c r="R30" s="41"/>
      <c r="S30" s="41"/>
      <c r="T30" s="41"/>
      <c r="U30" s="41"/>
      <c r="V30" s="41"/>
      <c r="W30" s="245">
        <f>ROUND(BA94, 2)</f>
        <v>0</v>
      </c>
      <c r="X30" s="246"/>
      <c r="Y30" s="246"/>
      <c r="Z30" s="246"/>
      <c r="AA30" s="246"/>
      <c r="AB30" s="246"/>
      <c r="AC30" s="246"/>
      <c r="AD30" s="246"/>
      <c r="AE30" s="246"/>
      <c r="AF30" s="41"/>
      <c r="AG30" s="41"/>
      <c r="AH30" s="41"/>
      <c r="AI30" s="41"/>
      <c r="AJ30" s="41"/>
      <c r="AK30" s="245">
        <f>ROUND(AW94, 2)</f>
        <v>0</v>
      </c>
      <c r="AL30" s="246"/>
      <c r="AM30" s="246"/>
      <c r="AN30" s="246"/>
      <c r="AO30" s="246"/>
      <c r="AP30" s="41"/>
      <c r="AQ30" s="41"/>
      <c r="AR30" s="42"/>
      <c r="BE30" s="254"/>
    </row>
    <row r="31" spans="1:71" s="3" customFormat="1" ht="14.45" hidden="1" customHeight="1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247">
        <v>0.21</v>
      </c>
      <c r="M31" s="246"/>
      <c r="N31" s="246"/>
      <c r="O31" s="246"/>
      <c r="P31" s="246"/>
      <c r="Q31" s="41"/>
      <c r="R31" s="41"/>
      <c r="S31" s="41"/>
      <c r="T31" s="41"/>
      <c r="U31" s="41"/>
      <c r="V31" s="41"/>
      <c r="W31" s="245">
        <f>ROUND(BB94, 2)</f>
        <v>0</v>
      </c>
      <c r="X31" s="246"/>
      <c r="Y31" s="246"/>
      <c r="Z31" s="246"/>
      <c r="AA31" s="246"/>
      <c r="AB31" s="246"/>
      <c r="AC31" s="246"/>
      <c r="AD31" s="246"/>
      <c r="AE31" s="246"/>
      <c r="AF31" s="41"/>
      <c r="AG31" s="41"/>
      <c r="AH31" s="41"/>
      <c r="AI31" s="41"/>
      <c r="AJ31" s="41"/>
      <c r="AK31" s="245">
        <v>0</v>
      </c>
      <c r="AL31" s="246"/>
      <c r="AM31" s="246"/>
      <c r="AN31" s="246"/>
      <c r="AO31" s="246"/>
      <c r="AP31" s="41"/>
      <c r="AQ31" s="41"/>
      <c r="AR31" s="42"/>
      <c r="BE31" s="254"/>
    </row>
    <row r="32" spans="1:71" s="3" customFormat="1" ht="14.45" hidden="1" customHeight="1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247">
        <v>0.15</v>
      </c>
      <c r="M32" s="246"/>
      <c r="N32" s="246"/>
      <c r="O32" s="246"/>
      <c r="P32" s="246"/>
      <c r="Q32" s="41"/>
      <c r="R32" s="41"/>
      <c r="S32" s="41"/>
      <c r="T32" s="41"/>
      <c r="U32" s="41"/>
      <c r="V32" s="41"/>
      <c r="W32" s="245">
        <f>ROUND(BC94, 2)</f>
        <v>0</v>
      </c>
      <c r="X32" s="246"/>
      <c r="Y32" s="246"/>
      <c r="Z32" s="246"/>
      <c r="AA32" s="246"/>
      <c r="AB32" s="246"/>
      <c r="AC32" s="246"/>
      <c r="AD32" s="246"/>
      <c r="AE32" s="246"/>
      <c r="AF32" s="41"/>
      <c r="AG32" s="41"/>
      <c r="AH32" s="41"/>
      <c r="AI32" s="41"/>
      <c r="AJ32" s="41"/>
      <c r="AK32" s="245">
        <v>0</v>
      </c>
      <c r="AL32" s="246"/>
      <c r="AM32" s="246"/>
      <c r="AN32" s="246"/>
      <c r="AO32" s="246"/>
      <c r="AP32" s="41"/>
      <c r="AQ32" s="41"/>
      <c r="AR32" s="42"/>
      <c r="BE32" s="254"/>
    </row>
    <row r="33" spans="1:57" s="3" customFormat="1" ht="14.45" hidden="1" customHeight="1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247">
        <v>0</v>
      </c>
      <c r="M33" s="246"/>
      <c r="N33" s="246"/>
      <c r="O33" s="246"/>
      <c r="P33" s="246"/>
      <c r="Q33" s="41"/>
      <c r="R33" s="41"/>
      <c r="S33" s="41"/>
      <c r="T33" s="41"/>
      <c r="U33" s="41"/>
      <c r="V33" s="41"/>
      <c r="W33" s="245">
        <f>ROUND(BD94, 2)</f>
        <v>0</v>
      </c>
      <c r="X33" s="246"/>
      <c r="Y33" s="246"/>
      <c r="Z33" s="246"/>
      <c r="AA33" s="246"/>
      <c r="AB33" s="246"/>
      <c r="AC33" s="246"/>
      <c r="AD33" s="246"/>
      <c r="AE33" s="246"/>
      <c r="AF33" s="41"/>
      <c r="AG33" s="41"/>
      <c r="AH33" s="41"/>
      <c r="AI33" s="41"/>
      <c r="AJ33" s="41"/>
      <c r="AK33" s="245">
        <v>0</v>
      </c>
      <c r="AL33" s="246"/>
      <c r="AM33" s="246"/>
      <c r="AN33" s="246"/>
      <c r="AO33" s="246"/>
      <c r="AP33" s="41"/>
      <c r="AQ33" s="41"/>
      <c r="AR33" s="42"/>
      <c r="BE33" s="254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53"/>
    </row>
    <row r="35" spans="1:57" s="2" customFormat="1" ht="25.9" customHeight="1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251" t="s">
        <v>48</v>
      </c>
      <c r="Y35" s="249"/>
      <c r="Z35" s="249"/>
      <c r="AA35" s="249"/>
      <c r="AB35" s="249"/>
      <c r="AC35" s="45"/>
      <c r="AD35" s="45"/>
      <c r="AE35" s="45"/>
      <c r="AF35" s="45"/>
      <c r="AG35" s="45"/>
      <c r="AH35" s="45"/>
      <c r="AI35" s="45"/>
      <c r="AJ35" s="45"/>
      <c r="AK35" s="248">
        <f>SUM(AK26:AK33)</f>
        <v>108900</v>
      </c>
      <c r="AL35" s="249"/>
      <c r="AM35" s="249"/>
      <c r="AN35" s="249"/>
      <c r="AO35" s="250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50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51</v>
      </c>
      <c r="AI60" s="38"/>
      <c r="AJ60" s="38"/>
      <c r="AK60" s="38"/>
      <c r="AL60" s="38"/>
      <c r="AM60" s="52" t="s">
        <v>52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54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51</v>
      </c>
      <c r="AI75" s="38"/>
      <c r="AJ75" s="38"/>
      <c r="AK75" s="38"/>
      <c r="AL75" s="38"/>
      <c r="AM75" s="52" t="s">
        <v>52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kar002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74" t="str">
        <f>K6</f>
        <v>II/116 před obcí Karlštejn, nestabilní skalní masiv</v>
      </c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Karlštejn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76" t="str">
        <f>IF(AN8= "","",AN8)</f>
        <v>18. 5. 2021</v>
      </c>
      <c r="AN87" s="276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Krajská správa a údržba silnic Středočeského kraje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77" t="str">
        <f>IF(E17="","",E17)</f>
        <v>GeoTec-GS, a.s.</v>
      </c>
      <c r="AN89" s="278"/>
      <c r="AO89" s="278"/>
      <c r="AP89" s="278"/>
      <c r="AQ89" s="36"/>
      <c r="AR89" s="39"/>
      <c r="AS89" s="279" t="s">
        <v>56</v>
      </c>
      <c r="AT89" s="280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77" t="str">
        <f>IF(E20="","",E20)</f>
        <v>Ing. Komárek Martin</v>
      </c>
      <c r="AN90" s="278"/>
      <c r="AO90" s="278"/>
      <c r="AP90" s="278"/>
      <c r="AQ90" s="36"/>
      <c r="AR90" s="39"/>
      <c r="AS90" s="281"/>
      <c r="AT90" s="282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3"/>
      <c r="AT91" s="284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69" t="s">
        <v>57</v>
      </c>
      <c r="D92" s="270"/>
      <c r="E92" s="270"/>
      <c r="F92" s="270"/>
      <c r="G92" s="270"/>
      <c r="H92" s="73"/>
      <c r="I92" s="272" t="s">
        <v>58</v>
      </c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1" t="s">
        <v>59</v>
      </c>
      <c r="AH92" s="270"/>
      <c r="AI92" s="270"/>
      <c r="AJ92" s="270"/>
      <c r="AK92" s="270"/>
      <c r="AL92" s="270"/>
      <c r="AM92" s="270"/>
      <c r="AN92" s="272" t="s">
        <v>60</v>
      </c>
      <c r="AO92" s="270"/>
      <c r="AP92" s="273"/>
      <c r="AQ92" s="74" t="s">
        <v>61</v>
      </c>
      <c r="AR92" s="39"/>
      <c r="AS92" s="75" t="s">
        <v>62</v>
      </c>
      <c r="AT92" s="76" t="s">
        <v>63</v>
      </c>
      <c r="AU92" s="76" t="s">
        <v>64</v>
      </c>
      <c r="AV92" s="76" t="s">
        <v>65</v>
      </c>
      <c r="AW92" s="76" t="s">
        <v>66</v>
      </c>
      <c r="AX92" s="76" t="s">
        <v>67</v>
      </c>
      <c r="AY92" s="76" t="s">
        <v>68</v>
      </c>
      <c r="AZ92" s="76" t="s">
        <v>69</v>
      </c>
      <c r="BA92" s="76" t="s">
        <v>70</v>
      </c>
      <c r="BB92" s="76" t="s">
        <v>71</v>
      </c>
      <c r="BC92" s="76" t="s">
        <v>72</v>
      </c>
      <c r="BD92" s="77" t="s">
        <v>73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67">
        <f>ROUND(SUM(AG95:AG100),2)</f>
        <v>90000</v>
      </c>
      <c r="AH94" s="267"/>
      <c r="AI94" s="267"/>
      <c r="AJ94" s="267"/>
      <c r="AK94" s="267"/>
      <c r="AL94" s="267"/>
      <c r="AM94" s="267"/>
      <c r="AN94" s="268">
        <f t="shared" ref="AN94:AN100" si="0">SUM(AG94,AT94)</f>
        <v>108900</v>
      </c>
      <c r="AO94" s="268"/>
      <c r="AP94" s="268"/>
      <c r="AQ94" s="85" t="s">
        <v>1</v>
      </c>
      <c r="AR94" s="86"/>
      <c r="AS94" s="87">
        <f>ROUND(SUM(AS95:AS100),2)</f>
        <v>0</v>
      </c>
      <c r="AT94" s="88">
        <f t="shared" ref="AT94:AT100" si="1">ROUND(SUM(AV94:AW94),2)</f>
        <v>18900</v>
      </c>
      <c r="AU94" s="89">
        <f>ROUND(SUM(AU95:AU100),5)</f>
        <v>0</v>
      </c>
      <c r="AV94" s="88">
        <f>ROUND(AZ94*L29,2)</f>
        <v>18900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ROUND(SUM(AZ95:AZ100),2)</f>
        <v>90000</v>
      </c>
      <c r="BA94" s="88">
        <f>ROUND(SUM(BA95:BA100),2)</f>
        <v>0</v>
      </c>
      <c r="BB94" s="88">
        <f>ROUND(SUM(BB95:BB100),2)</f>
        <v>0</v>
      </c>
      <c r="BC94" s="88">
        <f>ROUND(SUM(BC95:BC100),2)</f>
        <v>0</v>
      </c>
      <c r="BD94" s="90">
        <f>ROUND(SUM(BD95:BD100),2)</f>
        <v>0</v>
      </c>
      <c r="BS94" s="91" t="s">
        <v>75</v>
      </c>
      <c r="BT94" s="91" t="s">
        <v>76</v>
      </c>
      <c r="BU94" s="92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1" s="7" customFormat="1" ht="24.75" customHeight="1">
      <c r="A95" s="93" t="s">
        <v>80</v>
      </c>
      <c r="B95" s="94"/>
      <c r="C95" s="95"/>
      <c r="D95" s="266" t="s">
        <v>81</v>
      </c>
      <c r="E95" s="266"/>
      <c r="F95" s="266"/>
      <c r="G95" s="266"/>
      <c r="H95" s="266"/>
      <c r="I95" s="96"/>
      <c r="J95" s="266" t="s">
        <v>82</v>
      </c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4">
        <f>'KAR VON-0 - Všeobecné a o...'!J30</f>
        <v>0</v>
      </c>
      <c r="AH95" s="265"/>
      <c r="AI95" s="265"/>
      <c r="AJ95" s="265"/>
      <c r="AK95" s="265"/>
      <c r="AL95" s="265"/>
      <c r="AM95" s="265"/>
      <c r="AN95" s="264">
        <f t="shared" si="0"/>
        <v>0</v>
      </c>
      <c r="AO95" s="265"/>
      <c r="AP95" s="265"/>
      <c r="AQ95" s="97" t="s">
        <v>83</v>
      </c>
      <c r="AR95" s="98"/>
      <c r="AS95" s="99">
        <v>0</v>
      </c>
      <c r="AT95" s="100">
        <f t="shared" si="1"/>
        <v>0</v>
      </c>
      <c r="AU95" s="101">
        <f>'KAR VON-0 - Všeobecné a o...'!P117</f>
        <v>0</v>
      </c>
      <c r="AV95" s="100">
        <f>'KAR VON-0 - Všeobecné a o...'!J33</f>
        <v>0</v>
      </c>
      <c r="AW95" s="100">
        <f>'KAR VON-0 - Všeobecné a o...'!J34</f>
        <v>0</v>
      </c>
      <c r="AX95" s="100">
        <f>'KAR VON-0 - Všeobecné a o...'!J35</f>
        <v>0</v>
      </c>
      <c r="AY95" s="100">
        <f>'KAR VON-0 - Všeobecné a o...'!J36</f>
        <v>0</v>
      </c>
      <c r="AZ95" s="100">
        <f>'KAR VON-0 - Všeobecné a o...'!F33</f>
        <v>0</v>
      </c>
      <c r="BA95" s="100">
        <f>'KAR VON-0 - Všeobecné a o...'!F34</f>
        <v>0</v>
      </c>
      <c r="BB95" s="100">
        <f>'KAR VON-0 - Všeobecné a o...'!F35</f>
        <v>0</v>
      </c>
      <c r="BC95" s="100">
        <f>'KAR VON-0 - Všeobecné a o...'!F36</f>
        <v>0</v>
      </c>
      <c r="BD95" s="102">
        <f>'KAR VON-0 - Všeobecné a o...'!F37</f>
        <v>0</v>
      </c>
      <c r="BT95" s="103" t="s">
        <v>84</v>
      </c>
      <c r="BV95" s="103" t="s">
        <v>78</v>
      </c>
      <c r="BW95" s="103" t="s">
        <v>85</v>
      </c>
      <c r="BX95" s="103" t="s">
        <v>5</v>
      </c>
      <c r="CL95" s="103" t="s">
        <v>1</v>
      </c>
      <c r="CM95" s="103" t="s">
        <v>86</v>
      </c>
    </row>
    <row r="96" spans="1:91" s="7" customFormat="1" ht="24.75" customHeight="1">
      <c r="A96" s="93" t="s">
        <v>80</v>
      </c>
      <c r="B96" s="94"/>
      <c r="C96" s="95"/>
      <c r="D96" s="266" t="s">
        <v>87</v>
      </c>
      <c r="E96" s="266"/>
      <c r="F96" s="266"/>
      <c r="G96" s="266"/>
      <c r="H96" s="266"/>
      <c r="I96" s="96"/>
      <c r="J96" s="266" t="s">
        <v>88</v>
      </c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4">
        <f>'KAR201-0 - SO 201 - Skaln...'!J30</f>
        <v>0</v>
      </c>
      <c r="AH96" s="265"/>
      <c r="AI96" s="265"/>
      <c r="AJ96" s="265"/>
      <c r="AK96" s="265"/>
      <c r="AL96" s="265"/>
      <c r="AM96" s="265"/>
      <c r="AN96" s="264">
        <f t="shared" si="0"/>
        <v>0</v>
      </c>
      <c r="AO96" s="265"/>
      <c r="AP96" s="265"/>
      <c r="AQ96" s="97" t="s">
        <v>83</v>
      </c>
      <c r="AR96" s="98"/>
      <c r="AS96" s="99">
        <v>0</v>
      </c>
      <c r="AT96" s="100">
        <f t="shared" si="1"/>
        <v>0</v>
      </c>
      <c r="AU96" s="101">
        <f>'KAR201-0 - SO 201 - Skaln...'!P121</f>
        <v>0</v>
      </c>
      <c r="AV96" s="100">
        <f>'KAR201-0 - SO 201 - Skaln...'!J33</f>
        <v>0</v>
      </c>
      <c r="AW96" s="100">
        <f>'KAR201-0 - SO 201 - Skaln...'!J34</f>
        <v>0</v>
      </c>
      <c r="AX96" s="100">
        <f>'KAR201-0 - SO 201 - Skaln...'!J35</f>
        <v>0</v>
      </c>
      <c r="AY96" s="100">
        <f>'KAR201-0 - SO 201 - Skaln...'!J36</f>
        <v>0</v>
      </c>
      <c r="AZ96" s="100">
        <f>'KAR201-0 - SO 201 - Skaln...'!F33</f>
        <v>0</v>
      </c>
      <c r="BA96" s="100">
        <f>'KAR201-0 - SO 201 - Skaln...'!F34</f>
        <v>0</v>
      </c>
      <c r="BB96" s="100">
        <f>'KAR201-0 - SO 201 - Skaln...'!F35</f>
        <v>0</v>
      </c>
      <c r="BC96" s="100">
        <f>'KAR201-0 - SO 201 - Skaln...'!F36</f>
        <v>0</v>
      </c>
      <c r="BD96" s="102">
        <f>'KAR201-0 - SO 201 - Skaln...'!F37</f>
        <v>0</v>
      </c>
      <c r="BT96" s="103" t="s">
        <v>84</v>
      </c>
      <c r="BV96" s="103" t="s">
        <v>78</v>
      </c>
      <c r="BW96" s="103" t="s">
        <v>89</v>
      </c>
      <c r="BX96" s="103" t="s">
        <v>5</v>
      </c>
      <c r="CL96" s="103" t="s">
        <v>1</v>
      </c>
      <c r="CM96" s="103" t="s">
        <v>86</v>
      </c>
    </row>
    <row r="97" spans="1:91" s="7" customFormat="1" ht="24.75" customHeight="1">
      <c r="A97" s="93" t="s">
        <v>80</v>
      </c>
      <c r="B97" s="94"/>
      <c r="C97" s="95"/>
      <c r="D97" s="266" t="s">
        <v>90</v>
      </c>
      <c r="E97" s="266"/>
      <c r="F97" s="266"/>
      <c r="G97" s="266"/>
      <c r="H97" s="266"/>
      <c r="I97" s="96"/>
      <c r="J97" s="266" t="s">
        <v>91</v>
      </c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4">
        <f>'KAR202-0 - SO 202 - Skaln...'!J30</f>
        <v>0</v>
      </c>
      <c r="AH97" s="265"/>
      <c r="AI97" s="265"/>
      <c r="AJ97" s="265"/>
      <c r="AK97" s="265"/>
      <c r="AL97" s="265"/>
      <c r="AM97" s="265"/>
      <c r="AN97" s="264">
        <f t="shared" si="0"/>
        <v>0</v>
      </c>
      <c r="AO97" s="265"/>
      <c r="AP97" s="265"/>
      <c r="AQ97" s="97" t="s">
        <v>83</v>
      </c>
      <c r="AR97" s="98"/>
      <c r="AS97" s="99">
        <v>0</v>
      </c>
      <c r="AT97" s="100">
        <f t="shared" si="1"/>
        <v>0</v>
      </c>
      <c r="AU97" s="101">
        <f>'KAR202-0 - SO 202 - Skaln...'!P124</f>
        <v>0</v>
      </c>
      <c r="AV97" s="100">
        <f>'KAR202-0 - SO 202 - Skaln...'!J33</f>
        <v>0</v>
      </c>
      <c r="AW97" s="100">
        <f>'KAR202-0 - SO 202 - Skaln...'!J34</f>
        <v>0</v>
      </c>
      <c r="AX97" s="100">
        <f>'KAR202-0 - SO 202 - Skaln...'!J35</f>
        <v>0</v>
      </c>
      <c r="AY97" s="100">
        <f>'KAR202-0 - SO 202 - Skaln...'!J36</f>
        <v>0</v>
      </c>
      <c r="AZ97" s="100">
        <f>'KAR202-0 - SO 202 - Skaln...'!F33</f>
        <v>0</v>
      </c>
      <c r="BA97" s="100">
        <f>'KAR202-0 - SO 202 - Skaln...'!F34</f>
        <v>0</v>
      </c>
      <c r="BB97" s="100">
        <f>'KAR202-0 - SO 202 - Skaln...'!F35</f>
        <v>0</v>
      </c>
      <c r="BC97" s="100">
        <f>'KAR202-0 - SO 202 - Skaln...'!F36</f>
        <v>0</v>
      </c>
      <c r="BD97" s="102">
        <f>'KAR202-0 - SO 202 - Skaln...'!F37</f>
        <v>0</v>
      </c>
      <c r="BT97" s="103" t="s">
        <v>84</v>
      </c>
      <c r="BV97" s="103" t="s">
        <v>78</v>
      </c>
      <c r="BW97" s="103" t="s">
        <v>92</v>
      </c>
      <c r="BX97" s="103" t="s">
        <v>5</v>
      </c>
      <c r="CL97" s="103" t="s">
        <v>1</v>
      </c>
      <c r="CM97" s="103" t="s">
        <v>86</v>
      </c>
    </row>
    <row r="98" spans="1:91" s="7" customFormat="1" ht="24.75" customHeight="1">
      <c r="A98" s="93" t="s">
        <v>80</v>
      </c>
      <c r="B98" s="94"/>
      <c r="C98" s="95"/>
      <c r="D98" s="266" t="s">
        <v>93</v>
      </c>
      <c r="E98" s="266"/>
      <c r="F98" s="266"/>
      <c r="G98" s="266"/>
      <c r="H98" s="266"/>
      <c r="I98" s="96"/>
      <c r="J98" s="266" t="s">
        <v>94</v>
      </c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4">
        <f>'KAR203-0 - SO 203 - Skaln...'!J30</f>
        <v>0</v>
      </c>
      <c r="AH98" s="265"/>
      <c r="AI98" s="265"/>
      <c r="AJ98" s="265"/>
      <c r="AK98" s="265"/>
      <c r="AL98" s="265"/>
      <c r="AM98" s="265"/>
      <c r="AN98" s="264">
        <f t="shared" si="0"/>
        <v>0</v>
      </c>
      <c r="AO98" s="265"/>
      <c r="AP98" s="265"/>
      <c r="AQ98" s="97" t="s">
        <v>83</v>
      </c>
      <c r="AR98" s="98"/>
      <c r="AS98" s="99">
        <v>0</v>
      </c>
      <c r="AT98" s="100">
        <f t="shared" si="1"/>
        <v>0</v>
      </c>
      <c r="AU98" s="101">
        <f>'KAR203-0 - SO 203 - Skaln...'!P122</f>
        <v>0</v>
      </c>
      <c r="AV98" s="100">
        <f>'KAR203-0 - SO 203 - Skaln...'!J33</f>
        <v>0</v>
      </c>
      <c r="AW98" s="100">
        <f>'KAR203-0 - SO 203 - Skaln...'!J34</f>
        <v>0</v>
      </c>
      <c r="AX98" s="100">
        <f>'KAR203-0 - SO 203 - Skaln...'!J35</f>
        <v>0</v>
      </c>
      <c r="AY98" s="100">
        <f>'KAR203-0 - SO 203 - Skaln...'!J36</f>
        <v>0</v>
      </c>
      <c r="AZ98" s="100">
        <f>'KAR203-0 - SO 203 - Skaln...'!F33</f>
        <v>0</v>
      </c>
      <c r="BA98" s="100">
        <f>'KAR203-0 - SO 203 - Skaln...'!F34</f>
        <v>0</v>
      </c>
      <c r="BB98" s="100">
        <f>'KAR203-0 - SO 203 - Skaln...'!F35</f>
        <v>0</v>
      </c>
      <c r="BC98" s="100">
        <f>'KAR203-0 - SO 203 - Skaln...'!F36</f>
        <v>0</v>
      </c>
      <c r="BD98" s="102">
        <f>'KAR203-0 - SO 203 - Skaln...'!F37</f>
        <v>0</v>
      </c>
      <c r="BT98" s="103" t="s">
        <v>84</v>
      </c>
      <c r="BV98" s="103" t="s">
        <v>78</v>
      </c>
      <c r="BW98" s="103" t="s">
        <v>95</v>
      </c>
      <c r="BX98" s="103" t="s">
        <v>5</v>
      </c>
      <c r="CL98" s="103" t="s">
        <v>1</v>
      </c>
      <c r="CM98" s="103" t="s">
        <v>86</v>
      </c>
    </row>
    <row r="99" spans="1:91" s="7" customFormat="1" ht="24.75" customHeight="1">
      <c r="A99" s="93" t="s">
        <v>80</v>
      </c>
      <c r="B99" s="94"/>
      <c r="C99" s="95"/>
      <c r="D99" s="266" t="s">
        <v>96</v>
      </c>
      <c r="E99" s="266"/>
      <c r="F99" s="266"/>
      <c r="G99" s="266"/>
      <c r="H99" s="266"/>
      <c r="I99" s="96"/>
      <c r="J99" s="266" t="s">
        <v>97</v>
      </c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4">
        <f>'KAR401-0 - SO 401 - Přelo...'!J30</f>
        <v>90000</v>
      </c>
      <c r="AH99" s="265"/>
      <c r="AI99" s="265"/>
      <c r="AJ99" s="265"/>
      <c r="AK99" s="265"/>
      <c r="AL99" s="265"/>
      <c r="AM99" s="265"/>
      <c r="AN99" s="264">
        <f t="shared" si="0"/>
        <v>108900</v>
      </c>
      <c r="AO99" s="265"/>
      <c r="AP99" s="265"/>
      <c r="AQ99" s="97" t="s">
        <v>83</v>
      </c>
      <c r="AR99" s="98"/>
      <c r="AS99" s="99">
        <v>0</v>
      </c>
      <c r="AT99" s="100">
        <f t="shared" si="1"/>
        <v>18900</v>
      </c>
      <c r="AU99" s="101">
        <f>'KAR401-0 - SO 401 - Přelo...'!P118</f>
        <v>0</v>
      </c>
      <c r="AV99" s="100">
        <f>'KAR401-0 - SO 401 - Přelo...'!J33</f>
        <v>18900</v>
      </c>
      <c r="AW99" s="100">
        <f>'KAR401-0 - SO 401 - Přelo...'!J34</f>
        <v>0</v>
      </c>
      <c r="AX99" s="100">
        <f>'KAR401-0 - SO 401 - Přelo...'!J35</f>
        <v>0</v>
      </c>
      <c r="AY99" s="100">
        <f>'KAR401-0 - SO 401 - Přelo...'!J36</f>
        <v>0</v>
      </c>
      <c r="AZ99" s="100">
        <f>'KAR401-0 - SO 401 - Přelo...'!F33</f>
        <v>90000</v>
      </c>
      <c r="BA99" s="100">
        <f>'KAR401-0 - SO 401 - Přelo...'!F34</f>
        <v>0</v>
      </c>
      <c r="BB99" s="100">
        <f>'KAR401-0 - SO 401 - Přelo...'!F35</f>
        <v>0</v>
      </c>
      <c r="BC99" s="100">
        <f>'KAR401-0 - SO 401 - Přelo...'!F36</f>
        <v>0</v>
      </c>
      <c r="BD99" s="102">
        <f>'KAR401-0 - SO 401 - Přelo...'!F37</f>
        <v>0</v>
      </c>
      <c r="BT99" s="103" t="s">
        <v>84</v>
      </c>
      <c r="BV99" s="103" t="s">
        <v>78</v>
      </c>
      <c r="BW99" s="103" t="s">
        <v>98</v>
      </c>
      <c r="BX99" s="103" t="s">
        <v>5</v>
      </c>
      <c r="CL99" s="103" t="s">
        <v>1</v>
      </c>
      <c r="CM99" s="103" t="s">
        <v>86</v>
      </c>
    </row>
    <row r="100" spans="1:91" s="7" customFormat="1" ht="24.75" customHeight="1">
      <c r="A100" s="93" t="s">
        <v>80</v>
      </c>
      <c r="B100" s="94"/>
      <c r="C100" s="95"/>
      <c r="D100" s="266" t="s">
        <v>99</v>
      </c>
      <c r="E100" s="266"/>
      <c r="F100" s="266"/>
      <c r="G100" s="266"/>
      <c r="H100" s="266"/>
      <c r="I100" s="96"/>
      <c r="J100" s="266" t="s">
        <v>100</v>
      </c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4">
        <f>'KAR900-0 - SO 900 - DIO '!J30</f>
        <v>0</v>
      </c>
      <c r="AH100" s="265"/>
      <c r="AI100" s="265"/>
      <c r="AJ100" s="265"/>
      <c r="AK100" s="265"/>
      <c r="AL100" s="265"/>
      <c r="AM100" s="265"/>
      <c r="AN100" s="264">
        <f t="shared" si="0"/>
        <v>0</v>
      </c>
      <c r="AO100" s="265"/>
      <c r="AP100" s="265"/>
      <c r="AQ100" s="97" t="s">
        <v>83</v>
      </c>
      <c r="AR100" s="98"/>
      <c r="AS100" s="104">
        <v>0</v>
      </c>
      <c r="AT100" s="105">
        <f t="shared" si="1"/>
        <v>0</v>
      </c>
      <c r="AU100" s="106">
        <f>'KAR900-0 - SO 900 - DIO '!P117</f>
        <v>0</v>
      </c>
      <c r="AV100" s="105">
        <f>'KAR900-0 - SO 900 - DIO '!J33</f>
        <v>0</v>
      </c>
      <c r="AW100" s="105">
        <f>'KAR900-0 - SO 900 - DIO '!J34</f>
        <v>0</v>
      </c>
      <c r="AX100" s="105">
        <f>'KAR900-0 - SO 900 - DIO '!J35</f>
        <v>0</v>
      </c>
      <c r="AY100" s="105">
        <f>'KAR900-0 - SO 900 - DIO '!J36</f>
        <v>0</v>
      </c>
      <c r="AZ100" s="105">
        <f>'KAR900-0 - SO 900 - DIO '!F33</f>
        <v>0</v>
      </c>
      <c r="BA100" s="105">
        <f>'KAR900-0 - SO 900 - DIO '!F34</f>
        <v>0</v>
      </c>
      <c r="BB100" s="105">
        <f>'KAR900-0 - SO 900 - DIO '!F35</f>
        <v>0</v>
      </c>
      <c r="BC100" s="105">
        <f>'KAR900-0 - SO 900 - DIO '!F36</f>
        <v>0</v>
      </c>
      <c r="BD100" s="107">
        <f>'KAR900-0 - SO 900 - DIO '!F37</f>
        <v>0</v>
      </c>
      <c r="BT100" s="103" t="s">
        <v>84</v>
      </c>
      <c r="BV100" s="103" t="s">
        <v>78</v>
      </c>
      <c r="BW100" s="103" t="s">
        <v>101</v>
      </c>
      <c r="BX100" s="103" t="s">
        <v>5</v>
      </c>
      <c r="CL100" s="103" t="s">
        <v>1</v>
      </c>
      <c r="CM100" s="103" t="s">
        <v>86</v>
      </c>
    </row>
    <row r="101" spans="1:91" s="2" customFormat="1" ht="30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9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9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39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</sheetData>
  <sheetProtection algorithmName="SHA-512" hashValue="PiabuSpaG+GHxwL2PYjecFF8yDkppxj05bHuUtnAzufO5te8EHMQ/aOSVJpGu+REEWtKm7n2vygZxQb0VkHWfA==" saltValue="pclHSHZ108RDY2gFuyMRqM6bcmfIs8MxP+h1B63OJunMc0c/h3dr8IOAtkJfOsniMowaFFGnOAy4K4iM5+ehMQ==" spinCount="100000" sheet="1" objects="1" scenarios="1" formatColumns="0" formatRows="0"/>
  <mergeCells count="62"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KAR VON-0 - Všeobecné a o...'!C2" display="/"/>
    <hyperlink ref="A96" location="'KAR201-0 - SO 201 - Skaln...'!C2" display="/"/>
    <hyperlink ref="A97" location="'KAR202-0 - SO 202 - Skaln...'!C2" display="/"/>
    <hyperlink ref="A98" location="'KAR203-0 - SO 203 - Skaln...'!C2" display="/"/>
    <hyperlink ref="A99" location="'KAR401-0 - SO 401 - Přelo...'!C2" display="/"/>
    <hyperlink ref="A100" location="'KAR900-0 - SO 900 - DIO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7" t="s">
        <v>85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102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88" t="str">
        <f>'Rekapitulace stavby'!K6</f>
        <v>II/116 před obcí Karlštejn, nestabilní skalní masiv</v>
      </c>
      <c r="F7" s="289"/>
      <c r="G7" s="289"/>
      <c r="H7" s="289"/>
      <c r="L7" s="20"/>
    </row>
    <row r="8" spans="1:46" s="2" customFormat="1" ht="12" customHeight="1">
      <c r="A8" s="34"/>
      <c r="B8" s="39"/>
      <c r="C8" s="34"/>
      <c r="D8" s="112" t="s">
        <v>103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0" t="s">
        <v>104</v>
      </c>
      <c r="F9" s="291"/>
      <c r="G9" s="291"/>
      <c r="H9" s="29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18. 5. 2021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2" t="str">
        <f>'Rekapitulace stavby'!E14</f>
        <v>Vyplň údaj</v>
      </c>
      <c r="F18" s="293"/>
      <c r="G18" s="293"/>
      <c r="H18" s="293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4" t="s">
        <v>1</v>
      </c>
      <c r="F27" s="294"/>
      <c r="G27" s="294"/>
      <c r="H27" s="29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ROUND(J117,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ROUND((SUM(BE117:BE154)),  2)</f>
        <v>0</v>
      </c>
      <c r="G33" s="34"/>
      <c r="H33" s="34"/>
      <c r="I33" s="124">
        <v>0.21</v>
      </c>
      <c r="J33" s="123">
        <f>ROUND(((SUM(BE117:BE154))*I33),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ROUND((SUM(BF117:BF154)),  2)</f>
        <v>0</v>
      </c>
      <c r="G34" s="34"/>
      <c r="H34" s="34"/>
      <c r="I34" s="124">
        <v>0.15</v>
      </c>
      <c r="J34" s="123">
        <f>ROUND(((SUM(BF117:BF154))*I34),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ROUND((SUM(BG117:BG154)),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ROUND((SUM(BH117:BH154)),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ROUND((SUM(BI117:BI154)),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6" t="str">
        <f>E7</f>
        <v>II/116 před obcí Karlštejn, nestabilní skalní masiv</v>
      </c>
      <c r="F85" s="287"/>
      <c r="G85" s="287"/>
      <c r="H85" s="28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4" t="str">
        <f>E9</f>
        <v>KAR VON-0 - Všeobecné a ostatní náklady</v>
      </c>
      <c r="F87" s="285"/>
      <c r="G87" s="285"/>
      <c r="H87" s="28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Karlštejn</v>
      </c>
      <c r="G89" s="36"/>
      <c r="H89" s="36"/>
      <c r="I89" s="29" t="s">
        <v>22</v>
      </c>
      <c r="J89" s="66" t="str">
        <f>IF(J12="","",J12)</f>
        <v>18. 5. 2021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Krajská správa a údržba silnic Středočeského kraje</v>
      </c>
      <c r="G91" s="36"/>
      <c r="H91" s="36"/>
      <c r="I91" s="29" t="s">
        <v>30</v>
      </c>
      <c r="J91" s="32" t="str">
        <f>E21</f>
        <v>GeoTec-GS, a.s.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Komárek Martin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106</v>
      </c>
      <c r="D94" s="144"/>
      <c r="E94" s="144"/>
      <c r="F94" s="144"/>
      <c r="G94" s="144"/>
      <c r="H94" s="144"/>
      <c r="I94" s="144"/>
      <c r="J94" s="145" t="s">
        <v>107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108</v>
      </c>
      <c r="D96" s="36"/>
      <c r="E96" s="36"/>
      <c r="F96" s="36"/>
      <c r="G96" s="36"/>
      <c r="H96" s="36"/>
      <c r="I96" s="36"/>
      <c r="J96" s="84">
        <f>J117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109</v>
      </c>
    </row>
    <row r="97" spans="1:31" s="9" customFormat="1" ht="24.95" customHeight="1">
      <c r="B97" s="147"/>
      <c r="C97" s="148"/>
      <c r="D97" s="149" t="s">
        <v>110</v>
      </c>
      <c r="E97" s="150"/>
      <c r="F97" s="150"/>
      <c r="G97" s="150"/>
      <c r="H97" s="150"/>
      <c r="I97" s="150"/>
      <c r="J97" s="151">
        <f>J118</f>
        <v>0</v>
      </c>
      <c r="K97" s="148"/>
      <c r="L97" s="152"/>
    </row>
    <row r="98" spans="1:31" s="2" customFormat="1" ht="21.75" customHeight="1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31" s="2" customFormat="1" ht="6.95" customHeight="1">
      <c r="A99" s="34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3" spans="1:31" s="2" customFormat="1" ht="6.95" customHeight="1">
      <c r="A103" s="34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24.95" customHeight="1">
      <c r="A104" s="34"/>
      <c r="B104" s="35"/>
      <c r="C104" s="23" t="s">
        <v>111</v>
      </c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12" customHeight="1">
      <c r="A106" s="34"/>
      <c r="B106" s="35"/>
      <c r="C106" s="29" t="s">
        <v>16</v>
      </c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6.5" customHeight="1">
      <c r="A107" s="34"/>
      <c r="B107" s="35"/>
      <c r="C107" s="36"/>
      <c r="D107" s="36"/>
      <c r="E107" s="286" t="str">
        <f>E7</f>
        <v>II/116 před obcí Karlštejn, nestabilní skalní masiv</v>
      </c>
      <c r="F107" s="287"/>
      <c r="G107" s="287"/>
      <c r="H107" s="287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2" customHeight="1">
      <c r="A108" s="34"/>
      <c r="B108" s="35"/>
      <c r="C108" s="29" t="s">
        <v>103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6.5" customHeight="1">
      <c r="A109" s="34"/>
      <c r="B109" s="35"/>
      <c r="C109" s="36"/>
      <c r="D109" s="36"/>
      <c r="E109" s="274" t="str">
        <f>E9</f>
        <v>KAR VON-0 - Všeobecné a ostatní náklady</v>
      </c>
      <c r="F109" s="285"/>
      <c r="G109" s="285"/>
      <c r="H109" s="285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20</v>
      </c>
      <c r="D111" s="36"/>
      <c r="E111" s="36"/>
      <c r="F111" s="27" t="str">
        <f>F12</f>
        <v>Karlštejn</v>
      </c>
      <c r="G111" s="36"/>
      <c r="H111" s="36"/>
      <c r="I111" s="29" t="s">
        <v>22</v>
      </c>
      <c r="J111" s="66" t="str">
        <f>IF(J12="","",J12)</f>
        <v>18. 5. 2021</v>
      </c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5.2" customHeight="1">
      <c r="A113" s="34"/>
      <c r="B113" s="35"/>
      <c r="C113" s="29" t="s">
        <v>24</v>
      </c>
      <c r="D113" s="36"/>
      <c r="E113" s="36"/>
      <c r="F113" s="27" t="str">
        <f>E15</f>
        <v>Krajská správa a údržba silnic Středočeského kraje</v>
      </c>
      <c r="G113" s="36"/>
      <c r="H113" s="36"/>
      <c r="I113" s="29" t="s">
        <v>30</v>
      </c>
      <c r="J113" s="32" t="str">
        <f>E21</f>
        <v>GeoTec-GS, a.s.</v>
      </c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28</v>
      </c>
      <c r="D114" s="36"/>
      <c r="E114" s="36"/>
      <c r="F114" s="27" t="str">
        <f>IF(E18="","",E18)</f>
        <v>Vyplň údaj</v>
      </c>
      <c r="G114" s="36"/>
      <c r="H114" s="36"/>
      <c r="I114" s="29" t="s">
        <v>33</v>
      </c>
      <c r="J114" s="32" t="str">
        <f>E24</f>
        <v>Ing. Komárek Martin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0.3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10" customFormat="1" ht="29.25" customHeight="1">
      <c r="A116" s="153"/>
      <c r="B116" s="154"/>
      <c r="C116" s="155" t="s">
        <v>112</v>
      </c>
      <c r="D116" s="156" t="s">
        <v>61</v>
      </c>
      <c r="E116" s="156" t="s">
        <v>57</v>
      </c>
      <c r="F116" s="156" t="s">
        <v>58</v>
      </c>
      <c r="G116" s="156" t="s">
        <v>113</v>
      </c>
      <c r="H116" s="156" t="s">
        <v>114</v>
      </c>
      <c r="I116" s="156" t="s">
        <v>115</v>
      </c>
      <c r="J116" s="156" t="s">
        <v>107</v>
      </c>
      <c r="K116" s="157" t="s">
        <v>116</v>
      </c>
      <c r="L116" s="158"/>
      <c r="M116" s="75" t="s">
        <v>1</v>
      </c>
      <c r="N116" s="76" t="s">
        <v>40</v>
      </c>
      <c r="O116" s="76" t="s">
        <v>117</v>
      </c>
      <c r="P116" s="76" t="s">
        <v>118</v>
      </c>
      <c r="Q116" s="76" t="s">
        <v>119</v>
      </c>
      <c r="R116" s="76" t="s">
        <v>120</v>
      </c>
      <c r="S116" s="76" t="s">
        <v>121</v>
      </c>
      <c r="T116" s="77" t="s">
        <v>122</v>
      </c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</row>
    <row r="117" spans="1:65" s="2" customFormat="1" ht="22.9" customHeight="1">
      <c r="A117" s="34"/>
      <c r="B117" s="35"/>
      <c r="C117" s="82" t="s">
        <v>123</v>
      </c>
      <c r="D117" s="36"/>
      <c r="E117" s="36"/>
      <c r="F117" s="36"/>
      <c r="G117" s="36"/>
      <c r="H117" s="36"/>
      <c r="I117" s="36"/>
      <c r="J117" s="159">
        <f>BK117</f>
        <v>0</v>
      </c>
      <c r="K117" s="36"/>
      <c r="L117" s="39"/>
      <c r="M117" s="78"/>
      <c r="N117" s="160"/>
      <c r="O117" s="79"/>
      <c r="P117" s="161">
        <f>P118</f>
        <v>0</v>
      </c>
      <c r="Q117" s="79"/>
      <c r="R117" s="161">
        <f>R118</f>
        <v>0</v>
      </c>
      <c r="S117" s="79"/>
      <c r="T117" s="162">
        <f>T118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7" t="s">
        <v>75</v>
      </c>
      <c r="AU117" s="17" t="s">
        <v>109</v>
      </c>
      <c r="BK117" s="163">
        <f>BK118</f>
        <v>0</v>
      </c>
    </row>
    <row r="118" spans="1:65" s="11" customFormat="1" ht="25.9" customHeight="1">
      <c r="B118" s="164"/>
      <c r="C118" s="165"/>
      <c r="D118" s="166" t="s">
        <v>75</v>
      </c>
      <c r="E118" s="167" t="s">
        <v>124</v>
      </c>
      <c r="F118" s="167" t="s">
        <v>125</v>
      </c>
      <c r="G118" s="165"/>
      <c r="H118" s="165"/>
      <c r="I118" s="168"/>
      <c r="J118" s="169">
        <f>BK118</f>
        <v>0</v>
      </c>
      <c r="K118" s="165"/>
      <c r="L118" s="170"/>
      <c r="M118" s="171"/>
      <c r="N118" s="172"/>
      <c r="O118" s="172"/>
      <c r="P118" s="173">
        <f>SUM(P119:P154)</f>
        <v>0</v>
      </c>
      <c r="Q118" s="172"/>
      <c r="R118" s="173">
        <f>SUM(R119:R154)</f>
        <v>0</v>
      </c>
      <c r="S118" s="172"/>
      <c r="T118" s="174">
        <f>SUM(T119:T154)</f>
        <v>0</v>
      </c>
      <c r="AR118" s="175" t="s">
        <v>126</v>
      </c>
      <c r="AT118" s="176" t="s">
        <v>75</v>
      </c>
      <c r="AU118" s="176" t="s">
        <v>76</v>
      </c>
      <c r="AY118" s="175" t="s">
        <v>127</v>
      </c>
      <c r="BK118" s="177">
        <f>SUM(BK119:BK154)</f>
        <v>0</v>
      </c>
    </row>
    <row r="119" spans="1:65" s="2" customFormat="1" ht="24">
      <c r="A119" s="34"/>
      <c r="B119" s="35"/>
      <c r="C119" s="178" t="s">
        <v>84</v>
      </c>
      <c r="D119" s="178" t="s">
        <v>128</v>
      </c>
      <c r="E119" s="179" t="s">
        <v>129</v>
      </c>
      <c r="F119" s="180" t="s">
        <v>130</v>
      </c>
      <c r="G119" s="181" t="s">
        <v>131</v>
      </c>
      <c r="H119" s="182">
        <v>1</v>
      </c>
      <c r="I119" s="183"/>
      <c r="J119" s="184">
        <f>ROUND(I119*H119,2)</f>
        <v>0</v>
      </c>
      <c r="K119" s="180" t="s">
        <v>132</v>
      </c>
      <c r="L119" s="39"/>
      <c r="M119" s="185" t="s">
        <v>1</v>
      </c>
      <c r="N119" s="186" t="s">
        <v>41</v>
      </c>
      <c r="O119" s="71"/>
      <c r="P119" s="187">
        <f>O119*H119</f>
        <v>0</v>
      </c>
      <c r="Q119" s="187">
        <v>0</v>
      </c>
      <c r="R119" s="187">
        <f>Q119*H119</f>
        <v>0</v>
      </c>
      <c r="S119" s="187">
        <v>0</v>
      </c>
      <c r="T119" s="188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89" t="s">
        <v>133</v>
      </c>
      <c r="AT119" s="189" t="s">
        <v>128</v>
      </c>
      <c r="AU119" s="189" t="s">
        <v>84</v>
      </c>
      <c r="AY119" s="17" t="s">
        <v>127</v>
      </c>
      <c r="BE119" s="190">
        <f>IF(N119="základní",J119,0)</f>
        <v>0</v>
      </c>
      <c r="BF119" s="190">
        <f>IF(N119="snížená",J119,0)</f>
        <v>0</v>
      </c>
      <c r="BG119" s="190">
        <f>IF(N119="zákl. přenesená",J119,0)</f>
        <v>0</v>
      </c>
      <c r="BH119" s="190">
        <f>IF(N119="sníž. přenesená",J119,0)</f>
        <v>0</v>
      </c>
      <c r="BI119" s="190">
        <f>IF(N119="nulová",J119,0)</f>
        <v>0</v>
      </c>
      <c r="BJ119" s="17" t="s">
        <v>84</v>
      </c>
      <c r="BK119" s="190">
        <f>ROUND(I119*H119,2)</f>
        <v>0</v>
      </c>
      <c r="BL119" s="17" t="s">
        <v>133</v>
      </c>
      <c r="BM119" s="189" t="s">
        <v>134</v>
      </c>
    </row>
    <row r="120" spans="1:65" s="2" customFormat="1" ht="19.5">
      <c r="A120" s="34"/>
      <c r="B120" s="35"/>
      <c r="C120" s="36"/>
      <c r="D120" s="191" t="s">
        <v>135</v>
      </c>
      <c r="E120" s="36"/>
      <c r="F120" s="192" t="s">
        <v>130</v>
      </c>
      <c r="G120" s="36"/>
      <c r="H120" s="36"/>
      <c r="I120" s="193"/>
      <c r="J120" s="36"/>
      <c r="K120" s="36"/>
      <c r="L120" s="39"/>
      <c r="M120" s="194"/>
      <c r="N120" s="195"/>
      <c r="O120" s="71"/>
      <c r="P120" s="71"/>
      <c r="Q120" s="71"/>
      <c r="R120" s="71"/>
      <c r="S120" s="71"/>
      <c r="T120" s="72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135</v>
      </c>
      <c r="AU120" s="17" t="s">
        <v>84</v>
      </c>
    </row>
    <row r="121" spans="1:65" s="2" customFormat="1" ht="29.25">
      <c r="A121" s="34"/>
      <c r="B121" s="35"/>
      <c r="C121" s="36"/>
      <c r="D121" s="191" t="s">
        <v>136</v>
      </c>
      <c r="E121" s="36"/>
      <c r="F121" s="196" t="s">
        <v>137</v>
      </c>
      <c r="G121" s="36"/>
      <c r="H121" s="36"/>
      <c r="I121" s="193"/>
      <c r="J121" s="36"/>
      <c r="K121" s="36"/>
      <c r="L121" s="39"/>
      <c r="M121" s="194"/>
      <c r="N121" s="195"/>
      <c r="O121" s="71"/>
      <c r="P121" s="71"/>
      <c r="Q121" s="71"/>
      <c r="R121" s="71"/>
      <c r="S121" s="71"/>
      <c r="T121" s="72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136</v>
      </c>
      <c r="AU121" s="17" t="s">
        <v>84</v>
      </c>
    </row>
    <row r="122" spans="1:65" s="2" customFormat="1" ht="39">
      <c r="A122" s="34"/>
      <c r="B122" s="35"/>
      <c r="C122" s="36"/>
      <c r="D122" s="191" t="s">
        <v>138</v>
      </c>
      <c r="E122" s="36"/>
      <c r="F122" s="196" t="s">
        <v>139</v>
      </c>
      <c r="G122" s="36"/>
      <c r="H122" s="36"/>
      <c r="I122" s="193"/>
      <c r="J122" s="36"/>
      <c r="K122" s="36"/>
      <c r="L122" s="39"/>
      <c r="M122" s="194"/>
      <c r="N122" s="195"/>
      <c r="O122" s="71"/>
      <c r="P122" s="71"/>
      <c r="Q122" s="71"/>
      <c r="R122" s="71"/>
      <c r="S122" s="71"/>
      <c r="T122" s="72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138</v>
      </c>
      <c r="AU122" s="17" t="s">
        <v>84</v>
      </c>
    </row>
    <row r="123" spans="1:65" s="2" customFormat="1" ht="16.5" customHeight="1">
      <c r="A123" s="34"/>
      <c r="B123" s="35"/>
      <c r="C123" s="178" t="s">
        <v>86</v>
      </c>
      <c r="D123" s="178" t="s">
        <v>128</v>
      </c>
      <c r="E123" s="179" t="s">
        <v>140</v>
      </c>
      <c r="F123" s="180" t="s">
        <v>141</v>
      </c>
      <c r="G123" s="181" t="s">
        <v>131</v>
      </c>
      <c r="H123" s="182">
        <v>1</v>
      </c>
      <c r="I123" s="183"/>
      <c r="J123" s="184">
        <f>ROUND(I123*H123,2)</f>
        <v>0</v>
      </c>
      <c r="K123" s="180" t="s">
        <v>132</v>
      </c>
      <c r="L123" s="39"/>
      <c r="M123" s="185" t="s">
        <v>1</v>
      </c>
      <c r="N123" s="186" t="s">
        <v>41</v>
      </c>
      <c r="O123" s="71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133</v>
      </c>
      <c r="AT123" s="189" t="s">
        <v>128</v>
      </c>
      <c r="AU123" s="189" t="s">
        <v>84</v>
      </c>
      <c r="AY123" s="17" t="s">
        <v>127</v>
      </c>
      <c r="BE123" s="190">
        <f>IF(N123="základní",J123,0)</f>
        <v>0</v>
      </c>
      <c r="BF123" s="190">
        <f>IF(N123="snížená",J123,0)</f>
        <v>0</v>
      </c>
      <c r="BG123" s="190">
        <f>IF(N123="zákl. přenesená",J123,0)</f>
        <v>0</v>
      </c>
      <c r="BH123" s="190">
        <f>IF(N123="sníž. přenesená",J123,0)</f>
        <v>0</v>
      </c>
      <c r="BI123" s="190">
        <f>IF(N123="nulová",J123,0)</f>
        <v>0</v>
      </c>
      <c r="BJ123" s="17" t="s">
        <v>84</v>
      </c>
      <c r="BK123" s="190">
        <f>ROUND(I123*H123,2)</f>
        <v>0</v>
      </c>
      <c r="BL123" s="17" t="s">
        <v>133</v>
      </c>
      <c r="BM123" s="189" t="s">
        <v>142</v>
      </c>
    </row>
    <row r="124" spans="1:65" s="2" customFormat="1">
      <c r="A124" s="34"/>
      <c r="B124" s="35"/>
      <c r="C124" s="36"/>
      <c r="D124" s="191" t="s">
        <v>135</v>
      </c>
      <c r="E124" s="36"/>
      <c r="F124" s="192" t="s">
        <v>141</v>
      </c>
      <c r="G124" s="36"/>
      <c r="H124" s="36"/>
      <c r="I124" s="193"/>
      <c r="J124" s="36"/>
      <c r="K124" s="36"/>
      <c r="L124" s="39"/>
      <c r="M124" s="194"/>
      <c r="N124" s="195"/>
      <c r="O124" s="71"/>
      <c r="P124" s="71"/>
      <c r="Q124" s="71"/>
      <c r="R124" s="71"/>
      <c r="S124" s="71"/>
      <c r="T124" s="72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135</v>
      </c>
      <c r="AU124" s="17" t="s">
        <v>84</v>
      </c>
    </row>
    <row r="125" spans="1:65" s="2" customFormat="1" ht="39">
      <c r="A125" s="34"/>
      <c r="B125" s="35"/>
      <c r="C125" s="36"/>
      <c r="D125" s="191" t="s">
        <v>136</v>
      </c>
      <c r="E125" s="36"/>
      <c r="F125" s="196" t="s">
        <v>143</v>
      </c>
      <c r="G125" s="36"/>
      <c r="H125" s="36"/>
      <c r="I125" s="193"/>
      <c r="J125" s="36"/>
      <c r="K125" s="36"/>
      <c r="L125" s="39"/>
      <c r="M125" s="194"/>
      <c r="N125" s="195"/>
      <c r="O125" s="71"/>
      <c r="P125" s="71"/>
      <c r="Q125" s="71"/>
      <c r="R125" s="71"/>
      <c r="S125" s="71"/>
      <c r="T125" s="72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136</v>
      </c>
      <c r="AU125" s="17" t="s">
        <v>84</v>
      </c>
    </row>
    <row r="126" spans="1:65" s="2" customFormat="1" ht="58.5">
      <c r="A126" s="34"/>
      <c r="B126" s="35"/>
      <c r="C126" s="36"/>
      <c r="D126" s="191" t="s">
        <v>138</v>
      </c>
      <c r="E126" s="36"/>
      <c r="F126" s="196" t="s">
        <v>144</v>
      </c>
      <c r="G126" s="36"/>
      <c r="H126" s="36"/>
      <c r="I126" s="193"/>
      <c r="J126" s="36"/>
      <c r="K126" s="36"/>
      <c r="L126" s="39"/>
      <c r="M126" s="194"/>
      <c r="N126" s="195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138</v>
      </c>
      <c r="AU126" s="17" t="s">
        <v>84</v>
      </c>
    </row>
    <row r="127" spans="1:65" s="2" customFormat="1" ht="16.5" customHeight="1">
      <c r="A127" s="34"/>
      <c r="B127" s="35"/>
      <c r="C127" s="178" t="s">
        <v>145</v>
      </c>
      <c r="D127" s="178" t="s">
        <v>128</v>
      </c>
      <c r="E127" s="179" t="s">
        <v>146</v>
      </c>
      <c r="F127" s="180" t="s">
        <v>147</v>
      </c>
      <c r="G127" s="181" t="s">
        <v>131</v>
      </c>
      <c r="H127" s="182">
        <v>1</v>
      </c>
      <c r="I127" s="183"/>
      <c r="J127" s="184">
        <f>ROUND(I127*H127,2)</f>
        <v>0</v>
      </c>
      <c r="K127" s="180" t="s">
        <v>132</v>
      </c>
      <c r="L127" s="39"/>
      <c r="M127" s="185" t="s">
        <v>1</v>
      </c>
      <c r="N127" s="186" t="s">
        <v>41</v>
      </c>
      <c r="O127" s="71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133</v>
      </c>
      <c r="AT127" s="189" t="s">
        <v>128</v>
      </c>
      <c r="AU127" s="189" t="s">
        <v>84</v>
      </c>
      <c r="AY127" s="17" t="s">
        <v>127</v>
      </c>
      <c r="BE127" s="190">
        <f>IF(N127="základní",J127,0)</f>
        <v>0</v>
      </c>
      <c r="BF127" s="190">
        <f>IF(N127="snížená",J127,0)</f>
        <v>0</v>
      </c>
      <c r="BG127" s="190">
        <f>IF(N127="zákl. přenesená",J127,0)</f>
        <v>0</v>
      </c>
      <c r="BH127" s="190">
        <f>IF(N127="sníž. přenesená",J127,0)</f>
        <v>0</v>
      </c>
      <c r="BI127" s="190">
        <f>IF(N127="nulová",J127,0)</f>
        <v>0</v>
      </c>
      <c r="BJ127" s="17" t="s">
        <v>84</v>
      </c>
      <c r="BK127" s="190">
        <f>ROUND(I127*H127,2)</f>
        <v>0</v>
      </c>
      <c r="BL127" s="17" t="s">
        <v>133</v>
      </c>
      <c r="BM127" s="189" t="s">
        <v>148</v>
      </c>
    </row>
    <row r="128" spans="1:65" s="2" customFormat="1">
      <c r="A128" s="34"/>
      <c r="B128" s="35"/>
      <c r="C128" s="36"/>
      <c r="D128" s="191" t="s">
        <v>135</v>
      </c>
      <c r="E128" s="36"/>
      <c r="F128" s="192" t="s">
        <v>147</v>
      </c>
      <c r="G128" s="36"/>
      <c r="H128" s="36"/>
      <c r="I128" s="193"/>
      <c r="J128" s="36"/>
      <c r="K128" s="36"/>
      <c r="L128" s="39"/>
      <c r="M128" s="194"/>
      <c r="N128" s="195"/>
      <c r="O128" s="71"/>
      <c r="P128" s="71"/>
      <c r="Q128" s="71"/>
      <c r="R128" s="71"/>
      <c r="S128" s="71"/>
      <c r="T128" s="72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135</v>
      </c>
      <c r="AU128" s="17" t="s">
        <v>84</v>
      </c>
    </row>
    <row r="129" spans="1:65" s="2" customFormat="1" ht="29.25">
      <c r="A129" s="34"/>
      <c r="B129" s="35"/>
      <c r="C129" s="36"/>
      <c r="D129" s="191" t="s">
        <v>136</v>
      </c>
      <c r="E129" s="36"/>
      <c r="F129" s="196" t="s">
        <v>149</v>
      </c>
      <c r="G129" s="36"/>
      <c r="H129" s="36"/>
      <c r="I129" s="193"/>
      <c r="J129" s="36"/>
      <c r="K129" s="36"/>
      <c r="L129" s="39"/>
      <c r="M129" s="194"/>
      <c r="N129" s="195"/>
      <c r="O129" s="71"/>
      <c r="P129" s="71"/>
      <c r="Q129" s="71"/>
      <c r="R129" s="71"/>
      <c r="S129" s="71"/>
      <c r="T129" s="72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136</v>
      </c>
      <c r="AU129" s="17" t="s">
        <v>84</v>
      </c>
    </row>
    <row r="130" spans="1:65" s="2" customFormat="1" ht="29.25">
      <c r="A130" s="34"/>
      <c r="B130" s="35"/>
      <c r="C130" s="36"/>
      <c r="D130" s="191" t="s">
        <v>138</v>
      </c>
      <c r="E130" s="36"/>
      <c r="F130" s="196" t="s">
        <v>150</v>
      </c>
      <c r="G130" s="36"/>
      <c r="H130" s="36"/>
      <c r="I130" s="193"/>
      <c r="J130" s="36"/>
      <c r="K130" s="36"/>
      <c r="L130" s="39"/>
      <c r="M130" s="194"/>
      <c r="N130" s="195"/>
      <c r="O130" s="71"/>
      <c r="P130" s="71"/>
      <c r="Q130" s="71"/>
      <c r="R130" s="71"/>
      <c r="S130" s="71"/>
      <c r="T130" s="72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138</v>
      </c>
      <c r="AU130" s="17" t="s">
        <v>84</v>
      </c>
    </row>
    <row r="131" spans="1:65" s="2" customFormat="1" ht="24">
      <c r="A131" s="34"/>
      <c r="B131" s="35"/>
      <c r="C131" s="178" t="s">
        <v>126</v>
      </c>
      <c r="D131" s="178" t="s">
        <v>128</v>
      </c>
      <c r="E131" s="179" t="s">
        <v>151</v>
      </c>
      <c r="F131" s="180" t="s">
        <v>152</v>
      </c>
      <c r="G131" s="181" t="s">
        <v>131</v>
      </c>
      <c r="H131" s="182">
        <v>1</v>
      </c>
      <c r="I131" s="183"/>
      <c r="J131" s="184">
        <f>ROUND(I131*H131,2)</f>
        <v>0</v>
      </c>
      <c r="K131" s="180" t="s">
        <v>132</v>
      </c>
      <c r="L131" s="39"/>
      <c r="M131" s="185" t="s">
        <v>1</v>
      </c>
      <c r="N131" s="186" t="s">
        <v>41</v>
      </c>
      <c r="O131" s="71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133</v>
      </c>
      <c r="AT131" s="189" t="s">
        <v>128</v>
      </c>
      <c r="AU131" s="189" t="s">
        <v>84</v>
      </c>
      <c r="AY131" s="17" t="s">
        <v>127</v>
      </c>
      <c r="BE131" s="190">
        <f>IF(N131="základní",J131,0)</f>
        <v>0</v>
      </c>
      <c r="BF131" s="190">
        <f>IF(N131="snížená",J131,0)</f>
        <v>0</v>
      </c>
      <c r="BG131" s="190">
        <f>IF(N131="zákl. přenesená",J131,0)</f>
        <v>0</v>
      </c>
      <c r="BH131" s="190">
        <f>IF(N131="sníž. přenesená",J131,0)</f>
        <v>0</v>
      </c>
      <c r="BI131" s="190">
        <f>IF(N131="nulová",J131,0)</f>
        <v>0</v>
      </c>
      <c r="BJ131" s="17" t="s">
        <v>84</v>
      </c>
      <c r="BK131" s="190">
        <f>ROUND(I131*H131,2)</f>
        <v>0</v>
      </c>
      <c r="BL131" s="17" t="s">
        <v>133</v>
      </c>
      <c r="BM131" s="189" t="s">
        <v>153</v>
      </c>
    </row>
    <row r="132" spans="1:65" s="2" customFormat="1" ht="19.5">
      <c r="A132" s="34"/>
      <c r="B132" s="35"/>
      <c r="C132" s="36"/>
      <c r="D132" s="191" t="s">
        <v>135</v>
      </c>
      <c r="E132" s="36"/>
      <c r="F132" s="192" t="s">
        <v>152</v>
      </c>
      <c r="G132" s="36"/>
      <c r="H132" s="36"/>
      <c r="I132" s="193"/>
      <c r="J132" s="36"/>
      <c r="K132" s="36"/>
      <c r="L132" s="39"/>
      <c r="M132" s="194"/>
      <c r="N132" s="195"/>
      <c r="O132" s="71"/>
      <c r="P132" s="71"/>
      <c r="Q132" s="71"/>
      <c r="R132" s="71"/>
      <c r="S132" s="71"/>
      <c r="T132" s="72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135</v>
      </c>
      <c r="AU132" s="17" t="s">
        <v>84</v>
      </c>
    </row>
    <row r="133" spans="1:65" s="2" customFormat="1" ht="29.25">
      <c r="A133" s="34"/>
      <c r="B133" s="35"/>
      <c r="C133" s="36"/>
      <c r="D133" s="191" t="s">
        <v>136</v>
      </c>
      <c r="E133" s="36"/>
      <c r="F133" s="196" t="s">
        <v>149</v>
      </c>
      <c r="G133" s="36"/>
      <c r="H133" s="36"/>
      <c r="I133" s="193"/>
      <c r="J133" s="36"/>
      <c r="K133" s="36"/>
      <c r="L133" s="39"/>
      <c r="M133" s="194"/>
      <c r="N133" s="195"/>
      <c r="O133" s="71"/>
      <c r="P133" s="71"/>
      <c r="Q133" s="71"/>
      <c r="R133" s="71"/>
      <c r="S133" s="71"/>
      <c r="T133" s="72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136</v>
      </c>
      <c r="AU133" s="17" t="s">
        <v>84</v>
      </c>
    </row>
    <row r="134" spans="1:65" s="2" customFormat="1" ht="39">
      <c r="A134" s="34"/>
      <c r="B134" s="35"/>
      <c r="C134" s="36"/>
      <c r="D134" s="191" t="s">
        <v>138</v>
      </c>
      <c r="E134" s="36"/>
      <c r="F134" s="196" t="s">
        <v>154</v>
      </c>
      <c r="G134" s="36"/>
      <c r="H134" s="36"/>
      <c r="I134" s="193"/>
      <c r="J134" s="36"/>
      <c r="K134" s="36"/>
      <c r="L134" s="39"/>
      <c r="M134" s="194"/>
      <c r="N134" s="195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138</v>
      </c>
      <c r="AU134" s="17" t="s">
        <v>84</v>
      </c>
    </row>
    <row r="135" spans="1:65" s="2" customFormat="1" ht="16.5" customHeight="1">
      <c r="A135" s="34"/>
      <c r="B135" s="35"/>
      <c r="C135" s="178" t="s">
        <v>155</v>
      </c>
      <c r="D135" s="178" t="s">
        <v>128</v>
      </c>
      <c r="E135" s="179" t="s">
        <v>156</v>
      </c>
      <c r="F135" s="180" t="s">
        <v>157</v>
      </c>
      <c r="G135" s="181" t="s">
        <v>131</v>
      </c>
      <c r="H135" s="182">
        <v>1</v>
      </c>
      <c r="I135" s="183"/>
      <c r="J135" s="184">
        <f>ROUND(I135*H135,2)</f>
        <v>0</v>
      </c>
      <c r="K135" s="180" t="s">
        <v>132</v>
      </c>
      <c r="L135" s="39"/>
      <c r="M135" s="185" t="s">
        <v>1</v>
      </c>
      <c r="N135" s="186" t="s">
        <v>41</v>
      </c>
      <c r="O135" s="71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133</v>
      </c>
      <c r="AT135" s="189" t="s">
        <v>128</v>
      </c>
      <c r="AU135" s="189" t="s">
        <v>84</v>
      </c>
      <c r="AY135" s="17" t="s">
        <v>127</v>
      </c>
      <c r="BE135" s="190">
        <f>IF(N135="základní",J135,0)</f>
        <v>0</v>
      </c>
      <c r="BF135" s="190">
        <f>IF(N135="snížená",J135,0)</f>
        <v>0</v>
      </c>
      <c r="BG135" s="190">
        <f>IF(N135="zákl. přenesená",J135,0)</f>
        <v>0</v>
      </c>
      <c r="BH135" s="190">
        <f>IF(N135="sníž. přenesená",J135,0)</f>
        <v>0</v>
      </c>
      <c r="BI135" s="190">
        <f>IF(N135="nulová",J135,0)</f>
        <v>0</v>
      </c>
      <c r="BJ135" s="17" t="s">
        <v>84</v>
      </c>
      <c r="BK135" s="190">
        <f>ROUND(I135*H135,2)</f>
        <v>0</v>
      </c>
      <c r="BL135" s="17" t="s">
        <v>133</v>
      </c>
      <c r="BM135" s="189" t="s">
        <v>158</v>
      </c>
    </row>
    <row r="136" spans="1:65" s="2" customFormat="1">
      <c r="A136" s="34"/>
      <c r="B136" s="35"/>
      <c r="C136" s="36"/>
      <c r="D136" s="191" t="s">
        <v>135</v>
      </c>
      <c r="E136" s="36"/>
      <c r="F136" s="192" t="s">
        <v>157</v>
      </c>
      <c r="G136" s="36"/>
      <c r="H136" s="36"/>
      <c r="I136" s="193"/>
      <c r="J136" s="36"/>
      <c r="K136" s="36"/>
      <c r="L136" s="39"/>
      <c r="M136" s="194"/>
      <c r="N136" s="195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135</v>
      </c>
      <c r="AU136" s="17" t="s">
        <v>84</v>
      </c>
    </row>
    <row r="137" spans="1:65" s="2" customFormat="1" ht="58.5">
      <c r="A137" s="34"/>
      <c r="B137" s="35"/>
      <c r="C137" s="36"/>
      <c r="D137" s="191" t="s">
        <v>136</v>
      </c>
      <c r="E137" s="36"/>
      <c r="F137" s="196" t="s">
        <v>159</v>
      </c>
      <c r="G137" s="36"/>
      <c r="H137" s="36"/>
      <c r="I137" s="193"/>
      <c r="J137" s="36"/>
      <c r="K137" s="36"/>
      <c r="L137" s="39"/>
      <c r="M137" s="194"/>
      <c r="N137" s="195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136</v>
      </c>
      <c r="AU137" s="17" t="s">
        <v>84</v>
      </c>
    </row>
    <row r="138" spans="1:65" s="2" customFormat="1" ht="39">
      <c r="A138" s="34"/>
      <c r="B138" s="35"/>
      <c r="C138" s="36"/>
      <c r="D138" s="191" t="s">
        <v>138</v>
      </c>
      <c r="E138" s="36"/>
      <c r="F138" s="196" t="s">
        <v>160</v>
      </c>
      <c r="G138" s="36"/>
      <c r="H138" s="36"/>
      <c r="I138" s="193"/>
      <c r="J138" s="36"/>
      <c r="K138" s="36"/>
      <c r="L138" s="39"/>
      <c r="M138" s="194"/>
      <c r="N138" s="195"/>
      <c r="O138" s="71"/>
      <c r="P138" s="71"/>
      <c r="Q138" s="71"/>
      <c r="R138" s="71"/>
      <c r="S138" s="71"/>
      <c r="T138" s="72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138</v>
      </c>
      <c r="AU138" s="17" t="s">
        <v>84</v>
      </c>
    </row>
    <row r="139" spans="1:65" s="2" customFormat="1" ht="16.5" customHeight="1">
      <c r="A139" s="34"/>
      <c r="B139" s="35"/>
      <c r="C139" s="178" t="s">
        <v>161</v>
      </c>
      <c r="D139" s="178" t="s">
        <v>128</v>
      </c>
      <c r="E139" s="179" t="s">
        <v>162</v>
      </c>
      <c r="F139" s="180" t="s">
        <v>163</v>
      </c>
      <c r="G139" s="181" t="s">
        <v>131</v>
      </c>
      <c r="H139" s="182">
        <v>1</v>
      </c>
      <c r="I139" s="183"/>
      <c r="J139" s="184">
        <f>ROUND(I139*H139,2)</f>
        <v>0</v>
      </c>
      <c r="K139" s="180" t="s">
        <v>132</v>
      </c>
      <c r="L139" s="39"/>
      <c r="M139" s="185" t="s">
        <v>1</v>
      </c>
      <c r="N139" s="186" t="s">
        <v>41</v>
      </c>
      <c r="O139" s="71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133</v>
      </c>
      <c r="AT139" s="189" t="s">
        <v>128</v>
      </c>
      <c r="AU139" s="189" t="s">
        <v>84</v>
      </c>
      <c r="AY139" s="17" t="s">
        <v>127</v>
      </c>
      <c r="BE139" s="190">
        <f>IF(N139="základní",J139,0)</f>
        <v>0</v>
      </c>
      <c r="BF139" s="190">
        <f>IF(N139="snížená",J139,0)</f>
        <v>0</v>
      </c>
      <c r="BG139" s="190">
        <f>IF(N139="zákl. přenesená",J139,0)</f>
        <v>0</v>
      </c>
      <c r="BH139" s="190">
        <f>IF(N139="sníž. přenesená",J139,0)</f>
        <v>0</v>
      </c>
      <c r="BI139" s="190">
        <f>IF(N139="nulová",J139,0)</f>
        <v>0</v>
      </c>
      <c r="BJ139" s="17" t="s">
        <v>84</v>
      </c>
      <c r="BK139" s="190">
        <f>ROUND(I139*H139,2)</f>
        <v>0</v>
      </c>
      <c r="BL139" s="17" t="s">
        <v>133</v>
      </c>
      <c r="BM139" s="189" t="s">
        <v>164</v>
      </c>
    </row>
    <row r="140" spans="1:65" s="2" customFormat="1">
      <c r="A140" s="34"/>
      <c r="B140" s="35"/>
      <c r="C140" s="36"/>
      <c r="D140" s="191" t="s">
        <v>135</v>
      </c>
      <c r="E140" s="36"/>
      <c r="F140" s="192" t="s">
        <v>163</v>
      </c>
      <c r="G140" s="36"/>
      <c r="H140" s="36"/>
      <c r="I140" s="193"/>
      <c r="J140" s="36"/>
      <c r="K140" s="36"/>
      <c r="L140" s="39"/>
      <c r="M140" s="194"/>
      <c r="N140" s="195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135</v>
      </c>
      <c r="AU140" s="17" t="s">
        <v>84</v>
      </c>
    </row>
    <row r="141" spans="1:65" s="2" customFormat="1" ht="48.75">
      <c r="A141" s="34"/>
      <c r="B141" s="35"/>
      <c r="C141" s="36"/>
      <c r="D141" s="191" t="s">
        <v>136</v>
      </c>
      <c r="E141" s="36"/>
      <c r="F141" s="196" t="s">
        <v>165</v>
      </c>
      <c r="G141" s="36"/>
      <c r="H141" s="36"/>
      <c r="I141" s="193"/>
      <c r="J141" s="36"/>
      <c r="K141" s="36"/>
      <c r="L141" s="39"/>
      <c r="M141" s="194"/>
      <c r="N141" s="195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136</v>
      </c>
      <c r="AU141" s="17" t="s">
        <v>84</v>
      </c>
    </row>
    <row r="142" spans="1:65" s="2" customFormat="1" ht="39">
      <c r="A142" s="34"/>
      <c r="B142" s="35"/>
      <c r="C142" s="36"/>
      <c r="D142" s="191" t="s">
        <v>138</v>
      </c>
      <c r="E142" s="36"/>
      <c r="F142" s="196" t="s">
        <v>166</v>
      </c>
      <c r="G142" s="36"/>
      <c r="H142" s="36"/>
      <c r="I142" s="193"/>
      <c r="J142" s="36"/>
      <c r="K142" s="36"/>
      <c r="L142" s="39"/>
      <c r="M142" s="194"/>
      <c r="N142" s="195"/>
      <c r="O142" s="71"/>
      <c r="P142" s="71"/>
      <c r="Q142" s="71"/>
      <c r="R142" s="71"/>
      <c r="S142" s="71"/>
      <c r="T142" s="72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138</v>
      </c>
      <c r="AU142" s="17" t="s">
        <v>84</v>
      </c>
    </row>
    <row r="143" spans="1:65" s="2" customFormat="1" ht="16.5" customHeight="1">
      <c r="A143" s="34"/>
      <c r="B143" s="35"/>
      <c r="C143" s="178" t="s">
        <v>167</v>
      </c>
      <c r="D143" s="178" t="s">
        <v>128</v>
      </c>
      <c r="E143" s="179" t="s">
        <v>168</v>
      </c>
      <c r="F143" s="180" t="s">
        <v>169</v>
      </c>
      <c r="G143" s="181" t="s">
        <v>170</v>
      </c>
      <c r="H143" s="182">
        <v>60</v>
      </c>
      <c r="I143" s="183"/>
      <c r="J143" s="184">
        <f>ROUND(I143*H143,2)</f>
        <v>0</v>
      </c>
      <c r="K143" s="180" t="s">
        <v>132</v>
      </c>
      <c r="L143" s="39"/>
      <c r="M143" s="185" t="s">
        <v>1</v>
      </c>
      <c r="N143" s="186" t="s">
        <v>41</v>
      </c>
      <c r="O143" s="71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133</v>
      </c>
      <c r="AT143" s="189" t="s">
        <v>128</v>
      </c>
      <c r="AU143" s="189" t="s">
        <v>84</v>
      </c>
      <c r="AY143" s="17" t="s">
        <v>127</v>
      </c>
      <c r="BE143" s="190">
        <f>IF(N143="základní",J143,0)</f>
        <v>0</v>
      </c>
      <c r="BF143" s="190">
        <f>IF(N143="snížená",J143,0)</f>
        <v>0</v>
      </c>
      <c r="BG143" s="190">
        <f>IF(N143="zákl. přenesená",J143,0)</f>
        <v>0</v>
      </c>
      <c r="BH143" s="190">
        <f>IF(N143="sníž. přenesená",J143,0)</f>
        <v>0</v>
      </c>
      <c r="BI143" s="190">
        <f>IF(N143="nulová",J143,0)</f>
        <v>0</v>
      </c>
      <c r="BJ143" s="17" t="s">
        <v>84</v>
      </c>
      <c r="BK143" s="190">
        <f>ROUND(I143*H143,2)</f>
        <v>0</v>
      </c>
      <c r="BL143" s="17" t="s">
        <v>133</v>
      </c>
      <c r="BM143" s="189" t="s">
        <v>171</v>
      </c>
    </row>
    <row r="144" spans="1:65" s="2" customFormat="1">
      <c r="A144" s="34"/>
      <c r="B144" s="35"/>
      <c r="C144" s="36"/>
      <c r="D144" s="191" t="s">
        <v>135</v>
      </c>
      <c r="E144" s="36"/>
      <c r="F144" s="192" t="s">
        <v>169</v>
      </c>
      <c r="G144" s="36"/>
      <c r="H144" s="36"/>
      <c r="I144" s="193"/>
      <c r="J144" s="36"/>
      <c r="K144" s="36"/>
      <c r="L144" s="39"/>
      <c r="M144" s="194"/>
      <c r="N144" s="195"/>
      <c r="O144" s="71"/>
      <c r="P144" s="71"/>
      <c r="Q144" s="71"/>
      <c r="R144" s="71"/>
      <c r="S144" s="71"/>
      <c r="T144" s="72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7" t="s">
        <v>135</v>
      </c>
      <c r="AU144" s="17" t="s">
        <v>84</v>
      </c>
    </row>
    <row r="145" spans="1:65" s="2" customFormat="1" ht="29.25">
      <c r="A145" s="34"/>
      <c r="B145" s="35"/>
      <c r="C145" s="36"/>
      <c r="D145" s="191" t="s">
        <v>136</v>
      </c>
      <c r="E145" s="36"/>
      <c r="F145" s="196" t="s">
        <v>172</v>
      </c>
      <c r="G145" s="36"/>
      <c r="H145" s="36"/>
      <c r="I145" s="193"/>
      <c r="J145" s="36"/>
      <c r="K145" s="36"/>
      <c r="L145" s="39"/>
      <c r="M145" s="194"/>
      <c r="N145" s="195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136</v>
      </c>
      <c r="AU145" s="17" t="s">
        <v>84</v>
      </c>
    </row>
    <row r="146" spans="1:65" s="2" customFormat="1" ht="97.5">
      <c r="A146" s="34"/>
      <c r="B146" s="35"/>
      <c r="C146" s="36"/>
      <c r="D146" s="191" t="s">
        <v>138</v>
      </c>
      <c r="E146" s="36"/>
      <c r="F146" s="196" t="s">
        <v>173</v>
      </c>
      <c r="G146" s="36"/>
      <c r="H146" s="36"/>
      <c r="I146" s="193"/>
      <c r="J146" s="36"/>
      <c r="K146" s="36"/>
      <c r="L146" s="39"/>
      <c r="M146" s="194"/>
      <c r="N146" s="195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138</v>
      </c>
      <c r="AU146" s="17" t="s">
        <v>84</v>
      </c>
    </row>
    <row r="147" spans="1:65" s="2" customFormat="1" ht="16.5" customHeight="1">
      <c r="A147" s="34"/>
      <c r="B147" s="35"/>
      <c r="C147" s="178" t="s">
        <v>174</v>
      </c>
      <c r="D147" s="178" t="s">
        <v>128</v>
      </c>
      <c r="E147" s="179" t="s">
        <v>175</v>
      </c>
      <c r="F147" s="180" t="s">
        <v>176</v>
      </c>
      <c r="G147" s="181" t="s">
        <v>177</v>
      </c>
      <c r="H147" s="182">
        <v>2</v>
      </c>
      <c r="I147" s="183"/>
      <c r="J147" s="184">
        <f>ROUND(I147*H147,2)</f>
        <v>0</v>
      </c>
      <c r="K147" s="180" t="s">
        <v>132</v>
      </c>
      <c r="L147" s="39"/>
      <c r="M147" s="185" t="s">
        <v>1</v>
      </c>
      <c r="N147" s="186" t="s">
        <v>41</v>
      </c>
      <c r="O147" s="71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133</v>
      </c>
      <c r="AT147" s="189" t="s">
        <v>128</v>
      </c>
      <c r="AU147" s="189" t="s">
        <v>84</v>
      </c>
      <c r="AY147" s="17" t="s">
        <v>127</v>
      </c>
      <c r="BE147" s="190">
        <f>IF(N147="základní",J147,0)</f>
        <v>0</v>
      </c>
      <c r="BF147" s="190">
        <f>IF(N147="snížená",J147,0)</f>
        <v>0</v>
      </c>
      <c r="BG147" s="190">
        <f>IF(N147="zákl. přenesená",J147,0)</f>
        <v>0</v>
      </c>
      <c r="BH147" s="190">
        <f>IF(N147="sníž. přenesená",J147,0)</f>
        <v>0</v>
      </c>
      <c r="BI147" s="190">
        <f>IF(N147="nulová",J147,0)</f>
        <v>0</v>
      </c>
      <c r="BJ147" s="17" t="s">
        <v>84</v>
      </c>
      <c r="BK147" s="190">
        <f>ROUND(I147*H147,2)</f>
        <v>0</v>
      </c>
      <c r="BL147" s="17" t="s">
        <v>133</v>
      </c>
      <c r="BM147" s="189" t="s">
        <v>178</v>
      </c>
    </row>
    <row r="148" spans="1:65" s="2" customFormat="1">
      <c r="A148" s="34"/>
      <c r="B148" s="35"/>
      <c r="C148" s="36"/>
      <c r="D148" s="191" t="s">
        <v>135</v>
      </c>
      <c r="E148" s="36"/>
      <c r="F148" s="192" t="s">
        <v>176</v>
      </c>
      <c r="G148" s="36"/>
      <c r="H148" s="36"/>
      <c r="I148" s="193"/>
      <c r="J148" s="36"/>
      <c r="K148" s="36"/>
      <c r="L148" s="39"/>
      <c r="M148" s="194"/>
      <c r="N148" s="195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135</v>
      </c>
      <c r="AU148" s="17" t="s">
        <v>84</v>
      </c>
    </row>
    <row r="149" spans="1:65" s="2" customFormat="1" ht="68.25">
      <c r="A149" s="34"/>
      <c r="B149" s="35"/>
      <c r="C149" s="36"/>
      <c r="D149" s="191" t="s">
        <v>136</v>
      </c>
      <c r="E149" s="36"/>
      <c r="F149" s="196" t="s">
        <v>179</v>
      </c>
      <c r="G149" s="36"/>
      <c r="H149" s="36"/>
      <c r="I149" s="193"/>
      <c r="J149" s="36"/>
      <c r="K149" s="36"/>
      <c r="L149" s="39"/>
      <c r="M149" s="194"/>
      <c r="N149" s="195"/>
      <c r="O149" s="71"/>
      <c r="P149" s="71"/>
      <c r="Q149" s="71"/>
      <c r="R149" s="71"/>
      <c r="S149" s="71"/>
      <c r="T149" s="72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136</v>
      </c>
      <c r="AU149" s="17" t="s">
        <v>84</v>
      </c>
    </row>
    <row r="150" spans="1:65" s="2" customFormat="1" ht="19.5">
      <c r="A150" s="34"/>
      <c r="B150" s="35"/>
      <c r="C150" s="36"/>
      <c r="D150" s="191" t="s">
        <v>138</v>
      </c>
      <c r="E150" s="36"/>
      <c r="F150" s="196" t="s">
        <v>180</v>
      </c>
      <c r="G150" s="36"/>
      <c r="H150" s="36"/>
      <c r="I150" s="193"/>
      <c r="J150" s="36"/>
      <c r="K150" s="36"/>
      <c r="L150" s="39"/>
      <c r="M150" s="194"/>
      <c r="N150" s="195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138</v>
      </c>
      <c r="AU150" s="17" t="s">
        <v>84</v>
      </c>
    </row>
    <row r="151" spans="1:65" s="2" customFormat="1" ht="24">
      <c r="A151" s="34"/>
      <c r="B151" s="35"/>
      <c r="C151" s="178" t="s">
        <v>181</v>
      </c>
      <c r="D151" s="178" t="s">
        <v>128</v>
      </c>
      <c r="E151" s="179" t="s">
        <v>182</v>
      </c>
      <c r="F151" s="180" t="s">
        <v>183</v>
      </c>
      <c r="G151" s="181" t="s">
        <v>131</v>
      </c>
      <c r="H151" s="182">
        <v>1</v>
      </c>
      <c r="I151" s="183"/>
      <c r="J151" s="184">
        <f>ROUND(I151*H151,2)</f>
        <v>0</v>
      </c>
      <c r="K151" s="180" t="s">
        <v>132</v>
      </c>
      <c r="L151" s="39"/>
      <c r="M151" s="185" t="s">
        <v>1</v>
      </c>
      <c r="N151" s="186" t="s">
        <v>41</v>
      </c>
      <c r="O151" s="71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133</v>
      </c>
      <c r="AT151" s="189" t="s">
        <v>128</v>
      </c>
      <c r="AU151" s="189" t="s">
        <v>84</v>
      </c>
      <c r="AY151" s="17" t="s">
        <v>127</v>
      </c>
      <c r="BE151" s="190">
        <f>IF(N151="základní",J151,0)</f>
        <v>0</v>
      </c>
      <c r="BF151" s="190">
        <f>IF(N151="snížená",J151,0)</f>
        <v>0</v>
      </c>
      <c r="BG151" s="190">
        <f>IF(N151="zákl. přenesená",J151,0)</f>
        <v>0</v>
      </c>
      <c r="BH151" s="190">
        <f>IF(N151="sníž. přenesená",J151,0)</f>
        <v>0</v>
      </c>
      <c r="BI151" s="190">
        <f>IF(N151="nulová",J151,0)</f>
        <v>0</v>
      </c>
      <c r="BJ151" s="17" t="s">
        <v>84</v>
      </c>
      <c r="BK151" s="190">
        <f>ROUND(I151*H151,2)</f>
        <v>0</v>
      </c>
      <c r="BL151" s="17" t="s">
        <v>133</v>
      </c>
      <c r="BM151" s="189" t="s">
        <v>184</v>
      </c>
    </row>
    <row r="152" spans="1:65" s="2" customFormat="1">
      <c r="A152" s="34"/>
      <c r="B152" s="35"/>
      <c r="C152" s="36"/>
      <c r="D152" s="191" t="s">
        <v>135</v>
      </c>
      <c r="E152" s="36"/>
      <c r="F152" s="192" t="s">
        <v>183</v>
      </c>
      <c r="G152" s="36"/>
      <c r="H152" s="36"/>
      <c r="I152" s="193"/>
      <c r="J152" s="36"/>
      <c r="K152" s="36"/>
      <c r="L152" s="39"/>
      <c r="M152" s="194"/>
      <c r="N152" s="195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135</v>
      </c>
      <c r="AU152" s="17" t="s">
        <v>84</v>
      </c>
    </row>
    <row r="153" spans="1:65" s="2" customFormat="1" ht="29.25">
      <c r="A153" s="34"/>
      <c r="B153" s="35"/>
      <c r="C153" s="36"/>
      <c r="D153" s="191" t="s">
        <v>136</v>
      </c>
      <c r="E153" s="36"/>
      <c r="F153" s="196" t="s">
        <v>185</v>
      </c>
      <c r="G153" s="36"/>
      <c r="H153" s="36"/>
      <c r="I153" s="193"/>
      <c r="J153" s="36"/>
      <c r="K153" s="36"/>
      <c r="L153" s="39"/>
      <c r="M153" s="194"/>
      <c r="N153" s="195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136</v>
      </c>
      <c r="AU153" s="17" t="s">
        <v>84</v>
      </c>
    </row>
    <row r="154" spans="1:65" s="2" customFormat="1" ht="87.75">
      <c r="A154" s="34"/>
      <c r="B154" s="35"/>
      <c r="C154" s="36"/>
      <c r="D154" s="191" t="s">
        <v>138</v>
      </c>
      <c r="E154" s="36"/>
      <c r="F154" s="196" t="s">
        <v>186</v>
      </c>
      <c r="G154" s="36"/>
      <c r="H154" s="36"/>
      <c r="I154" s="193"/>
      <c r="J154" s="36"/>
      <c r="K154" s="36"/>
      <c r="L154" s="39"/>
      <c r="M154" s="197"/>
      <c r="N154" s="198"/>
      <c r="O154" s="199"/>
      <c r="P154" s="199"/>
      <c r="Q154" s="199"/>
      <c r="R154" s="199"/>
      <c r="S154" s="199"/>
      <c r="T154" s="200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138</v>
      </c>
      <c r="AU154" s="17" t="s">
        <v>84</v>
      </c>
    </row>
    <row r="155" spans="1:65" s="2" customFormat="1" ht="6.95" customHeight="1">
      <c r="A155" s="34"/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39"/>
      <c r="M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</row>
  </sheetData>
  <sheetProtection algorithmName="SHA-512" hashValue="UYnSOM7pmBevn9W6wOSY8DUnsXJM4EgZNsSisPjSzQgtWjBBzCXv68dCUdjOcxrYE7TU+PKa7niOOyQzDK9VCQ==" saltValue="kiotYLCuiGz70B0COrlnjgG8hQKy0HoGUsDPxFpllkgdjYPPdwzfn2HyGBqYCvR7CjT/0a6G80biL0A89GZDJA==" spinCount="100000" sheet="1" objects="1" scenarios="1" formatColumns="0" formatRows="0" autoFilter="0"/>
  <autoFilter ref="C116:K15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7" t="s">
        <v>89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102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88" t="str">
        <f>'Rekapitulace stavby'!K6</f>
        <v>II/116 před obcí Karlštejn, nestabilní skalní masiv</v>
      </c>
      <c r="F7" s="289"/>
      <c r="G7" s="289"/>
      <c r="H7" s="289"/>
      <c r="L7" s="20"/>
    </row>
    <row r="8" spans="1:46" s="2" customFormat="1" ht="12" customHeight="1">
      <c r="A8" s="34"/>
      <c r="B8" s="39"/>
      <c r="C8" s="34"/>
      <c r="D8" s="112" t="s">
        <v>103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0" t="s">
        <v>187</v>
      </c>
      <c r="F9" s="291"/>
      <c r="G9" s="291"/>
      <c r="H9" s="29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18. 5. 2021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2" t="str">
        <f>'Rekapitulace stavby'!E14</f>
        <v>Vyplň údaj</v>
      </c>
      <c r="F18" s="293"/>
      <c r="G18" s="293"/>
      <c r="H18" s="293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4" t="s">
        <v>1</v>
      </c>
      <c r="F27" s="294"/>
      <c r="G27" s="294"/>
      <c r="H27" s="29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ROUND((SUM(BE121:BE197)),  2)</f>
        <v>0</v>
      </c>
      <c r="G33" s="34"/>
      <c r="H33" s="34"/>
      <c r="I33" s="124">
        <v>0.21</v>
      </c>
      <c r="J33" s="123">
        <f>ROUND(((SUM(BE121:BE197))*I33),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ROUND((SUM(BF121:BF197)),  2)</f>
        <v>0</v>
      </c>
      <c r="G34" s="34"/>
      <c r="H34" s="34"/>
      <c r="I34" s="124">
        <v>0.15</v>
      </c>
      <c r="J34" s="123">
        <f>ROUND(((SUM(BF121:BF197))*I34),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ROUND((SUM(BG121:BG197)),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ROUND((SUM(BH121:BH197)),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ROUND((SUM(BI121:BI197)),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6" t="str">
        <f>E7</f>
        <v>II/116 před obcí Karlštejn, nestabilní skalní masiv</v>
      </c>
      <c r="F85" s="287"/>
      <c r="G85" s="287"/>
      <c r="H85" s="28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4" t="str">
        <f>E9</f>
        <v>KAR201-0 - SO 201 - Skalní masiv A (km 38,508-38,536)</v>
      </c>
      <c r="F87" s="285"/>
      <c r="G87" s="285"/>
      <c r="H87" s="28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Karlštejn</v>
      </c>
      <c r="G89" s="36"/>
      <c r="H89" s="36"/>
      <c r="I89" s="29" t="s">
        <v>22</v>
      </c>
      <c r="J89" s="66" t="str">
        <f>IF(J12="","",J12)</f>
        <v>18. 5. 2021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Krajská správa a údržba silnic Středočeského kraje</v>
      </c>
      <c r="G91" s="36"/>
      <c r="H91" s="36"/>
      <c r="I91" s="29" t="s">
        <v>30</v>
      </c>
      <c r="J91" s="32" t="str">
        <f>E21</f>
        <v>GeoTec-GS, a.s.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Komárek Martin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106</v>
      </c>
      <c r="D94" s="144"/>
      <c r="E94" s="144"/>
      <c r="F94" s="144"/>
      <c r="G94" s="144"/>
      <c r="H94" s="144"/>
      <c r="I94" s="144"/>
      <c r="J94" s="145" t="s">
        <v>107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108</v>
      </c>
      <c r="D96" s="36"/>
      <c r="E96" s="36"/>
      <c r="F96" s="36"/>
      <c r="G96" s="36"/>
      <c r="H96" s="36"/>
      <c r="I96" s="36"/>
      <c r="J96" s="84">
        <f>J121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109</v>
      </c>
    </row>
    <row r="97" spans="1:31" s="9" customFormat="1" ht="24.95" customHeight="1">
      <c r="B97" s="147"/>
      <c r="C97" s="148"/>
      <c r="D97" s="149" t="s">
        <v>188</v>
      </c>
      <c r="E97" s="150"/>
      <c r="F97" s="150"/>
      <c r="G97" s="150"/>
      <c r="H97" s="150"/>
      <c r="I97" s="150"/>
      <c r="J97" s="151">
        <f>J122</f>
        <v>0</v>
      </c>
      <c r="K97" s="148"/>
      <c r="L97" s="152"/>
    </row>
    <row r="98" spans="1:31" s="12" customFormat="1" ht="19.899999999999999" customHeight="1">
      <c r="B98" s="201"/>
      <c r="C98" s="202"/>
      <c r="D98" s="203" t="s">
        <v>189</v>
      </c>
      <c r="E98" s="204"/>
      <c r="F98" s="204"/>
      <c r="G98" s="204"/>
      <c r="H98" s="204"/>
      <c r="I98" s="204"/>
      <c r="J98" s="205">
        <f>J123</f>
        <v>0</v>
      </c>
      <c r="K98" s="202"/>
      <c r="L98" s="206"/>
    </row>
    <row r="99" spans="1:31" s="12" customFormat="1" ht="19.899999999999999" customHeight="1">
      <c r="B99" s="201"/>
      <c r="C99" s="202"/>
      <c r="D99" s="203" t="s">
        <v>190</v>
      </c>
      <c r="E99" s="204"/>
      <c r="F99" s="204"/>
      <c r="G99" s="204"/>
      <c r="H99" s="204"/>
      <c r="I99" s="204"/>
      <c r="J99" s="205">
        <f>J128</f>
        <v>0</v>
      </c>
      <c r="K99" s="202"/>
      <c r="L99" s="206"/>
    </row>
    <row r="100" spans="1:31" s="12" customFormat="1" ht="19.899999999999999" customHeight="1">
      <c r="B100" s="201"/>
      <c r="C100" s="202"/>
      <c r="D100" s="203" t="s">
        <v>191</v>
      </c>
      <c r="E100" s="204"/>
      <c r="F100" s="204"/>
      <c r="G100" s="204"/>
      <c r="H100" s="204"/>
      <c r="I100" s="204"/>
      <c r="J100" s="205">
        <f>J178</f>
        <v>0</v>
      </c>
      <c r="K100" s="202"/>
      <c r="L100" s="206"/>
    </row>
    <row r="101" spans="1:31" s="12" customFormat="1" ht="19.899999999999999" customHeight="1">
      <c r="B101" s="201"/>
      <c r="C101" s="202"/>
      <c r="D101" s="203" t="s">
        <v>192</v>
      </c>
      <c r="E101" s="204"/>
      <c r="F101" s="204"/>
      <c r="G101" s="204"/>
      <c r="H101" s="204"/>
      <c r="I101" s="204"/>
      <c r="J101" s="205">
        <f>J191</f>
        <v>0</v>
      </c>
      <c r="K101" s="202"/>
      <c r="L101" s="206"/>
    </row>
    <row r="102" spans="1:31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 s="2" customFormat="1" ht="6.95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31" s="2" customFormat="1" ht="6.95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4.95" customHeight="1">
      <c r="A108" s="34"/>
      <c r="B108" s="35"/>
      <c r="C108" s="23" t="s">
        <v>111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6.5" customHeight="1">
      <c r="A111" s="34"/>
      <c r="B111" s="35"/>
      <c r="C111" s="36"/>
      <c r="D111" s="36"/>
      <c r="E111" s="286" t="str">
        <f>E7</f>
        <v>II/116 před obcí Karlštejn, nestabilní skalní masiv</v>
      </c>
      <c r="F111" s="287"/>
      <c r="G111" s="287"/>
      <c r="H111" s="287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103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274" t="str">
        <f>E9</f>
        <v>KAR201-0 - SO 201 - Skalní masiv A (km 38,508-38,536)</v>
      </c>
      <c r="F113" s="285"/>
      <c r="G113" s="285"/>
      <c r="H113" s="285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20</v>
      </c>
      <c r="D115" s="36"/>
      <c r="E115" s="36"/>
      <c r="F115" s="27" t="str">
        <f>F12</f>
        <v>Karlštejn</v>
      </c>
      <c r="G115" s="36"/>
      <c r="H115" s="36"/>
      <c r="I115" s="29" t="s">
        <v>22</v>
      </c>
      <c r="J115" s="66" t="str">
        <f>IF(J12="","",J12)</f>
        <v>18. 5. 2021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24</v>
      </c>
      <c r="D117" s="36"/>
      <c r="E117" s="36"/>
      <c r="F117" s="27" t="str">
        <f>E15</f>
        <v>Krajská správa a údržba silnic Středočeského kraje</v>
      </c>
      <c r="G117" s="36"/>
      <c r="H117" s="36"/>
      <c r="I117" s="29" t="s">
        <v>30</v>
      </c>
      <c r="J117" s="32" t="str">
        <f>E21</f>
        <v>GeoTec-GS, a.s.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28</v>
      </c>
      <c r="D118" s="36"/>
      <c r="E118" s="36"/>
      <c r="F118" s="27" t="str">
        <f>IF(E18="","",E18)</f>
        <v>Vyplň údaj</v>
      </c>
      <c r="G118" s="36"/>
      <c r="H118" s="36"/>
      <c r="I118" s="29" t="s">
        <v>33</v>
      </c>
      <c r="J118" s="32" t="str">
        <f>E24</f>
        <v>Ing. Komárek Martin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0.3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0" customFormat="1" ht="29.25" customHeight="1">
      <c r="A120" s="153"/>
      <c r="B120" s="154"/>
      <c r="C120" s="155" t="s">
        <v>112</v>
      </c>
      <c r="D120" s="156" t="s">
        <v>61</v>
      </c>
      <c r="E120" s="156" t="s">
        <v>57</v>
      </c>
      <c r="F120" s="156" t="s">
        <v>58</v>
      </c>
      <c r="G120" s="156" t="s">
        <v>113</v>
      </c>
      <c r="H120" s="156" t="s">
        <v>114</v>
      </c>
      <c r="I120" s="156" t="s">
        <v>115</v>
      </c>
      <c r="J120" s="156" t="s">
        <v>107</v>
      </c>
      <c r="K120" s="157" t="s">
        <v>116</v>
      </c>
      <c r="L120" s="158"/>
      <c r="M120" s="75" t="s">
        <v>1</v>
      </c>
      <c r="N120" s="76" t="s">
        <v>40</v>
      </c>
      <c r="O120" s="76" t="s">
        <v>117</v>
      </c>
      <c r="P120" s="76" t="s">
        <v>118</v>
      </c>
      <c r="Q120" s="76" t="s">
        <v>119</v>
      </c>
      <c r="R120" s="76" t="s">
        <v>120</v>
      </c>
      <c r="S120" s="76" t="s">
        <v>121</v>
      </c>
      <c r="T120" s="77" t="s">
        <v>122</v>
      </c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</row>
    <row r="121" spans="1:65" s="2" customFormat="1" ht="22.9" customHeight="1">
      <c r="A121" s="34"/>
      <c r="B121" s="35"/>
      <c r="C121" s="82" t="s">
        <v>123</v>
      </c>
      <c r="D121" s="36"/>
      <c r="E121" s="36"/>
      <c r="F121" s="36"/>
      <c r="G121" s="36"/>
      <c r="H121" s="36"/>
      <c r="I121" s="36"/>
      <c r="J121" s="159">
        <f>BK121</f>
        <v>0</v>
      </c>
      <c r="K121" s="36"/>
      <c r="L121" s="39"/>
      <c r="M121" s="78"/>
      <c r="N121" s="160"/>
      <c r="O121" s="79"/>
      <c r="P121" s="161">
        <f>P122</f>
        <v>0</v>
      </c>
      <c r="Q121" s="79"/>
      <c r="R121" s="161">
        <f>R122</f>
        <v>0</v>
      </c>
      <c r="S121" s="79"/>
      <c r="T121" s="162">
        <f>T122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75</v>
      </c>
      <c r="AU121" s="17" t="s">
        <v>109</v>
      </c>
      <c r="BK121" s="163">
        <f>BK122</f>
        <v>0</v>
      </c>
    </row>
    <row r="122" spans="1:65" s="11" customFormat="1" ht="25.9" customHeight="1">
      <c r="B122" s="164"/>
      <c r="C122" s="165"/>
      <c r="D122" s="166" t="s">
        <v>75</v>
      </c>
      <c r="E122" s="167" t="s">
        <v>193</v>
      </c>
      <c r="F122" s="167" t="s">
        <v>194</v>
      </c>
      <c r="G122" s="165"/>
      <c r="H122" s="165"/>
      <c r="I122" s="168"/>
      <c r="J122" s="169">
        <f>BK122</f>
        <v>0</v>
      </c>
      <c r="K122" s="165"/>
      <c r="L122" s="170"/>
      <c r="M122" s="171"/>
      <c r="N122" s="172"/>
      <c r="O122" s="172"/>
      <c r="P122" s="173">
        <f>P123+P128+P178+P191</f>
        <v>0</v>
      </c>
      <c r="Q122" s="172"/>
      <c r="R122" s="173">
        <f>R123+R128+R178+R191</f>
        <v>0</v>
      </c>
      <c r="S122" s="172"/>
      <c r="T122" s="174">
        <f>T123+T128+T178+T191</f>
        <v>0</v>
      </c>
      <c r="AR122" s="175" t="s">
        <v>126</v>
      </c>
      <c r="AT122" s="176" t="s">
        <v>75</v>
      </c>
      <c r="AU122" s="176" t="s">
        <v>76</v>
      </c>
      <c r="AY122" s="175" t="s">
        <v>127</v>
      </c>
      <c r="BK122" s="177">
        <f>BK123+BK128+BK178+BK191</f>
        <v>0</v>
      </c>
    </row>
    <row r="123" spans="1:65" s="11" customFormat="1" ht="22.9" customHeight="1">
      <c r="B123" s="164"/>
      <c r="C123" s="165"/>
      <c r="D123" s="166" t="s">
        <v>75</v>
      </c>
      <c r="E123" s="207" t="s">
        <v>76</v>
      </c>
      <c r="F123" s="207" t="s">
        <v>195</v>
      </c>
      <c r="G123" s="165"/>
      <c r="H123" s="165"/>
      <c r="I123" s="168"/>
      <c r="J123" s="208">
        <f>BK123</f>
        <v>0</v>
      </c>
      <c r="K123" s="165"/>
      <c r="L123" s="170"/>
      <c r="M123" s="171"/>
      <c r="N123" s="172"/>
      <c r="O123" s="172"/>
      <c r="P123" s="173">
        <f>SUM(P124:P127)</f>
        <v>0</v>
      </c>
      <c r="Q123" s="172"/>
      <c r="R123" s="173">
        <f>SUM(R124:R127)</f>
        <v>0</v>
      </c>
      <c r="S123" s="172"/>
      <c r="T123" s="174">
        <f>SUM(T124:T127)</f>
        <v>0</v>
      </c>
      <c r="AR123" s="175" t="s">
        <v>126</v>
      </c>
      <c r="AT123" s="176" t="s">
        <v>75</v>
      </c>
      <c r="AU123" s="176" t="s">
        <v>84</v>
      </c>
      <c r="AY123" s="175" t="s">
        <v>127</v>
      </c>
      <c r="BK123" s="177">
        <f>SUM(BK124:BK127)</f>
        <v>0</v>
      </c>
    </row>
    <row r="124" spans="1:65" s="2" customFormat="1" ht="16.5" customHeight="1">
      <c r="A124" s="34"/>
      <c r="B124" s="35"/>
      <c r="C124" s="178" t="s">
        <v>84</v>
      </c>
      <c r="D124" s="178" t="s">
        <v>128</v>
      </c>
      <c r="E124" s="179" t="s">
        <v>196</v>
      </c>
      <c r="F124" s="180" t="s">
        <v>197</v>
      </c>
      <c r="G124" s="181" t="s">
        <v>198</v>
      </c>
      <c r="H124" s="182">
        <v>327.3</v>
      </c>
      <c r="I124" s="183"/>
      <c r="J124" s="184">
        <f>ROUND(I124*H124,2)</f>
        <v>0</v>
      </c>
      <c r="K124" s="180" t="s">
        <v>132</v>
      </c>
      <c r="L124" s="39"/>
      <c r="M124" s="185" t="s">
        <v>1</v>
      </c>
      <c r="N124" s="186" t="s">
        <v>41</v>
      </c>
      <c r="O124" s="71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133</v>
      </c>
      <c r="AT124" s="189" t="s">
        <v>128</v>
      </c>
      <c r="AU124" s="189" t="s">
        <v>86</v>
      </c>
      <c r="AY124" s="17" t="s">
        <v>127</v>
      </c>
      <c r="BE124" s="190">
        <f>IF(N124="základní",J124,0)</f>
        <v>0</v>
      </c>
      <c r="BF124" s="190">
        <f>IF(N124="snížená",J124,0)</f>
        <v>0</v>
      </c>
      <c r="BG124" s="190">
        <f>IF(N124="zákl. přenesená",J124,0)</f>
        <v>0</v>
      </c>
      <c r="BH124" s="190">
        <f>IF(N124="sníž. přenesená",J124,0)</f>
        <v>0</v>
      </c>
      <c r="BI124" s="190">
        <f>IF(N124="nulová",J124,0)</f>
        <v>0</v>
      </c>
      <c r="BJ124" s="17" t="s">
        <v>84</v>
      </c>
      <c r="BK124" s="190">
        <f>ROUND(I124*H124,2)</f>
        <v>0</v>
      </c>
      <c r="BL124" s="17" t="s">
        <v>133</v>
      </c>
      <c r="BM124" s="189" t="s">
        <v>199</v>
      </c>
    </row>
    <row r="125" spans="1:65" s="2" customFormat="1">
      <c r="A125" s="34"/>
      <c r="B125" s="35"/>
      <c r="C125" s="36"/>
      <c r="D125" s="191" t="s">
        <v>135</v>
      </c>
      <c r="E125" s="36"/>
      <c r="F125" s="192" t="s">
        <v>197</v>
      </c>
      <c r="G125" s="36"/>
      <c r="H125" s="36"/>
      <c r="I125" s="193"/>
      <c r="J125" s="36"/>
      <c r="K125" s="36"/>
      <c r="L125" s="39"/>
      <c r="M125" s="194"/>
      <c r="N125" s="195"/>
      <c r="O125" s="71"/>
      <c r="P125" s="71"/>
      <c r="Q125" s="71"/>
      <c r="R125" s="71"/>
      <c r="S125" s="71"/>
      <c r="T125" s="72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135</v>
      </c>
      <c r="AU125" s="17" t="s">
        <v>86</v>
      </c>
    </row>
    <row r="126" spans="1:65" s="2" customFormat="1" ht="29.25">
      <c r="A126" s="34"/>
      <c r="B126" s="35"/>
      <c r="C126" s="36"/>
      <c r="D126" s="191" t="s">
        <v>136</v>
      </c>
      <c r="E126" s="36"/>
      <c r="F126" s="196" t="s">
        <v>200</v>
      </c>
      <c r="G126" s="36"/>
      <c r="H126" s="36"/>
      <c r="I126" s="193"/>
      <c r="J126" s="36"/>
      <c r="K126" s="36"/>
      <c r="L126" s="39"/>
      <c r="M126" s="194"/>
      <c r="N126" s="195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136</v>
      </c>
      <c r="AU126" s="17" t="s">
        <v>86</v>
      </c>
    </row>
    <row r="127" spans="1:65" s="2" customFormat="1" ht="19.5">
      <c r="A127" s="34"/>
      <c r="B127" s="35"/>
      <c r="C127" s="36"/>
      <c r="D127" s="191" t="s">
        <v>138</v>
      </c>
      <c r="E127" s="36"/>
      <c r="F127" s="196" t="s">
        <v>201</v>
      </c>
      <c r="G127" s="36"/>
      <c r="H127" s="36"/>
      <c r="I127" s="193"/>
      <c r="J127" s="36"/>
      <c r="K127" s="36"/>
      <c r="L127" s="39"/>
      <c r="M127" s="194"/>
      <c r="N127" s="195"/>
      <c r="O127" s="71"/>
      <c r="P127" s="71"/>
      <c r="Q127" s="71"/>
      <c r="R127" s="71"/>
      <c r="S127" s="71"/>
      <c r="T127" s="72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138</v>
      </c>
      <c r="AU127" s="17" t="s">
        <v>86</v>
      </c>
    </row>
    <row r="128" spans="1:65" s="11" customFormat="1" ht="22.9" customHeight="1">
      <c r="B128" s="164"/>
      <c r="C128" s="165"/>
      <c r="D128" s="166" t="s">
        <v>75</v>
      </c>
      <c r="E128" s="207" t="s">
        <v>84</v>
      </c>
      <c r="F128" s="207" t="s">
        <v>202</v>
      </c>
      <c r="G128" s="165"/>
      <c r="H128" s="165"/>
      <c r="I128" s="168"/>
      <c r="J128" s="208">
        <f>BK128</f>
        <v>0</v>
      </c>
      <c r="K128" s="165"/>
      <c r="L128" s="170"/>
      <c r="M128" s="171"/>
      <c r="N128" s="172"/>
      <c r="O128" s="172"/>
      <c r="P128" s="173">
        <f>SUM(P129:P177)</f>
        <v>0</v>
      </c>
      <c r="Q128" s="172"/>
      <c r="R128" s="173">
        <f>SUM(R129:R177)</f>
        <v>0</v>
      </c>
      <c r="S128" s="172"/>
      <c r="T128" s="174">
        <f>SUM(T129:T177)</f>
        <v>0</v>
      </c>
      <c r="AR128" s="175" t="s">
        <v>126</v>
      </c>
      <c r="AT128" s="176" t="s">
        <v>75</v>
      </c>
      <c r="AU128" s="176" t="s">
        <v>84</v>
      </c>
      <c r="AY128" s="175" t="s">
        <v>127</v>
      </c>
      <c r="BK128" s="177">
        <f>SUM(BK129:BK177)</f>
        <v>0</v>
      </c>
    </row>
    <row r="129" spans="1:65" s="2" customFormat="1" ht="16.5" customHeight="1">
      <c r="A129" s="34"/>
      <c r="B129" s="35"/>
      <c r="C129" s="178" t="s">
        <v>86</v>
      </c>
      <c r="D129" s="178" t="s">
        <v>128</v>
      </c>
      <c r="E129" s="179" t="s">
        <v>203</v>
      </c>
      <c r="F129" s="180" t="s">
        <v>204</v>
      </c>
      <c r="G129" s="181" t="s">
        <v>205</v>
      </c>
      <c r="H129" s="182">
        <v>220</v>
      </c>
      <c r="I129" s="183"/>
      <c r="J129" s="184">
        <f>ROUND(I129*H129,2)</f>
        <v>0</v>
      </c>
      <c r="K129" s="180" t="s">
        <v>1</v>
      </c>
      <c r="L129" s="39"/>
      <c r="M129" s="185" t="s">
        <v>1</v>
      </c>
      <c r="N129" s="186" t="s">
        <v>41</v>
      </c>
      <c r="O129" s="71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133</v>
      </c>
      <c r="AT129" s="189" t="s">
        <v>128</v>
      </c>
      <c r="AU129" s="189" t="s">
        <v>86</v>
      </c>
      <c r="AY129" s="17" t="s">
        <v>127</v>
      </c>
      <c r="BE129" s="190">
        <f>IF(N129="základní",J129,0)</f>
        <v>0</v>
      </c>
      <c r="BF129" s="190">
        <f>IF(N129="snížená",J129,0)</f>
        <v>0</v>
      </c>
      <c r="BG129" s="190">
        <f>IF(N129="zákl. přenesená",J129,0)</f>
        <v>0</v>
      </c>
      <c r="BH129" s="190">
        <f>IF(N129="sníž. přenesená",J129,0)</f>
        <v>0</v>
      </c>
      <c r="BI129" s="190">
        <f>IF(N129="nulová",J129,0)</f>
        <v>0</v>
      </c>
      <c r="BJ129" s="17" t="s">
        <v>84</v>
      </c>
      <c r="BK129" s="190">
        <f>ROUND(I129*H129,2)</f>
        <v>0</v>
      </c>
      <c r="BL129" s="17" t="s">
        <v>133</v>
      </c>
      <c r="BM129" s="189" t="s">
        <v>206</v>
      </c>
    </row>
    <row r="130" spans="1:65" s="2" customFormat="1">
      <c r="A130" s="34"/>
      <c r="B130" s="35"/>
      <c r="C130" s="36"/>
      <c r="D130" s="191" t="s">
        <v>135</v>
      </c>
      <c r="E130" s="36"/>
      <c r="F130" s="192" t="s">
        <v>207</v>
      </c>
      <c r="G130" s="36"/>
      <c r="H130" s="36"/>
      <c r="I130" s="193"/>
      <c r="J130" s="36"/>
      <c r="K130" s="36"/>
      <c r="L130" s="39"/>
      <c r="M130" s="194"/>
      <c r="N130" s="195"/>
      <c r="O130" s="71"/>
      <c r="P130" s="71"/>
      <c r="Q130" s="71"/>
      <c r="R130" s="71"/>
      <c r="S130" s="71"/>
      <c r="T130" s="72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135</v>
      </c>
      <c r="AU130" s="17" t="s">
        <v>86</v>
      </c>
    </row>
    <row r="131" spans="1:65" s="2" customFormat="1" ht="29.25">
      <c r="A131" s="34"/>
      <c r="B131" s="35"/>
      <c r="C131" s="36"/>
      <c r="D131" s="191" t="s">
        <v>136</v>
      </c>
      <c r="E131" s="36"/>
      <c r="F131" s="196" t="s">
        <v>208</v>
      </c>
      <c r="G131" s="36"/>
      <c r="H131" s="36"/>
      <c r="I131" s="193"/>
      <c r="J131" s="36"/>
      <c r="K131" s="36"/>
      <c r="L131" s="39"/>
      <c r="M131" s="194"/>
      <c r="N131" s="195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136</v>
      </c>
      <c r="AU131" s="17" t="s">
        <v>86</v>
      </c>
    </row>
    <row r="132" spans="1:65" s="13" customFormat="1">
      <c r="B132" s="209"/>
      <c r="C132" s="210"/>
      <c r="D132" s="191" t="s">
        <v>209</v>
      </c>
      <c r="E132" s="211" t="s">
        <v>1</v>
      </c>
      <c r="F132" s="212" t="s">
        <v>210</v>
      </c>
      <c r="G132" s="210"/>
      <c r="H132" s="211" t="s">
        <v>1</v>
      </c>
      <c r="I132" s="213"/>
      <c r="J132" s="210"/>
      <c r="K132" s="210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209</v>
      </c>
      <c r="AU132" s="218" t="s">
        <v>86</v>
      </c>
      <c r="AV132" s="13" t="s">
        <v>84</v>
      </c>
      <c r="AW132" s="13" t="s">
        <v>32</v>
      </c>
      <c r="AX132" s="13" t="s">
        <v>76</v>
      </c>
      <c r="AY132" s="218" t="s">
        <v>127</v>
      </c>
    </row>
    <row r="133" spans="1:65" s="14" customFormat="1">
      <c r="B133" s="219"/>
      <c r="C133" s="220"/>
      <c r="D133" s="191" t="s">
        <v>209</v>
      </c>
      <c r="E133" s="221" t="s">
        <v>1</v>
      </c>
      <c r="F133" s="222" t="s">
        <v>211</v>
      </c>
      <c r="G133" s="220"/>
      <c r="H133" s="223">
        <v>220</v>
      </c>
      <c r="I133" s="224"/>
      <c r="J133" s="220"/>
      <c r="K133" s="220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209</v>
      </c>
      <c r="AU133" s="229" t="s">
        <v>86</v>
      </c>
      <c r="AV133" s="14" t="s">
        <v>86</v>
      </c>
      <c r="AW133" s="14" t="s">
        <v>32</v>
      </c>
      <c r="AX133" s="14" t="s">
        <v>84</v>
      </c>
      <c r="AY133" s="229" t="s">
        <v>127</v>
      </c>
    </row>
    <row r="134" spans="1:65" s="2" customFormat="1" ht="16.5" customHeight="1">
      <c r="A134" s="34"/>
      <c r="B134" s="35"/>
      <c r="C134" s="178" t="s">
        <v>145</v>
      </c>
      <c r="D134" s="178" t="s">
        <v>128</v>
      </c>
      <c r="E134" s="179" t="s">
        <v>212</v>
      </c>
      <c r="F134" s="180" t="s">
        <v>213</v>
      </c>
      <c r="G134" s="181" t="s">
        <v>198</v>
      </c>
      <c r="H134" s="182">
        <v>59.5</v>
      </c>
      <c r="I134" s="183"/>
      <c r="J134" s="184">
        <f>ROUND(I134*H134,2)</f>
        <v>0</v>
      </c>
      <c r="K134" s="180" t="s">
        <v>132</v>
      </c>
      <c r="L134" s="39"/>
      <c r="M134" s="185" t="s">
        <v>1</v>
      </c>
      <c r="N134" s="186" t="s">
        <v>41</v>
      </c>
      <c r="O134" s="71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133</v>
      </c>
      <c r="AT134" s="189" t="s">
        <v>128</v>
      </c>
      <c r="AU134" s="189" t="s">
        <v>86</v>
      </c>
      <c r="AY134" s="17" t="s">
        <v>127</v>
      </c>
      <c r="BE134" s="190">
        <f>IF(N134="základní",J134,0)</f>
        <v>0</v>
      </c>
      <c r="BF134" s="190">
        <f>IF(N134="snížená",J134,0)</f>
        <v>0</v>
      </c>
      <c r="BG134" s="190">
        <f>IF(N134="zákl. přenesená",J134,0)</f>
        <v>0</v>
      </c>
      <c r="BH134" s="190">
        <f>IF(N134="sníž. přenesená",J134,0)</f>
        <v>0</v>
      </c>
      <c r="BI134" s="190">
        <f>IF(N134="nulová",J134,0)</f>
        <v>0</v>
      </c>
      <c r="BJ134" s="17" t="s">
        <v>84</v>
      </c>
      <c r="BK134" s="190">
        <f>ROUND(I134*H134,2)</f>
        <v>0</v>
      </c>
      <c r="BL134" s="17" t="s">
        <v>133</v>
      </c>
      <c r="BM134" s="189" t="s">
        <v>214</v>
      </c>
    </row>
    <row r="135" spans="1:65" s="2" customFormat="1">
      <c r="A135" s="34"/>
      <c r="B135" s="35"/>
      <c r="C135" s="36"/>
      <c r="D135" s="191" t="s">
        <v>135</v>
      </c>
      <c r="E135" s="36"/>
      <c r="F135" s="192" t="s">
        <v>213</v>
      </c>
      <c r="G135" s="36"/>
      <c r="H135" s="36"/>
      <c r="I135" s="193"/>
      <c r="J135" s="36"/>
      <c r="K135" s="36"/>
      <c r="L135" s="39"/>
      <c r="M135" s="194"/>
      <c r="N135" s="195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135</v>
      </c>
      <c r="AU135" s="17" t="s">
        <v>86</v>
      </c>
    </row>
    <row r="136" spans="1:65" s="2" customFormat="1" ht="243.75">
      <c r="A136" s="34"/>
      <c r="B136" s="35"/>
      <c r="C136" s="36"/>
      <c r="D136" s="191" t="s">
        <v>136</v>
      </c>
      <c r="E136" s="36"/>
      <c r="F136" s="196" t="s">
        <v>215</v>
      </c>
      <c r="G136" s="36"/>
      <c r="H136" s="36"/>
      <c r="I136" s="193"/>
      <c r="J136" s="36"/>
      <c r="K136" s="36"/>
      <c r="L136" s="39"/>
      <c r="M136" s="194"/>
      <c r="N136" s="195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136</v>
      </c>
      <c r="AU136" s="17" t="s">
        <v>86</v>
      </c>
    </row>
    <row r="137" spans="1:65" s="2" customFormat="1" ht="19.5">
      <c r="A137" s="34"/>
      <c r="B137" s="35"/>
      <c r="C137" s="36"/>
      <c r="D137" s="191" t="s">
        <v>138</v>
      </c>
      <c r="E137" s="36"/>
      <c r="F137" s="196" t="s">
        <v>216</v>
      </c>
      <c r="G137" s="36"/>
      <c r="H137" s="36"/>
      <c r="I137" s="193"/>
      <c r="J137" s="36"/>
      <c r="K137" s="36"/>
      <c r="L137" s="39"/>
      <c r="M137" s="194"/>
      <c r="N137" s="195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138</v>
      </c>
      <c r="AU137" s="17" t="s">
        <v>86</v>
      </c>
    </row>
    <row r="138" spans="1:65" s="14" customFormat="1">
      <c r="B138" s="219"/>
      <c r="C138" s="220"/>
      <c r="D138" s="191" t="s">
        <v>209</v>
      </c>
      <c r="E138" s="221" t="s">
        <v>1</v>
      </c>
      <c r="F138" s="222" t="s">
        <v>217</v>
      </c>
      <c r="G138" s="220"/>
      <c r="H138" s="223">
        <v>59.5</v>
      </c>
      <c r="I138" s="224"/>
      <c r="J138" s="220"/>
      <c r="K138" s="220"/>
      <c r="L138" s="225"/>
      <c r="M138" s="226"/>
      <c r="N138" s="227"/>
      <c r="O138" s="227"/>
      <c r="P138" s="227"/>
      <c r="Q138" s="227"/>
      <c r="R138" s="227"/>
      <c r="S138" s="227"/>
      <c r="T138" s="228"/>
      <c r="AT138" s="229" t="s">
        <v>209</v>
      </c>
      <c r="AU138" s="229" t="s">
        <v>86</v>
      </c>
      <c r="AV138" s="14" t="s">
        <v>86</v>
      </c>
      <c r="AW138" s="14" t="s">
        <v>32</v>
      </c>
      <c r="AX138" s="14" t="s">
        <v>84</v>
      </c>
      <c r="AY138" s="229" t="s">
        <v>127</v>
      </c>
    </row>
    <row r="139" spans="1:65" s="2" customFormat="1" ht="24">
      <c r="A139" s="34"/>
      <c r="B139" s="35"/>
      <c r="C139" s="178" t="s">
        <v>126</v>
      </c>
      <c r="D139" s="178" t="s">
        <v>128</v>
      </c>
      <c r="E139" s="179" t="s">
        <v>218</v>
      </c>
      <c r="F139" s="180" t="s">
        <v>219</v>
      </c>
      <c r="G139" s="181" t="s">
        <v>220</v>
      </c>
      <c r="H139" s="182">
        <v>1190</v>
      </c>
      <c r="I139" s="183"/>
      <c r="J139" s="184">
        <f>ROUND(I139*H139,2)</f>
        <v>0</v>
      </c>
      <c r="K139" s="180" t="s">
        <v>132</v>
      </c>
      <c r="L139" s="39"/>
      <c r="M139" s="185" t="s">
        <v>1</v>
      </c>
      <c r="N139" s="186" t="s">
        <v>41</v>
      </c>
      <c r="O139" s="71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133</v>
      </c>
      <c r="AT139" s="189" t="s">
        <v>128</v>
      </c>
      <c r="AU139" s="189" t="s">
        <v>86</v>
      </c>
      <c r="AY139" s="17" t="s">
        <v>127</v>
      </c>
      <c r="BE139" s="190">
        <f>IF(N139="základní",J139,0)</f>
        <v>0</v>
      </c>
      <c r="BF139" s="190">
        <f>IF(N139="snížená",J139,0)</f>
        <v>0</v>
      </c>
      <c r="BG139" s="190">
        <f>IF(N139="zákl. přenesená",J139,0)</f>
        <v>0</v>
      </c>
      <c r="BH139" s="190">
        <f>IF(N139="sníž. přenesená",J139,0)</f>
        <v>0</v>
      </c>
      <c r="BI139" s="190">
        <f>IF(N139="nulová",J139,0)</f>
        <v>0</v>
      </c>
      <c r="BJ139" s="17" t="s">
        <v>84</v>
      </c>
      <c r="BK139" s="190">
        <f>ROUND(I139*H139,2)</f>
        <v>0</v>
      </c>
      <c r="BL139" s="17" t="s">
        <v>133</v>
      </c>
      <c r="BM139" s="189" t="s">
        <v>221</v>
      </c>
    </row>
    <row r="140" spans="1:65" s="2" customFormat="1">
      <c r="A140" s="34"/>
      <c r="B140" s="35"/>
      <c r="C140" s="36"/>
      <c r="D140" s="191" t="s">
        <v>135</v>
      </c>
      <c r="E140" s="36"/>
      <c r="F140" s="192" t="s">
        <v>219</v>
      </c>
      <c r="G140" s="36"/>
      <c r="H140" s="36"/>
      <c r="I140" s="193"/>
      <c r="J140" s="36"/>
      <c r="K140" s="36"/>
      <c r="L140" s="39"/>
      <c r="M140" s="194"/>
      <c r="N140" s="195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135</v>
      </c>
      <c r="AU140" s="17" t="s">
        <v>86</v>
      </c>
    </row>
    <row r="141" spans="1:65" s="2" customFormat="1" ht="29.25">
      <c r="A141" s="34"/>
      <c r="B141" s="35"/>
      <c r="C141" s="36"/>
      <c r="D141" s="191" t="s">
        <v>136</v>
      </c>
      <c r="E141" s="36"/>
      <c r="F141" s="196" t="s">
        <v>222</v>
      </c>
      <c r="G141" s="36"/>
      <c r="H141" s="36"/>
      <c r="I141" s="193"/>
      <c r="J141" s="36"/>
      <c r="K141" s="36"/>
      <c r="L141" s="39"/>
      <c r="M141" s="194"/>
      <c r="N141" s="195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136</v>
      </c>
      <c r="AU141" s="17" t="s">
        <v>86</v>
      </c>
    </row>
    <row r="142" spans="1:65" s="2" customFormat="1" ht="19.5">
      <c r="A142" s="34"/>
      <c r="B142" s="35"/>
      <c r="C142" s="36"/>
      <c r="D142" s="191" t="s">
        <v>138</v>
      </c>
      <c r="E142" s="36"/>
      <c r="F142" s="196" t="s">
        <v>223</v>
      </c>
      <c r="G142" s="36"/>
      <c r="H142" s="36"/>
      <c r="I142" s="193"/>
      <c r="J142" s="36"/>
      <c r="K142" s="36"/>
      <c r="L142" s="39"/>
      <c r="M142" s="194"/>
      <c r="N142" s="195"/>
      <c r="O142" s="71"/>
      <c r="P142" s="71"/>
      <c r="Q142" s="71"/>
      <c r="R142" s="71"/>
      <c r="S142" s="71"/>
      <c r="T142" s="72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138</v>
      </c>
      <c r="AU142" s="17" t="s">
        <v>86</v>
      </c>
    </row>
    <row r="143" spans="1:65" s="14" customFormat="1">
      <c r="B143" s="219"/>
      <c r="C143" s="220"/>
      <c r="D143" s="191" t="s">
        <v>209</v>
      </c>
      <c r="E143" s="220"/>
      <c r="F143" s="222" t="s">
        <v>224</v>
      </c>
      <c r="G143" s="220"/>
      <c r="H143" s="223">
        <v>1190</v>
      </c>
      <c r="I143" s="224"/>
      <c r="J143" s="220"/>
      <c r="K143" s="220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209</v>
      </c>
      <c r="AU143" s="229" t="s">
        <v>86</v>
      </c>
      <c r="AV143" s="14" t="s">
        <v>86</v>
      </c>
      <c r="AW143" s="14" t="s">
        <v>4</v>
      </c>
      <c r="AX143" s="14" t="s">
        <v>84</v>
      </c>
      <c r="AY143" s="229" t="s">
        <v>127</v>
      </c>
    </row>
    <row r="144" spans="1:65" s="2" customFormat="1" ht="16.5" customHeight="1">
      <c r="A144" s="34"/>
      <c r="B144" s="35"/>
      <c r="C144" s="178" t="s">
        <v>161</v>
      </c>
      <c r="D144" s="178" t="s">
        <v>128</v>
      </c>
      <c r="E144" s="179" t="s">
        <v>225</v>
      </c>
      <c r="F144" s="180" t="s">
        <v>226</v>
      </c>
      <c r="G144" s="181" t="s">
        <v>198</v>
      </c>
      <c r="H144" s="182">
        <v>86.6</v>
      </c>
      <c r="I144" s="183"/>
      <c r="J144" s="184">
        <f>ROUND(I144*H144,2)</f>
        <v>0</v>
      </c>
      <c r="K144" s="180" t="s">
        <v>132</v>
      </c>
      <c r="L144" s="39"/>
      <c r="M144" s="185" t="s">
        <v>1</v>
      </c>
      <c r="N144" s="186" t="s">
        <v>41</v>
      </c>
      <c r="O144" s="71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133</v>
      </c>
      <c r="AT144" s="189" t="s">
        <v>128</v>
      </c>
      <c r="AU144" s="189" t="s">
        <v>86</v>
      </c>
      <c r="AY144" s="17" t="s">
        <v>127</v>
      </c>
      <c r="BE144" s="190">
        <f>IF(N144="základní",J144,0)</f>
        <v>0</v>
      </c>
      <c r="BF144" s="190">
        <f>IF(N144="snížená",J144,0)</f>
        <v>0</v>
      </c>
      <c r="BG144" s="190">
        <f>IF(N144="zákl. přenesená",J144,0)</f>
        <v>0</v>
      </c>
      <c r="BH144" s="190">
        <f>IF(N144="sníž. přenesená",J144,0)</f>
        <v>0</v>
      </c>
      <c r="BI144" s="190">
        <f>IF(N144="nulová",J144,0)</f>
        <v>0</v>
      </c>
      <c r="BJ144" s="17" t="s">
        <v>84</v>
      </c>
      <c r="BK144" s="190">
        <f>ROUND(I144*H144,2)</f>
        <v>0</v>
      </c>
      <c r="BL144" s="17" t="s">
        <v>133</v>
      </c>
      <c r="BM144" s="189" t="s">
        <v>227</v>
      </c>
    </row>
    <row r="145" spans="1:65" s="2" customFormat="1">
      <c r="A145" s="34"/>
      <c r="B145" s="35"/>
      <c r="C145" s="36"/>
      <c r="D145" s="191" t="s">
        <v>135</v>
      </c>
      <c r="E145" s="36"/>
      <c r="F145" s="192" t="s">
        <v>226</v>
      </c>
      <c r="G145" s="36"/>
      <c r="H145" s="36"/>
      <c r="I145" s="193"/>
      <c r="J145" s="36"/>
      <c r="K145" s="36"/>
      <c r="L145" s="39"/>
      <c r="M145" s="194"/>
      <c r="N145" s="195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135</v>
      </c>
      <c r="AU145" s="17" t="s">
        <v>86</v>
      </c>
    </row>
    <row r="146" spans="1:65" s="2" customFormat="1" ht="243.75">
      <c r="A146" s="34"/>
      <c r="B146" s="35"/>
      <c r="C146" s="36"/>
      <c r="D146" s="191" t="s">
        <v>136</v>
      </c>
      <c r="E146" s="36"/>
      <c r="F146" s="196" t="s">
        <v>228</v>
      </c>
      <c r="G146" s="36"/>
      <c r="H146" s="36"/>
      <c r="I146" s="193"/>
      <c r="J146" s="36"/>
      <c r="K146" s="36"/>
      <c r="L146" s="39"/>
      <c r="M146" s="194"/>
      <c r="N146" s="195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136</v>
      </c>
      <c r="AU146" s="17" t="s">
        <v>86</v>
      </c>
    </row>
    <row r="147" spans="1:65" s="2" customFormat="1" ht="19.5">
      <c r="A147" s="34"/>
      <c r="B147" s="35"/>
      <c r="C147" s="36"/>
      <c r="D147" s="191" t="s">
        <v>138</v>
      </c>
      <c r="E147" s="36"/>
      <c r="F147" s="196" t="s">
        <v>229</v>
      </c>
      <c r="G147" s="36"/>
      <c r="H147" s="36"/>
      <c r="I147" s="193"/>
      <c r="J147" s="36"/>
      <c r="K147" s="36"/>
      <c r="L147" s="39"/>
      <c r="M147" s="194"/>
      <c r="N147" s="195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138</v>
      </c>
      <c r="AU147" s="17" t="s">
        <v>86</v>
      </c>
    </row>
    <row r="148" spans="1:65" s="14" customFormat="1">
      <c r="B148" s="219"/>
      <c r="C148" s="220"/>
      <c r="D148" s="191" t="s">
        <v>209</v>
      </c>
      <c r="E148" s="221" t="s">
        <v>1</v>
      </c>
      <c r="F148" s="222" t="s">
        <v>230</v>
      </c>
      <c r="G148" s="220"/>
      <c r="H148" s="223">
        <v>86.6</v>
      </c>
      <c r="I148" s="224"/>
      <c r="J148" s="220"/>
      <c r="K148" s="220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209</v>
      </c>
      <c r="AU148" s="229" t="s">
        <v>86</v>
      </c>
      <c r="AV148" s="14" t="s">
        <v>86</v>
      </c>
      <c r="AW148" s="14" t="s">
        <v>32</v>
      </c>
      <c r="AX148" s="14" t="s">
        <v>84</v>
      </c>
      <c r="AY148" s="229" t="s">
        <v>127</v>
      </c>
    </row>
    <row r="149" spans="1:65" s="2" customFormat="1" ht="16.5" customHeight="1">
      <c r="A149" s="34"/>
      <c r="B149" s="35"/>
      <c r="C149" s="178" t="s">
        <v>155</v>
      </c>
      <c r="D149" s="178" t="s">
        <v>128</v>
      </c>
      <c r="E149" s="179" t="s">
        <v>231</v>
      </c>
      <c r="F149" s="180" t="s">
        <v>232</v>
      </c>
      <c r="G149" s="181" t="s">
        <v>220</v>
      </c>
      <c r="H149" s="182">
        <v>1732</v>
      </c>
      <c r="I149" s="183"/>
      <c r="J149" s="184">
        <f>ROUND(I149*H149,2)</f>
        <v>0</v>
      </c>
      <c r="K149" s="180" t="s">
        <v>132</v>
      </c>
      <c r="L149" s="39"/>
      <c r="M149" s="185" t="s">
        <v>1</v>
      </c>
      <c r="N149" s="186" t="s">
        <v>41</v>
      </c>
      <c r="O149" s="71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133</v>
      </c>
      <c r="AT149" s="189" t="s">
        <v>128</v>
      </c>
      <c r="AU149" s="189" t="s">
        <v>86</v>
      </c>
      <c r="AY149" s="17" t="s">
        <v>127</v>
      </c>
      <c r="BE149" s="190">
        <f>IF(N149="základní",J149,0)</f>
        <v>0</v>
      </c>
      <c r="BF149" s="190">
        <f>IF(N149="snížená",J149,0)</f>
        <v>0</v>
      </c>
      <c r="BG149" s="190">
        <f>IF(N149="zákl. přenesená",J149,0)</f>
        <v>0</v>
      </c>
      <c r="BH149" s="190">
        <f>IF(N149="sníž. přenesená",J149,0)</f>
        <v>0</v>
      </c>
      <c r="BI149" s="190">
        <f>IF(N149="nulová",J149,0)</f>
        <v>0</v>
      </c>
      <c r="BJ149" s="17" t="s">
        <v>84</v>
      </c>
      <c r="BK149" s="190">
        <f>ROUND(I149*H149,2)</f>
        <v>0</v>
      </c>
      <c r="BL149" s="17" t="s">
        <v>133</v>
      </c>
      <c r="BM149" s="189" t="s">
        <v>233</v>
      </c>
    </row>
    <row r="150" spans="1:65" s="2" customFormat="1">
      <c r="A150" s="34"/>
      <c r="B150" s="35"/>
      <c r="C150" s="36"/>
      <c r="D150" s="191" t="s">
        <v>135</v>
      </c>
      <c r="E150" s="36"/>
      <c r="F150" s="192" t="s">
        <v>232</v>
      </c>
      <c r="G150" s="36"/>
      <c r="H150" s="36"/>
      <c r="I150" s="193"/>
      <c r="J150" s="36"/>
      <c r="K150" s="36"/>
      <c r="L150" s="39"/>
      <c r="M150" s="194"/>
      <c r="N150" s="195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135</v>
      </c>
      <c r="AU150" s="17" t="s">
        <v>86</v>
      </c>
    </row>
    <row r="151" spans="1:65" s="2" customFormat="1" ht="29.25">
      <c r="A151" s="34"/>
      <c r="B151" s="35"/>
      <c r="C151" s="36"/>
      <c r="D151" s="191" t="s">
        <v>136</v>
      </c>
      <c r="E151" s="36"/>
      <c r="F151" s="196" t="s">
        <v>222</v>
      </c>
      <c r="G151" s="36"/>
      <c r="H151" s="36"/>
      <c r="I151" s="193"/>
      <c r="J151" s="36"/>
      <c r="K151" s="36"/>
      <c r="L151" s="39"/>
      <c r="M151" s="194"/>
      <c r="N151" s="195"/>
      <c r="O151" s="71"/>
      <c r="P151" s="71"/>
      <c r="Q151" s="71"/>
      <c r="R151" s="71"/>
      <c r="S151" s="71"/>
      <c r="T151" s="72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136</v>
      </c>
      <c r="AU151" s="17" t="s">
        <v>86</v>
      </c>
    </row>
    <row r="152" spans="1:65" s="2" customFormat="1" ht="29.25">
      <c r="A152" s="34"/>
      <c r="B152" s="35"/>
      <c r="C152" s="36"/>
      <c r="D152" s="191" t="s">
        <v>138</v>
      </c>
      <c r="E152" s="36"/>
      <c r="F152" s="196" t="s">
        <v>234</v>
      </c>
      <c r="G152" s="36"/>
      <c r="H152" s="36"/>
      <c r="I152" s="193"/>
      <c r="J152" s="36"/>
      <c r="K152" s="36"/>
      <c r="L152" s="39"/>
      <c r="M152" s="194"/>
      <c r="N152" s="195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138</v>
      </c>
      <c r="AU152" s="17" t="s">
        <v>86</v>
      </c>
    </row>
    <row r="153" spans="1:65" s="14" customFormat="1">
      <c r="B153" s="219"/>
      <c r="C153" s="220"/>
      <c r="D153" s="191" t="s">
        <v>209</v>
      </c>
      <c r="E153" s="220"/>
      <c r="F153" s="222" t="s">
        <v>235</v>
      </c>
      <c r="G153" s="220"/>
      <c r="H153" s="223">
        <v>1732</v>
      </c>
      <c r="I153" s="224"/>
      <c r="J153" s="220"/>
      <c r="K153" s="220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209</v>
      </c>
      <c r="AU153" s="229" t="s">
        <v>86</v>
      </c>
      <c r="AV153" s="14" t="s">
        <v>86</v>
      </c>
      <c r="AW153" s="14" t="s">
        <v>4</v>
      </c>
      <c r="AX153" s="14" t="s">
        <v>84</v>
      </c>
      <c r="AY153" s="229" t="s">
        <v>127</v>
      </c>
    </row>
    <row r="154" spans="1:65" s="2" customFormat="1" ht="16.5" customHeight="1">
      <c r="A154" s="34"/>
      <c r="B154" s="35"/>
      <c r="C154" s="178" t="s">
        <v>167</v>
      </c>
      <c r="D154" s="178" t="s">
        <v>128</v>
      </c>
      <c r="E154" s="179" t="s">
        <v>236</v>
      </c>
      <c r="F154" s="180" t="s">
        <v>237</v>
      </c>
      <c r="G154" s="181" t="s">
        <v>198</v>
      </c>
      <c r="H154" s="182">
        <v>86.6</v>
      </c>
      <c r="I154" s="183"/>
      <c r="J154" s="184">
        <f>ROUND(I154*H154,2)</f>
        <v>0</v>
      </c>
      <c r="K154" s="180" t="s">
        <v>132</v>
      </c>
      <c r="L154" s="39"/>
      <c r="M154" s="185" t="s">
        <v>1</v>
      </c>
      <c r="N154" s="186" t="s">
        <v>41</v>
      </c>
      <c r="O154" s="71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133</v>
      </c>
      <c r="AT154" s="189" t="s">
        <v>128</v>
      </c>
      <c r="AU154" s="189" t="s">
        <v>86</v>
      </c>
      <c r="AY154" s="17" t="s">
        <v>127</v>
      </c>
      <c r="BE154" s="190">
        <f>IF(N154="základní",J154,0)</f>
        <v>0</v>
      </c>
      <c r="BF154" s="190">
        <f>IF(N154="snížená",J154,0)</f>
        <v>0</v>
      </c>
      <c r="BG154" s="190">
        <f>IF(N154="zákl. přenesená",J154,0)</f>
        <v>0</v>
      </c>
      <c r="BH154" s="190">
        <f>IF(N154="sníž. přenesená",J154,0)</f>
        <v>0</v>
      </c>
      <c r="BI154" s="190">
        <f>IF(N154="nulová",J154,0)</f>
        <v>0</v>
      </c>
      <c r="BJ154" s="17" t="s">
        <v>84</v>
      </c>
      <c r="BK154" s="190">
        <f>ROUND(I154*H154,2)</f>
        <v>0</v>
      </c>
      <c r="BL154" s="17" t="s">
        <v>133</v>
      </c>
      <c r="BM154" s="189" t="s">
        <v>238</v>
      </c>
    </row>
    <row r="155" spans="1:65" s="2" customFormat="1">
      <c r="A155" s="34"/>
      <c r="B155" s="35"/>
      <c r="C155" s="36"/>
      <c r="D155" s="191" t="s">
        <v>135</v>
      </c>
      <c r="E155" s="36"/>
      <c r="F155" s="192" t="s">
        <v>237</v>
      </c>
      <c r="G155" s="36"/>
      <c r="H155" s="36"/>
      <c r="I155" s="193"/>
      <c r="J155" s="36"/>
      <c r="K155" s="36"/>
      <c r="L155" s="39"/>
      <c r="M155" s="194"/>
      <c r="N155" s="195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135</v>
      </c>
      <c r="AU155" s="17" t="s">
        <v>86</v>
      </c>
    </row>
    <row r="156" spans="1:65" s="2" customFormat="1" ht="29.25">
      <c r="A156" s="34"/>
      <c r="B156" s="35"/>
      <c r="C156" s="36"/>
      <c r="D156" s="191" t="s">
        <v>136</v>
      </c>
      <c r="E156" s="36"/>
      <c r="F156" s="196" t="s">
        <v>239</v>
      </c>
      <c r="G156" s="36"/>
      <c r="H156" s="36"/>
      <c r="I156" s="193"/>
      <c r="J156" s="36"/>
      <c r="K156" s="36"/>
      <c r="L156" s="39"/>
      <c r="M156" s="194"/>
      <c r="N156" s="195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136</v>
      </c>
      <c r="AU156" s="17" t="s">
        <v>86</v>
      </c>
    </row>
    <row r="157" spans="1:65" s="2" customFormat="1" ht="19.5">
      <c r="A157" s="34"/>
      <c r="B157" s="35"/>
      <c r="C157" s="36"/>
      <c r="D157" s="191" t="s">
        <v>138</v>
      </c>
      <c r="E157" s="36"/>
      <c r="F157" s="196" t="s">
        <v>229</v>
      </c>
      <c r="G157" s="36"/>
      <c r="H157" s="36"/>
      <c r="I157" s="193"/>
      <c r="J157" s="36"/>
      <c r="K157" s="36"/>
      <c r="L157" s="39"/>
      <c r="M157" s="194"/>
      <c r="N157" s="195"/>
      <c r="O157" s="71"/>
      <c r="P157" s="71"/>
      <c r="Q157" s="71"/>
      <c r="R157" s="71"/>
      <c r="S157" s="71"/>
      <c r="T157" s="72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138</v>
      </c>
      <c r="AU157" s="17" t="s">
        <v>86</v>
      </c>
    </row>
    <row r="158" spans="1:65" s="2" customFormat="1" ht="16.5" customHeight="1">
      <c r="A158" s="34"/>
      <c r="B158" s="35"/>
      <c r="C158" s="178" t="s">
        <v>174</v>
      </c>
      <c r="D158" s="178" t="s">
        <v>128</v>
      </c>
      <c r="E158" s="179" t="s">
        <v>240</v>
      </c>
      <c r="F158" s="180" t="s">
        <v>241</v>
      </c>
      <c r="G158" s="181" t="s">
        <v>198</v>
      </c>
      <c r="H158" s="182">
        <v>30</v>
      </c>
      <c r="I158" s="183"/>
      <c r="J158" s="184">
        <f>ROUND(I158*H158,2)</f>
        <v>0</v>
      </c>
      <c r="K158" s="180" t="s">
        <v>132</v>
      </c>
      <c r="L158" s="39"/>
      <c r="M158" s="185" t="s">
        <v>1</v>
      </c>
      <c r="N158" s="186" t="s">
        <v>41</v>
      </c>
      <c r="O158" s="71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133</v>
      </c>
      <c r="AT158" s="189" t="s">
        <v>128</v>
      </c>
      <c r="AU158" s="189" t="s">
        <v>86</v>
      </c>
      <c r="AY158" s="17" t="s">
        <v>127</v>
      </c>
      <c r="BE158" s="190">
        <f>IF(N158="základní",J158,0)</f>
        <v>0</v>
      </c>
      <c r="BF158" s="190">
        <f>IF(N158="snížená",J158,0)</f>
        <v>0</v>
      </c>
      <c r="BG158" s="190">
        <f>IF(N158="zákl. přenesená",J158,0)</f>
        <v>0</v>
      </c>
      <c r="BH158" s="190">
        <f>IF(N158="sníž. přenesená",J158,0)</f>
        <v>0</v>
      </c>
      <c r="BI158" s="190">
        <f>IF(N158="nulová",J158,0)</f>
        <v>0</v>
      </c>
      <c r="BJ158" s="17" t="s">
        <v>84</v>
      </c>
      <c r="BK158" s="190">
        <f>ROUND(I158*H158,2)</f>
        <v>0</v>
      </c>
      <c r="BL158" s="17" t="s">
        <v>133</v>
      </c>
      <c r="BM158" s="189" t="s">
        <v>242</v>
      </c>
    </row>
    <row r="159" spans="1:65" s="2" customFormat="1">
      <c r="A159" s="34"/>
      <c r="B159" s="35"/>
      <c r="C159" s="36"/>
      <c r="D159" s="191" t="s">
        <v>135</v>
      </c>
      <c r="E159" s="36"/>
      <c r="F159" s="192" t="s">
        <v>241</v>
      </c>
      <c r="G159" s="36"/>
      <c r="H159" s="36"/>
      <c r="I159" s="193"/>
      <c r="J159" s="36"/>
      <c r="K159" s="36"/>
      <c r="L159" s="39"/>
      <c r="M159" s="194"/>
      <c r="N159" s="195"/>
      <c r="O159" s="71"/>
      <c r="P159" s="71"/>
      <c r="Q159" s="71"/>
      <c r="R159" s="71"/>
      <c r="S159" s="71"/>
      <c r="T159" s="72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135</v>
      </c>
      <c r="AU159" s="17" t="s">
        <v>86</v>
      </c>
    </row>
    <row r="160" spans="1:65" s="2" customFormat="1" ht="243.75">
      <c r="A160" s="34"/>
      <c r="B160" s="35"/>
      <c r="C160" s="36"/>
      <c r="D160" s="191" t="s">
        <v>136</v>
      </c>
      <c r="E160" s="36"/>
      <c r="F160" s="196" t="s">
        <v>228</v>
      </c>
      <c r="G160" s="36"/>
      <c r="H160" s="36"/>
      <c r="I160" s="193"/>
      <c r="J160" s="36"/>
      <c r="K160" s="36"/>
      <c r="L160" s="39"/>
      <c r="M160" s="194"/>
      <c r="N160" s="195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136</v>
      </c>
      <c r="AU160" s="17" t="s">
        <v>86</v>
      </c>
    </row>
    <row r="161" spans="1:65" s="2" customFormat="1" ht="19.5">
      <c r="A161" s="34"/>
      <c r="B161" s="35"/>
      <c r="C161" s="36"/>
      <c r="D161" s="191" t="s">
        <v>138</v>
      </c>
      <c r="E161" s="36"/>
      <c r="F161" s="196" t="s">
        <v>243</v>
      </c>
      <c r="G161" s="36"/>
      <c r="H161" s="36"/>
      <c r="I161" s="193"/>
      <c r="J161" s="36"/>
      <c r="K161" s="36"/>
      <c r="L161" s="39"/>
      <c r="M161" s="194"/>
      <c r="N161" s="195"/>
      <c r="O161" s="71"/>
      <c r="P161" s="71"/>
      <c r="Q161" s="71"/>
      <c r="R161" s="71"/>
      <c r="S161" s="71"/>
      <c r="T161" s="72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138</v>
      </c>
      <c r="AU161" s="17" t="s">
        <v>86</v>
      </c>
    </row>
    <row r="162" spans="1:65" s="14" customFormat="1">
      <c r="B162" s="219"/>
      <c r="C162" s="220"/>
      <c r="D162" s="191" t="s">
        <v>209</v>
      </c>
      <c r="E162" s="221" t="s">
        <v>1</v>
      </c>
      <c r="F162" s="222" t="s">
        <v>244</v>
      </c>
      <c r="G162" s="220"/>
      <c r="H162" s="223">
        <v>30</v>
      </c>
      <c r="I162" s="224"/>
      <c r="J162" s="220"/>
      <c r="K162" s="220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209</v>
      </c>
      <c r="AU162" s="229" t="s">
        <v>86</v>
      </c>
      <c r="AV162" s="14" t="s">
        <v>86</v>
      </c>
      <c r="AW162" s="14" t="s">
        <v>32</v>
      </c>
      <c r="AX162" s="14" t="s">
        <v>84</v>
      </c>
      <c r="AY162" s="229" t="s">
        <v>127</v>
      </c>
    </row>
    <row r="163" spans="1:65" s="2" customFormat="1" ht="16.5" customHeight="1">
      <c r="A163" s="34"/>
      <c r="B163" s="35"/>
      <c r="C163" s="178" t="s">
        <v>181</v>
      </c>
      <c r="D163" s="178" t="s">
        <v>128</v>
      </c>
      <c r="E163" s="179" t="s">
        <v>245</v>
      </c>
      <c r="F163" s="180" t="s">
        <v>246</v>
      </c>
      <c r="G163" s="181" t="s">
        <v>220</v>
      </c>
      <c r="H163" s="182">
        <v>3624</v>
      </c>
      <c r="I163" s="183"/>
      <c r="J163" s="184">
        <f>ROUND(I163*H163,2)</f>
        <v>0</v>
      </c>
      <c r="K163" s="180" t="s">
        <v>132</v>
      </c>
      <c r="L163" s="39"/>
      <c r="M163" s="185" t="s">
        <v>1</v>
      </c>
      <c r="N163" s="186" t="s">
        <v>41</v>
      </c>
      <c r="O163" s="71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133</v>
      </c>
      <c r="AT163" s="189" t="s">
        <v>128</v>
      </c>
      <c r="AU163" s="189" t="s">
        <v>86</v>
      </c>
      <c r="AY163" s="17" t="s">
        <v>127</v>
      </c>
      <c r="BE163" s="190">
        <f>IF(N163="základní",J163,0)</f>
        <v>0</v>
      </c>
      <c r="BF163" s="190">
        <f>IF(N163="snížená",J163,0)</f>
        <v>0</v>
      </c>
      <c r="BG163" s="190">
        <f>IF(N163="zákl. přenesená",J163,0)</f>
        <v>0</v>
      </c>
      <c r="BH163" s="190">
        <f>IF(N163="sníž. přenesená",J163,0)</f>
        <v>0</v>
      </c>
      <c r="BI163" s="190">
        <f>IF(N163="nulová",J163,0)</f>
        <v>0</v>
      </c>
      <c r="BJ163" s="17" t="s">
        <v>84</v>
      </c>
      <c r="BK163" s="190">
        <f>ROUND(I163*H163,2)</f>
        <v>0</v>
      </c>
      <c r="BL163" s="17" t="s">
        <v>133</v>
      </c>
      <c r="BM163" s="189" t="s">
        <v>247</v>
      </c>
    </row>
    <row r="164" spans="1:65" s="2" customFormat="1">
      <c r="A164" s="34"/>
      <c r="B164" s="35"/>
      <c r="C164" s="36"/>
      <c r="D164" s="191" t="s">
        <v>135</v>
      </c>
      <c r="E164" s="36"/>
      <c r="F164" s="192" t="s">
        <v>246</v>
      </c>
      <c r="G164" s="36"/>
      <c r="H164" s="36"/>
      <c r="I164" s="193"/>
      <c r="J164" s="36"/>
      <c r="K164" s="36"/>
      <c r="L164" s="39"/>
      <c r="M164" s="194"/>
      <c r="N164" s="195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135</v>
      </c>
      <c r="AU164" s="17" t="s">
        <v>86</v>
      </c>
    </row>
    <row r="165" spans="1:65" s="2" customFormat="1" ht="29.25">
      <c r="A165" s="34"/>
      <c r="B165" s="35"/>
      <c r="C165" s="36"/>
      <c r="D165" s="191" t="s">
        <v>136</v>
      </c>
      <c r="E165" s="36"/>
      <c r="F165" s="196" t="s">
        <v>222</v>
      </c>
      <c r="G165" s="36"/>
      <c r="H165" s="36"/>
      <c r="I165" s="193"/>
      <c r="J165" s="36"/>
      <c r="K165" s="36"/>
      <c r="L165" s="39"/>
      <c r="M165" s="194"/>
      <c r="N165" s="195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136</v>
      </c>
      <c r="AU165" s="17" t="s">
        <v>86</v>
      </c>
    </row>
    <row r="166" spans="1:65" s="2" customFormat="1" ht="29.25">
      <c r="A166" s="34"/>
      <c r="B166" s="35"/>
      <c r="C166" s="36"/>
      <c r="D166" s="191" t="s">
        <v>138</v>
      </c>
      <c r="E166" s="36"/>
      <c r="F166" s="196" t="s">
        <v>248</v>
      </c>
      <c r="G166" s="36"/>
      <c r="H166" s="36"/>
      <c r="I166" s="193"/>
      <c r="J166" s="36"/>
      <c r="K166" s="36"/>
      <c r="L166" s="39"/>
      <c r="M166" s="194"/>
      <c r="N166" s="195"/>
      <c r="O166" s="71"/>
      <c r="P166" s="71"/>
      <c r="Q166" s="71"/>
      <c r="R166" s="71"/>
      <c r="S166" s="71"/>
      <c r="T166" s="72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138</v>
      </c>
      <c r="AU166" s="17" t="s">
        <v>86</v>
      </c>
    </row>
    <row r="167" spans="1:65" s="14" customFormat="1">
      <c r="B167" s="219"/>
      <c r="C167" s="220"/>
      <c r="D167" s="191" t="s">
        <v>209</v>
      </c>
      <c r="E167" s="221" t="s">
        <v>1</v>
      </c>
      <c r="F167" s="222" t="s">
        <v>249</v>
      </c>
      <c r="G167" s="220"/>
      <c r="H167" s="223">
        <v>181.2</v>
      </c>
      <c r="I167" s="224"/>
      <c r="J167" s="220"/>
      <c r="K167" s="220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209</v>
      </c>
      <c r="AU167" s="229" t="s">
        <v>86</v>
      </c>
      <c r="AV167" s="14" t="s">
        <v>86</v>
      </c>
      <c r="AW167" s="14" t="s">
        <v>32</v>
      </c>
      <c r="AX167" s="14" t="s">
        <v>84</v>
      </c>
      <c r="AY167" s="229" t="s">
        <v>127</v>
      </c>
    </row>
    <row r="168" spans="1:65" s="14" customFormat="1">
      <c r="B168" s="219"/>
      <c r="C168" s="220"/>
      <c r="D168" s="191" t="s">
        <v>209</v>
      </c>
      <c r="E168" s="220"/>
      <c r="F168" s="222" t="s">
        <v>250</v>
      </c>
      <c r="G168" s="220"/>
      <c r="H168" s="223">
        <v>3624</v>
      </c>
      <c r="I168" s="224"/>
      <c r="J168" s="220"/>
      <c r="K168" s="220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209</v>
      </c>
      <c r="AU168" s="229" t="s">
        <v>86</v>
      </c>
      <c r="AV168" s="14" t="s">
        <v>86</v>
      </c>
      <c r="AW168" s="14" t="s">
        <v>4</v>
      </c>
      <c r="AX168" s="14" t="s">
        <v>84</v>
      </c>
      <c r="AY168" s="229" t="s">
        <v>127</v>
      </c>
    </row>
    <row r="169" spans="1:65" s="2" customFormat="1" ht="21.75" customHeight="1">
      <c r="A169" s="34"/>
      <c r="B169" s="35"/>
      <c r="C169" s="178" t="s">
        <v>251</v>
      </c>
      <c r="D169" s="178" t="s">
        <v>128</v>
      </c>
      <c r="E169" s="179" t="s">
        <v>252</v>
      </c>
      <c r="F169" s="180" t="s">
        <v>253</v>
      </c>
      <c r="G169" s="181" t="s">
        <v>198</v>
      </c>
      <c r="H169" s="182">
        <v>151.19999999999999</v>
      </c>
      <c r="I169" s="183"/>
      <c r="J169" s="184">
        <f>ROUND(I169*H169,2)</f>
        <v>0</v>
      </c>
      <c r="K169" s="180" t="s">
        <v>1</v>
      </c>
      <c r="L169" s="39"/>
      <c r="M169" s="185" t="s">
        <v>1</v>
      </c>
      <c r="N169" s="186" t="s">
        <v>41</v>
      </c>
      <c r="O169" s="71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133</v>
      </c>
      <c r="AT169" s="189" t="s">
        <v>128</v>
      </c>
      <c r="AU169" s="189" t="s">
        <v>86</v>
      </c>
      <c r="AY169" s="17" t="s">
        <v>127</v>
      </c>
      <c r="BE169" s="190">
        <f>IF(N169="základní",J169,0)</f>
        <v>0</v>
      </c>
      <c r="BF169" s="190">
        <f>IF(N169="snížená",J169,0)</f>
        <v>0</v>
      </c>
      <c r="BG169" s="190">
        <f>IF(N169="zákl. přenesená",J169,0)</f>
        <v>0</v>
      </c>
      <c r="BH169" s="190">
        <f>IF(N169="sníž. přenesená",J169,0)</f>
        <v>0</v>
      </c>
      <c r="BI169" s="190">
        <f>IF(N169="nulová",J169,0)</f>
        <v>0</v>
      </c>
      <c r="BJ169" s="17" t="s">
        <v>84</v>
      </c>
      <c r="BK169" s="190">
        <f>ROUND(I169*H169,2)</f>
        <v>0</v>
      </c>
      <c r="BL169" s="17" t="s">
        <v>133</v>
      </c>
      <c r="BM169" s="189" t="s">
        <v>254</v>
      </c>
    </row>
    <row r="170" spans="1:65" s="2" customFormat="1" ht="117">
      <c r="A170" s="34"/>
      <c r="B170" s="35"/>
      <c r="C170" s="36"/>
      <c r="D170" s="191" t="s">
        <v>135</v>
      </c>
      <c r="E170" s="36"/>
      <c r="F170" s="192" t="s">
        <v>255</v>
      </c>
      <c r="G170" s="36"/>
      <c r="H170" s="36"/>
      <c r="I170" s="193"/>
      <c r="J170" s="36"/>
      <c r="K170" s="36"/>
      <c r="L170" s="39"/>
      <c r="M170" s="194"/>
      <c r="N170" s="195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135</v>
      </c>
      <c r="AU170" s="17" t="s">
        <v>86</v>
      </c>
    </row>
    <row r="171" spans="1:65" s="2" customFormat="1" ht="243.75">
      <c r="A171" s="34"/>
      <c r="B171" s="35"/>
      <c r="C171" s="36"/>
      <c r="D171" s="191" t="s">
        <v>136</v>
      </c>
      <c r="E171" s="36"/>
      <c r="F171" s="196" t="s">
        <v>228</v>
      </c>
      <c r="G171" s="36"/>
      <c r="H171" s="36"/>
      <c r="I171" s="193"/>
      <c r="J171" s="36"/>
      <c r="K171" s="36"/>
      <c r="L171" s="39"/>
      <c r="M171" s="194"/>
      <c r="N171" s="195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136</v>
      </c>
      <c r="AU171" s="17" t="s">
        <v>86</v>
      </c>
    </row>
    <row r="172" spans="1:65" s="2" customFormat="1" ht="19.5">
      <c r="A172" s="34"/>
      <c r="B172" s="35"/>
      <c r="C172" s="36"/>
      <c r="D172" s="191" t="s">
        <v>138</v>
      </c>
      <c r="E172" s="36"/>
      <c r="F172" s="196" t="s">
        <v>256</v>
      </c>
      <c r="G172" s="36"/>
      <c r="H172" s="36"/>
      <c r="I172" s="193"/>
      <c r="J172" s="36"/>
      <c r="K172" s="36"/>
      <c r="L172" s="39"/>
      <c r="M172" s="194"/>
      <c r="N172" s="195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138</v>
      </c>
      <c r="AU172" s="17" t="s">
        <v>86</v>
      </c>
    </row>
    <row r="173" spans="1:65" s="14" customFormat="1">
      <c r="B173" s="219"/>
      <c r="C173" s="220"/>
      <c r="D173" s="191" t="s">
        <v>209</v>
      </c>
      <c r="E173" s="221" t="s">
        <v>1</v>
      </c>
      <c r="F173" s="222" t="s">
        <v>257</v>
      </c>
      <c r="G173" s="220"/>
      <c r="H173" s="223">
        <v>151.19999999999999</v>
      </c>
      <c r="I173" s="224"/>
      <c r="J173" s="220"/>
      <c r="K173" s="220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209</v>
      </c>
      <c r="AU173" s="229" t="s">
        <v>86</v>
      </c>
      <c r="AV173" s="14" t="s">
        <v>86</v>
      </c>
      <c r="AW173" s="14" t="s">
        <v>32</v>
      </c>
      <c r="AX173" s="14" t="s">
        <v>84</v>
      </c>
      <c r="AY173" s="229" t="s">
        <v>127</v>
      </c>
    </row>
    <row r="174" spans="1:65" s="2" customFormat="1" ht="16.5" customHeight="1">
      <c r="A174" s="34"/>
      <c r="B174" s="35"/>
      <c r="C174" s="178" t="s">
        <v>258</v>
      </c>
      <c r="D174" s="178" t="s">
        <v>128</v>
      </c>
      <c r="E174" s="179" t="s">
        <v>259</v>
      </c>
      <c r="F174" s="180" t="s">
        <v>260</v>
      </c>
      <c r="G174" s="181" t="s">
        <v>198</v>
      </c>
      <c r="H174" s="182">
        <v>181.2</v>
      </c>
      <c r="I174" s="183"/>
      <c r="J174" s="184">
        <f>ROUND(I174*H174,2)</f>
        <v>0</v>
      </c>
      <c r="K174" s="180" t="s">
        <v>132</v>
      </c>
      <c r="L174" s="39"/>
      <c r="M174" s="185" t="s">
        <v>1</v>
      </c>
      <c r="N174" s="186" t="s">
        <v>41</v>
      </c>
      <c r="O174" s="71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133</v>
      </c>
      <c r="AT174" s="189" t="s">
        <v>128</v>
      </c>
      <c r="AU174" s="189" t="s">
        <v>86</v>
      </c>
      <c r="AY174" s="17" t="s">
        <v>127</v>
      </c>
      <c r="BE174" s="190">
        <f>IF(N174="základní",J174,0)</f>
        <v>0</v>
      </c>
      <c r="BF174" s="190">
        <f>IF(N174="snížená",J174,0)</f>
        <v>0</v>
      </c>
      <c r="BG174" s="190">
        <f>IF(N174="zákl. přenesená",J174,0)</f>
        <v>0</v>
      </c>
      <c r="BH174" s="190">
        <f>IF(N174="sníž. přenesená",J174,0)</f>
        <v>0</v>
      </c>
      <c r="BI174" s="190">
        <f>IF(N174="nulová",J174,0)</f>
        <v>0</v>
      </c>
      <c r="BJ174" s="17" t="s">
        <v>84</v>
      </c>
      <c r="BK174" s="190">
        <f>ROUND(I174*H174,2)</f>
        <v>0</v>
      </c>
      <c r="BL174" s="17" t="s">
        <v>133</v>
      </c>
      <c r="BM174" s="189" t="s">
        <v>261</v>
      </c>
    </row>
    <row r="175" spans="1:65" s="2" customFormat="1">
      <c r="A175" s="34"/>
      <c r="B175" s="35"/>
      <c r="C175" s="36"/>
      <c r="D175" s="191" t="s">
        <v>135</v>
      </c>
      <c r="E175" s="36"/>
      <c r="F175" s="192" t="s">
        <v>260</v>
      </c>
      <c r="G175" s="36"/>
      <c r="H175" s="36"/>
      <c r="I175" s="193"/>
      <c r="J175" s="36"/>
      <c r="K175" s="36"/>
      <c r="L175" s="39"/>
      <c r="M175" s="194"/>
      <c r="N175" s="195"/>
      <c r="O175" s="71"/>
      <c r="P175" s="71"/>
      <c r="Q175" s="71"/>
      <c r="R175" s="71"/>
      <c r="S175" s="71"/>
      <c r="T175" s="72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135</v>
      </c>
      <c r="AU175" s="17" t="s">
        <v>86</v>
      </c>
    </row>
    <row r="176" spans="1:65" s="2" customFormat="1" ht="29.25">
      <c r="A176" s="34"/>
      <c r="B176" s="35"/>
      <c r="C176" s="36"/>
      <c r="D176" s="191" t="s">
        <v>136</v>
      </c>
      <c r="E176" s="36"/>
      <c r="F176" s="196" t="s">
        <v>239</v>
      </c>
      <c r="G176" s="36"/>
      <c r="H176" s="36"/>
      <c r="I176" s="193"/>
      <c r="J176" s="36"/>
      <c r="K176" s="36"/>
      <c r="L176" s="39"/>
      <c r="M176" s="194"/>
      <c r="N176" s="195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136</v>
      </c>
      <c r="AU176" s="17" t="s">
        <v>86</v>
      </c>
    </row>
    <row r="177" spans="1:65" s="2" customFormat="1" ht="19.5">
      <c r="A177" s="34"/>
      <c r="B177" s="35"/>
      <c r="C177" s="36"/>
      <c r="D177" s="191" t="s">
        <v>138</v>
      </c>
      <c r="E177" s="36"/>
      <c r="F177" s="196" t="s">
        <v>262</v>
      </c>
      <c r="G177" s="36"/>
      <c r="H177" s="36"/>
      <c r="I177" s="193"/>
      <c r="J177" s="36"/>
      <c r="K177" s="36"/>
      <c r="L177" s="39"/>
      <c r="M177" s="194"/>
      <c r="N177" s="195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138</v>
      </c>
      <c r="AU177" s="17" t="s">
        <v>86</v>
      </c>
    </row>
    <row r="178" spans="1:65" s="11" customFormat="1" ht="22.9" customHeight="1">
      <c r="B178" s="164"/>
      <c r="C178" s="165"/>
      <c r="D178" s="166" t="s">
        <v>75</v>
      </c>
      <c r="E178" s="207" t="s">
        <v>86</v>
      </c>
      <c r="F178" s="207" t="s">
        <v>263</v>
      </c>
      <c r="G178" s="165"/>
      <c r="H178" s="165"/>
      <c r="I178" s="168"/>
      <c r="J178" s="208">
        <f>BK178</f>
        <v>0</v>
      </c>
      <c r="K178" s="165"/>
      <c r="L178" s="170"/>
      <c r="M178" s="171"/>
      <c r="N178" s="172"/>
      <c r="O178" s="172"/>
      <c r="P178" s="173">
        <f>SUM(P179:P190)</f>
        <v>0</v>
      </c>
      <c r="Q178" s="172"/>
      <c r="R178" s="173">
        <f>SUM(R179:R190)</f>
        <v>0</v>
      </c>
      <c r="S178" s="172"/>
      <c r="T178" s="174">
        <f>SUM(T179:T190)</f>
        <v>0</v>
      </c>
      <c r="AR178" s="175" t="s">
        <v>126</v>
      </c>
      <c r="AT178" s="176" t="s">
        <v>75</v>
      </c>
      <c r="AU178" s="176" t="s">
        <v>84</v>
      </c>
      <c r="AY178" s="175" t="s">
        <v>127</v>
      </c>
      <c r="BK178" s="177">
        <f>SUM(BK179:BK190)</f>
        <v>0</v>
      </c>
    </row>
    <row r="179" spans="1:65" s="2" customFormat="1" ht="24">
      <c r="A179" s="34"/>
      <c r="B179" s="35"/>
      <c r="C179" s="178" t="s">
        <v>264</v>
      </c>
      <c r="D179" s="178" t="s">
        <v>128</v>
      </c>
      <c r="E179" s="179" t="s">
        <v>265</v>
      </c>
      <c r="F179" s="180" t="s">
        <v>266</v>
      </c>
      <c r="G179" s="181" t="s">
        <v>267</v>
      </c>
      <c r="H179" s="182">
        <v>4.8</v>
      </c>
      <c r="I179" s="183"/>
      <c r="J179" s="184">
        <f>ROUND(I179*H179,2)</f>
        <v>0</v>
      </c>
      <c r="K179" s="180" t="s">
        <v>132</v>
      </c>
      <c r="L179" s="39"/>
      <c r="M179" s="185" t="s">
        <v>1</v>
      </c>
      <c r="N179" s="186" t="s">
        <v>41</v>
      </c>
      <c r="O179" s="71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133</v>
      </c>
      <c r="AT179" s="189" t="s">
        <v>128</v>
      </c>
      <c r="AU179" s="189" t="s">
        <v>86</v>
      </c>
      <c r="AY179" s="17" t="s">
        <v>127</v>
      </c>
      <c r="BE179" s="190">
        <f>IF(N179="základní",J179,0)</f>
        <v>0</v>
      </c>
      <c r="BF179" s="190">
        <f>IF(N179="snížená",J179,0)</f>
        <v>0</v>
      </c>
      <c r="BG179" s="190">
        <f>IF(N179="zákl. přenesená",J179,0)</f>
        <v>0</v>
      </c>
      <c r="BH179" s="190">
        <f>IF(N179="sníž. přenesená",J179,0)</f>
        <v>0</v>
      </c>
      <c r="BI179" s="190">
        <f>IF(N179="nulová",J179,0)</f>
        <v>0</v>
      </c>
      <c r="BJ179" s="17" t="s">
        <v>84</v>
      </c>
      <c r="BK179" s="190">
        <f>ROUND(I179*H179,2)</f>
        <v>0</v>
      </c>
      <c r="BL179" s="17" t="s">
        <v>133</v>
      </c>
      <c r="BM179" s="189" t="s">
        <v>268</v>
      </c>
    </row>
    <row r="180" spans="1:65" s="2" customFormat="1" ht="19.5">
      <c r="A180" s="34"/>
      <c r="B180" s="35"/>
      <c r="C180" s="36"/>
      <c r="D180" s="191" t="s">
        <v>135</v>
      </c>
      <c r="E180" s="36"/>
      <c r="F180" s="192" t="s">
        <v>266</v>
      </c>
      <c r="G180" s="36"/>
      <c r="H180" s="36"/>
      <c r="I180" s="193"/>
      <c r="J180" s="36"/>
      <c r="K180" s="36"/>
      <c r="L180" s="39"/>
      <c r="M180" s="194"/>
      <c r="N180" s="195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135</v>
      </c>
      <c r="AU180" s="17" t="s">
        <v>86</v>
      </c>
    </row>
    <row r="181" spans="1:65" s="2" customFormat="1" ht="39">
      <c r="A181" s="34"/>
      <c r="B181" s="35"/>
      <c r="C181" s="36"/>
      <c r="D181" s="191" t="s">
        <v>136</v>
      </c>
      <c r="E181" s="36"/>
      <c r="F181" s="196" t="s">
        <v>269</v>
      </c>
      <c r="G181" s="36"/>
      <c r="H181" s="36"/>
      <c r="I181" s="193"/>
      <c r="J181" s="36"/>
      <c r="K181" s="36"/>
      <c r="L181" s="39"/>
      <c r="M181" s="194"/>
      <c r="N181" s="195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136</v>
      </c>
      <c r="AU181" s="17" t="s">
        <v>86</v>
      </c>
    </row>
    <row r="182" spans="1:65" s="2" customFormat="1" ht="19.5">
      <c r="A182" s="34"/>
      <c r="B182" s="35"/>
      <c r="C182" s="36"/>
      <c r="D182" s="191" t="s">
        <v>138</v>
      </c>
      <c r="E182" s="36"/>
      <c r="F182" s="196" t="s">
        <v>270</v>
      </c>
      <c r="G182" s="36"/>
      <c r="H182" s="36"/>
      <c r="I182" s="193"/>
      <c r="J182" s="36"/>
      <c r="K182" s="36"/>
      <c r="L182" s="39"/>
      <c r="M182" s="194"/>
      <c r="N182" s="195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138</v>
      </c>
      <c r="AU182" s="17" t="s">
        <v>86</v>
      </c>
    </row>
    <row r="183" spans="1:65" s="14" customFormat="1">
      <c r="B183" s="219"/>
      <c r="C183" s="220"/>
      <c r="D183" s="191" t="s">
        <v>209</v>
      </c>
      <c r="E183" s="221" t="s">
        <v>1</v>
      </c>
      <c r="F183" s="222" t="s">
        <v>271</v>
      </c>
      <c r="G183" s="220"/>
      <c r="H183" s="223">
        <v>4.8</v>
      </c>
      <c r="I183" s="224"/>
      <c r="J183" s="220"/>
      <c r="K183" s="220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209</v>
      </c>
      <c r="AU183" s="229" t="s">
        <v>86</v>
      </c>
      <c r="AV183" s="14" t="s">
        <v>86</v>
      </c>
      <c r="AW183" s="14" t="s">
        <v>32</v>
      </c>
      <c r="AX183" s="14" t="s">
        <v>84</v>
      </c>
      <c r="AY183" s="229" t="s">
        <v>127</v>
      </c>
    </row>
    <row r="184" spans="1:65" s="2" customFormat="1" ht="24">
      <c r="A184" s="34"/>
      <c r="B184" s="35"/>
      <c r="C184" s="178" t="s">
        <v>272</v>
      </c>
      <c r="D184" s="178" t="s">
        <v>128</v>
      </c>
      <c r="E184" s="179" t="s">
        <v>273</v>
      </c>
      <c r="F184" s="180" t="s">
        <v>274</v>
      </c>
      <c r="G184" s="181" t="s">
        <v>177</v>
      </c>
      <c r="H184" s="182">
        <v>4</v>
      </c>
      <c r="I184" s="183"/>
      <c r="J184" s="184">
        <f>ROUND(I184*H184,2)</f>
        <v>0</v>
      </c>
      <c r="K184" s="180" t="s">
        <v>1</v>
      </c>
      <c r="L184" s="39"/>
      <c r="M184" s="185" t="s">
        <v>1</v>
      </c>
      <c r="N184" s="186" t="s">
        <v>41</v>
      </c>
      <c r="O184" s="71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133</v>
      </c>
      <c r="AT184" s="189" t="s">
        <v>128</v>
      </c>
      <c r="AU184" s="189" t="s">
        <v>86</v>
      </c>
      <c r="AY184" s="17" t="s">
        <v>127</v>
      </c>
      <c r="BE184" s="190">
        <f>IF(N184="základní",J184,0)</f>
        <v>0</v>
      </c>
      <c r="BF184" s="190">
        <f>IF(N184="snížená",J184,0)</f>
        <v>0</v>
      </c>
      <c r="BG184" s="190">
        <f>IF(N184="zákl. přenesená",J184,0)</f>
        <v>0</v>
      </c>
      <c r="BH184" s="190">
        <f>IF(N184="sníž. přenesená",J184,0)</f>
        <v>0</v>
      </c>
      <c r="BI184" s="190">
        <f>IF(N184="nulová",J184,0)</f>
        <v>0</v>
      </c>
      <c r="BJ184" s="17" t="s">
        <v>84</v>
      </c>
      <c r="BK184" s="190">
        <f>ROUND(I184*H184,2)</f>
        <v>0</v>
      </c>
      <c r="BL184" s="17" t="s">
        <v>133</v>
      </c>
      <c r="BM184" s="189" t="s">
        <v>275</v>
      </c>
    </row>
    <row r="185" spans="1:65" s="2" customFormat="1" ht="68.25">
      <c r="A185" s="34"/>
      <c r="B185" s="35"/>
      <c r="C185" s="36"/>
      <c r="D185" s="191" t="s">
        <v>135</v>
      </c>
      <c r="E185" s="36"/>
      <c r="F185" s="192" t="s">
        <v>276</v>
      </c>
      <c r="G185" s="36"/>
      <c r="H185" s="36"/>
      <c r="I185" s="193"/>
      <c r="J185" s="36"/>
      <c r="K185" s="36"/>
      <c r="L185" s="39"/>
      <c r="M185" s="194"/>
      <c r="N185" s="195"/>
      <c r="O185" s="71"/>
      <c r="P185" s="71"/>
      <c r="Q185" s="71"/>
      <c r="R185" s="71"/>
      <c r="S185" s="71"/>
      <c r="T185" s="72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135</v>
      </c>
      <c r="AU185" s="17" t="s">
        <v>86</v>
      </c>
    </row>
    <row r="186" spans="1:65" s="2" customFormat="1" ht="19.5">
      <c r="A186" s="34"/>
      <c r="B186" s="35"/>
      <c r="C186" s="36"/>
      <c r="D186" s="191" t="s">
        <v>138</v>
      </c>
      <c r="E186" s="36"/>
      <c r="F186" s="196" t="s">
        <v>277</v>
      </c>
      <c r="G186" s="36"/>
      <c r="H186" s="36"/>
      <c r="I186" s="193"/>
      <c r="J186" s="36"/>
      <c r="K186" s="36"/>
      <c r="L186" s="39"/>
      <c r="M186" s="194"/>
      <c r="N186" s="195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138</v>
      </c>
      <c r="AU186" s="17" t="s">
        <v>86</v>
      </c>
    </row>
    <row r="187" spans="1:65" s="2" customFormat="1" ht="33" customHeight="1">
      <c r="A187" s="34"/>
      <c r="B187" s="35"/>
      <c r="C187" s="178" t="s">
        <v>278</v>
      </c>
      <c r="D187" s="178" t="s">
        <v>128</v>
      </c>
      <c r="E187" s="179" t="s">
        <v>279</v>
      </c>
      <c r="F187" s="180" t="s">
        <v>280</v>
      </c>
      <c r="G187" s="181" t="s">
        <v>205</v>
      </c>
      <c r="H187" s="182">
        <v>16.2</v>
      </c>
      <c r="I187" s="183"/>
      <c r="J187" s="184">
        <f>ROUND(I187*H187,2)</f>
        <v>0</v>
      </c>
      <c r="K187" s="180" t="s">
        <v>1</v>
      </c>
      <c r="L187" s="39"/>
      <c r="M187" s="185" t="s">
        <v>1</v>
      </c>
      <c r="N187" s="186" t="s">
        <v>41</v>
      </c>
      <c r="O187" s="71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133</v>
      </c>
      <c r="AT187" s="189" t="s">
        <v>128</v>
      </c>
      <c r="AU187" s="189" t="s">
        <v>86</v>
      </c>
      <c r="AY187" s="17" t="s">
        <v>127</v>
      </c>
      <c r="BE187" s="190">
        <f>IF(N187="základní",J187,0)</f>
        <v>0</v>
      </c>
      <c r="BF187" s="190">
        <f>IF(N187="snížená",J187,0)</f>
        <v>0</v>
      </c>
      <c r="BG187" s="190">
        <f>IF(N187="zákl. přenesená",J187,0)</f>
        <v>0</v>
      </c>
      <c r="BH187" s="190">
        <f>IF(N187="sníž. přenesená",J187,0)</f>
        <v>0</v>
      </c>
      <c r="BI187" s="190">
        <f>IF(N187="nulová",J187,0)</f>
        <v>0</v>
      </c>
      <c r="BJ187" s="17" t="s">
        <v>84</v>
      </c>
      <c r="BK187" s="190">
        <f>ROUND(I187*H187,2)</f>
        <v>0</v>
      </c>
      <c r="BL187" s="17" t="s">
        <v>133</v>
      </c>
      <c r="BM187" s="189" t="s">
        <v>281</v>
      </c>
    </row>
    <row r="188" spans="1:65" s="2" customFormat="1" ht="185.25">
      <c r="A188" s="34"/>
      <c r="B188" s="35"/>
      <c r="C188" s="36"/>
      <c r="D188" s="191" t="s">
        <v>135</v>
      </c>
      <c r="E188" s="36"/>
      <c r="F188" s="192" t="s">
        <v>282</v>
      </c>
      <c r="G188" s="36"/>
      <c r="H188" s="36"/>
      <c r="I188" s="193"/>
      <c r="J188" s="36"/>
      <c r="K188" s="36"/>
      <c r="L188" s="39"/>
      <c r="M188" s="194"/>
      <c r="N188" s="195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135</v>
      </c>
      <c r="AU188" s="17" t="s">
        <v>86</v>
      </c>
    </row>
    <row r="189" spans="1:65" s="2" customFormat="1" ht="19.5">
      <c r="A189" s="34"/>
      <c r="B189" s="35"/>
      <c r="C189" s="36"/>
      <c r="D189" s="191" t="s">
        <v>138</v>
      </c>
      <c r="E189" s="36"/>
      <c r="F189" s="196" t="s">
        <v>283</v>
      </c>
      <c r="G189" s="36"/>
      <c r="H189" s="36"/>
      <c r="I189" s="193"/>
      <c r="J189" s="36"/>
      <c r="K189" s="36"/>
      <c r="L189" s="39"/>
      <c r="M189" s="194"/>
      <c r="N189" s="195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138</v>
      </c>
      <c r="AU189" s="17" t="s">
        <v>86</v>
      </c>
    </row>
    <row r="190" spans="1:65" s="14" customFormat="1">
      <c r="B190" s="219"/>
      <c r="C190" s="220"/>
      <c r="D190" s="191" t="s">
        <v>209</v>
      </c>
      <c r="E190" s="221" t="s">
        <v>1</v>
      </c>
      <c r="F190" s="222" t="s">
        <v>284</v>
      </c>
      <c r="G190" s="220"/>
      <c r="H190" s="223">
        <v>16.2</v>
      </c>
      <c r="I190" s="224"/>
      <c r="J190" s="220"/>
      <c r="K190" s="220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209</v>
      </c>
      <c r="AU190" s="229" t="s">
        <v>86</v>
      </c>
      <c r="AV190" s="14" t="s">
        <v>86</v>
      </c>
      <c r="AW190" s="14" t="s">
        <v>32</v>
      </c>
      <c r="AX190" s="14" t="s">
        <v>84</v>
      </c>
      <c r="AY190" s="229" t="s">
        <v>127</v>
      </c>
    </row>
    <row r="191" spans="1:65" s="11" customFormat="1" ht="22.9" customHeight="1">
      <c r="B191" s="164"/>
      <c r="C191" s="165"/>
      <c r="D191" s="166" t="s">
        <v>75</v>
      </c>
      <c r="E191" s="207" t="s">
        <v>161</v>
      </c>
      <c r="F191" s="207" t="s">
        <v>285</v>
      </c>
      <c r="G191" s="165"/>
      <c r="H191" s="165"/>
      <c r="I191" s="168"/>
      <c r="J191" s="208">
        <f>BK191</f>
        <v>0</v>
      </c>
      <c r="K191" s="165"/>
      <c r="L191" s="170"/>
      <c r="M191" s="171"/>
      <c r="N191" s="172"/>
      <c r="O191" s="172"/>
      <c r="P191" s="173">
        <f>SUM(P192:P197)</f>
        <v>0</v>
      </c>
      <c r="Q191" s="172"/>
      <c r="R191" s="173">
        <f>SUM(R192:R197)</f>
        <v>0</v>
      </c>
      <c r="S191" s="172"/>
      <c r="T191" s="174">
        <f>SUM(T192:T197)</f>
        <v>0</v>
      </c>
      <c r="AR191" s="175" t="s">
        <v>84</v>
      </c>
      <c r="AT191" s="176" t="s">
        <v>75</v>
      </c>
      <c r="AU191" s="176" t="s">
        <v>84</v>
      </c>
      <c r="AY191" s="175" t="s">
        <v>127</v>
      </c>
      <c r="BK191" s="177">
        <f>SUM(BK192:BK197)</f>
        <v>0</v>
      </c>
    </row>
    <row r="192" spans="1:65" s="2" customFormat="1" ht="24">
      <c r="A192" s="34"/>
      <c r="B192" s="35"/>
      <c r="C192" s="178" t="s">
        <v>8</v>
      </c>
      <c r="D192" s="178" t="s">
        <v>128</v>
      </c>
      <c r="E192" s="179" t="s">
        <v>286</v>
      </c>
      <c r="F192" s="180" t="s">
        <v>287</v>
      </c>
      <c r="G192" s="181" t="s">
        <v>198</v>
      </c>
      <c r="H192" s="182">
        <v>26.25</v>
      </c>
      <c r="I192" s="183"/>
      <c r="J192" s="184">
        <f>ROUND(I192*H192,2)</f>
        <v>0</v>
      </c>
      <c r="K192" s="180" t="s">
        <v>132</v>
      </c>
      <c r="L192" s="39"/>
      <c r="M192" s="185" t="s">
        <v>1</v>
      </c>
      <c r="N192" s="186" t="s">
        <v>41</v>
      </c>
      <c r="O192" s="71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126</v>
      </c>
      <c r="AT192" s="189" t="s">
        <v>128</v>
      </c>
      <c r="AU192" s="189" t="s">
        <v>86</v>
      </c>
      <c r="AY192" s="17" t="s">
        <v>127</v>
      </c>
      <c r="BE192" s="190">
        <f>IF(N192="základní",J192,0)</f>
        <v>0</v>
      </c>
      <c r="BF192" s="190">
        <f>IF(N192="snížená",J192,0)</f>
        <v>0</v>
      </c>
      <c r="BG192" s="190">
        <f>IF(N192="zákl. přenesená",J192,0)</f>
        <v>0</v>
      </c>
      <c r="BH192" s="190">
        <f>IF(N192="sníž. přenesená",J192,0)</f>
        <v>0</v>
      </c>
      <c r="BI192" s="190">
        <f>IF(N192="nulová",J192,0)</f>
        <v>0</v>
      </c>
      <c r="BJ192" s="17" t="s">
        <v>84</v>
      </c>
      <c r="BK192" s="190">
        <f>ROUND(I192*H192,2)</f>
        <v>0</v>
      </c>
      <c r="BL192" s="17" t="s">
        <v>126</v>
      </c>
      <c r="BM192" s="189" t="s">
        <v>288</v>
      </c>
    </row>
    <row r="193" spans="1:51" s="2" customFormat="1">
      <c r="A193" s="34"/>
      <c r="B193" s="35"/>
      <c r="C193" s="36"/>
      <c r="D193" s="191" t="s">
        <v>135</v>
      </c>
      <c r="E193" s="36"/>
      <c r="F193" s="192" t="s">
        <v>287</v>
      </c>
      <c r="G193" s="36"/>
      <c r="H193" s="36"/>
      <c r="I193" s="193"/>
      <c r="J193" s="36"/>
      <c r="K193" s="36"/>
      <c r="L193" s="39"/>
      <c r="M193" s="194"/>
      <c r="N193" s="195"/>
      <c r="O193" s="71"/>
      <c r="P193" s="71"/>
      <c r="Q193" s="71"/>
      <c r="R193" s="71"/>
      <c r="S193" s="71"/>
      <c r="T193" s="72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135</v>
      </c>
      <c r="AU193" s="17" t="s">
        <v>86</v>
      </c>
    </row>
    <row r="194" spans="1:51" s="2" customFormat="1" ht="58.5">
      <c r="A194" s="34"/>
      <c r="B194" s="35"/>
      <c r="C194" s="36"/>
      <c r="D194" s="191" t="s">
        <v>136</v>
      </c>
      <c r="E194" s="36"/>
      <c r="F194" s="196" t="s">
        <v>289</v>
      </c>
      <c r="G194" s="36"/>
      <c r="H194" s="36"/>
      <c r="I194" s="193"/>
      <c r="J194" s="36"/>
      <c r="K194" s="36"/>
      <c r="L194" s="39"/>
      <c r="M194" s="194"/>
      <c r="N194" s="195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136</v>
      </c>
      <c r="AU194" s="17" t="s">
        <v>86</v>
      </c>
    </row>
    <row r="195" spans="1:51" s="2" customFormat="1" ht="19.5">
      <c r="A195" s="34"/>
      <c r="B195" s="35"/>
      <c r="C195" s="36"/>
      <c r="D195" s="191" t="s">
        <v>138</v>
      </c>
      <c r="E195" s="36"/>
      <c r="F195" s="196" t="s">
        <v>290</v>
      </c>
      <c r="G195" s="36"/>
      <c r="H195" s="36"/>
      <c r="I195" s="193"/>
      <c r="J195" s="36"/>
      <c r="K195" s="36"/>
      <c r="L195" s="39"/>
      <c r="M195" s="194"/>
      <c r="N195" s="195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138</v>
      </c>
      <c r="AU195" s="17" t="s">
        <v>86</v>
      </c>
    </row>
    <row r="196" spans="1:51" s="13" customFormat="1">
      <c r="B196" s="209"/>
      <c r="C196" s="210"/>
      <c r="D196" s="191" t="s">
        <v>209</v>
      </c>
      <c r="E196" s="211" t="s">
        <v>1</v>
      </c>
      <c r="F196" s="212" t="s">
        <v>210</v>
      </c>
      <c r="G196" s="210"/>
      <c r="H196" s="211" t="s">
        <v>1</v>
      </c>
      <c r="I196" s="213"/>
      <c r="J196" s="210"/>
      <c r="K196" s="210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209</v>
      </c>
      <c r="AU196" s="218" t="s">
        <v>86</v>
      </c>
      <c r="AV196" s="13" t="s">
        <v>84</v>
      </c>
      <c r="AW196" s="13" t="s">
        <v>32</v>
      </c>
      <c r="AX196" s="13" t="s">
        <v>76</v>
      </c>
      <c r="AY196" s="218" t="s">
        <v>127</v>
      </c>
    </row>
    <row r="197" spans="1:51" s="14" customFormat="1">
      <c r="B197" s="219"/>
      <c r="C197" s="220"/>
      <c r="D197" s="191" t="s">
        <v>209</v>
      </c>
      <c r="E197" s="221" t="s">
        <v>1</v>
      </c>
      <c r="F197" s="222" t="s">
        <v>291</v>
      </c>
      <c r="G197" s="220"/>
      <c r="H197" s="223">
        <v>26.25</v>
      </c>
      <c r="I197" s="224"/>
      <c r="J197" s="220"/>
      <c r="K197" s="220"/>
      <c r="L197" s="225"/>
      <c r="M197" s="230"/>
      <c r="N197" s="231"/>
      <c r="O197" s="231"/>
      <c r="P197" s="231"/>
      <c r="Q197" s="231"/>
      <c r="R197" s="231"/>
      <c r="S197" s="231"/>
      <c r="T197" s="232"/>
      <c r="AT197" s="229" t="s">
        <v>209</v>
      </c>
      <c r="AU197" s="229" t="s">
        <v>86</v>
      </c>
      <c r="AV197" s="14" t="s">
        <v>86</v>
      </c>
      <c r="AW197" s="14" t="s">
        <v>32</v>
      </c>
      <c r="AX197" s="14" t="s">
        <v>84</v>
      </c>
      <c r="AY197" s="229" t="s">
        <v>127</v>
      </c>
    </row>
    <row r="198" spans="1:51" s="2" customFormat="1" ht="6.95" customHeight="1">
      <c r="A198" s="34"/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39"/>
      <c r="M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</sheetData>
  <sheetProtection algorithmName="SHA-512" hashValue="3VBSfWFQDyNZeuptNIeiYosL/imzv6MgF6QHa6i5aImiZ2iNmYWuTCP84y/71dIfDVf81ER/nuoMCr6sWhVh2w==" saltValue="TCo6jtffgRZwwGIL5xGLyP4ps6Pi3k12b3/Ycy7eM09fmUltUZqApOoN8PCDzNIVMRhLLdhLXWLOSSedCp1vnw==" spinCount="100000" sheet="1" objects="1" scenarios="1" formatColumns="0" formatRows="0" autoFilter="0"/>
  <autoFilter ref="C120:K197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7" t="s">
        <v>92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102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88" t="str">
        <f>'Rekapitulace stavby'!K6</f>
        <v>II/116 před obcí Karlštejn, nestabilní skalní masiv</v>
      </c>
      <c r="F7" s="289"/>
      <c r="G7" s="289"/>
      <c r="H7" s="289"/>
      <c r="L7" s="20"/>
    </row>
    <row r="8" spans="1:46" s="2" customFormat="1" ht="12" customHeight="1">
      <c r="A8" s="34"/>
      <c r="B8" s="39"/>
      <c r="C8" s="34"/>
      <c r="D8" s="112" t="s">
        <v>103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0" t="s">
        <v>292</v>
      </c>
      <c r="F9" s="291"/>
      <c r="G9" s="291"/>
      <c r="H9" s="29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18. 5. 2021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2" t="str">
        <f>'Rekapitulace stavby'!E14</f>
        <v>Vyplň údaj</v>
      </c>
      <c r="F18" s="293"/>
      <c r="G18" s="293"/>
      <c r="H18" s="293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4" t="s">
        <v>1</v>
      </c>
      <c r="F27" s="294"/>
      <c r="G27" s="294"/>
      <c r="H27" s="29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ROUND((SUM(BE124:BE271)),  2)</f>
        <v>0</v>
      </c>
      <c r="G33" s="34"/>
      <c r="H33" s="34"/>
      <c r="I33" s="124">
        <v>0.21</v>
      </c>
      <c r="J33" s="123">
        <f>ROUND(((SUM(BE124:BE271))*I33),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ROUND((SUM(BF124:BF271)),  2)</f>
        <v>0</v>
      </c>
      <c r="G34" s="34"/>
      <c r="H34" s="34"/>
      <c r="I34" s="124">
        <v>0.15</v>
      </c>
      <c r="J34" s="123">
        <f>ROUND(((SUM(BF124:BF271))*I34),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ROUND((SUM(BG124:BG271)),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ROUND((SUM(BH124:BH271)),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ROUND((SUM(BI124:BI271)),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6" t="str">
        <f>E7</f>
        <v>II/116 před obcí Karlštejn, nestabilní skalní masiv</v>
      </c>
      <c r="F85" s="287"/>
      <c r="G85" s="287"/>
      <c r="H85" s="28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4" t="str">
        <f>E9</f>
        <v>KAR202-0 - SO 202 - Skalní masiv B (km 38,620-38,690)</v>
      </c>
      <c r="F87" s="285"/>
      <c r="G87" s="285"/>
      <c r="H87" s="28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Karlštejn</v>
      </c>
      <c r="G89" s="36"/>
      <c r="H89" s="36"/>
      <c r="I89" s="29" t="s">
        <v>22</v>
      </c>
      <c r="J89" s="66" t="str">
        <f>IF(J12="","",J12)</f>
        <v>18. 5. 2021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Krajská správa a údržba silnic Středočeského kraje</v>
      </c>
      <c r="G91" s="36"/>
      <c r="H91" s="36"/>
      <c r="I91" s="29" t="s">
        <v>30</v>
      </c>
      <c r="J91" s="32" t="str">
        <f>E21</f>
        <v>GeoTec-GS, a.s.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Komárek Martin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106</v>
      </c>
      <c r="D94" s="144"/>
      <c r="E94" s="144"/>
      <c r="F94" s="144"/>
      <c r="G94" s="144"/>
      <c r="H94" s="144"/>
      <c r="I94" s="144"/>
      <c r="J94" s="145" t="s">
        <v>107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108</v>
      </c>
      <c r="D96" s="36"/>
      <c r="E96" s="36"/>
      <c r="F96" s="36"/>
      <c r="G96" s="36"/>
      <c r="H96" s="36"/>
      <c r="I96" s="36"/>
      <c r="J96" s="84">
        <f>J124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109</v>
      </c>
    </row>
    <row r="97" spans="1:31" s="9" customFormat="1" ht="24.95" customHeight="1">
      <c r="B97" s="147"/>
      <c r="C97" s="148"/>
      <c r="D97" s="149" t="s">
        <v>188</v>
      </c>
      <c r="E97" s="150"/>
      <c r="F97" s="150"/>
      <c r="G97" s="150"/>
      <c r="H97" s="150"/>
      <c r="I97" s="150"/>
      <c r="J97" s="151">
        <f>J125</f>
        <v>0</v>
      </c>
      <c r="K97" s="148"/>
      <c r="L97" s="152"/>
    </row>
    <row r="98" spans="1:31" s="12" customFormat="1" ht="19.899999999999999" customHeight="1">
      <c r="B98" s="201"/>
      <c r="C98" s="202"/>
      <c r="D98" s="203" t="s">
        <v>189</v>
      </c>
      <c r="E98" s="204"/>
      <c r="F98" s="204"/>
      <c r="G98" s="204"/>
      <c r="H98" s="204"/>
      <c r="I98" s="204"/>
      <c r="J98" s="205">
        <f>J126</f>
        <v>0</v>
      </c>
      <c r="K98" s="202"/>
      <c r="L98" s="206"/>
    </row>
    <row r="99" spans="1:31" s="12" customFormat="1" ht="19.899999999999999" customHeight="1">
      <c r="B99" s="201"/>
      <c r="C99" s="202"/>
      <c r="D99" s="203" t="s">
        <v>190</v>
      </c>
      <c r="E99" s="204"/>
      <c r="F99" s="204"/>
      <c r="G99" s="204"/>
      <c r="H99" s="204"/>
      <c r="I99" s="204"/>
      <c r="J99" s="205">
        <f>J131</f>
        <v>0</v>
      </c>
      <c r="K99" s="202"/>
      <c r="L99" s="206"/>
    </row>
    <row r="100" spans="1:31" s="12" customFormat="1" ht="19.899999999999999" customHeight="1">
      <c r="B100" s="201"/>
      <c r="C100" s="202"/>
      <c r="D100" s="203" t="s">
        <v>191</v>
      </c>
      <c r="E100" s="204"/>
      <c r="F100" s="204"/>
      <c r="G100" s="204"/>
      <c r="H100" s="204"/>
      <c r="I100" s="204"/>
      <c r="J100" s="205">
        <f>J187</f>
        <v>0</v>
      </c>
      <c r="K100" s="202"/>
      <c r="L100" s="206"/>
    </row>
    <row r="101" spans="1:31" s="12" customFormat="1" ht="19.899999999999999" customHeight="1">
      <c r="B101" s="201"/>
      <c r="C101" s="202"/>
      <c r="D101" s="203" t="s">
        <v>293</v>
      </c>
      <c r="E101" s="204"/>
      <c r="F101" s="204"/>
      <c r="G101" s="204"/>
      <c r="H101" s="204"/>
      <c r="I101" s="204"/>
      <c r="J101" s="205">
        <f>J225</f>
        <v>0</v>
      </c>
      <c r="K101" s="202"/>
      <c r="L101" s="206"/>
    </row>
    <row r="102" spans="1:31" s="12" customFormat="1" ht="19.899999999999999" customHeight="1">
      <c r="B102" s="201"/>
      <c r="C102" s="202"/>
      <c r="D102" s="203" t="s">
        <v>192</v>
      </c>
      <c r="E102" s="204"/>
      <c r="F102" s="204"/>
      <c r="G102" s="204"/>
      <c r="H102" s="204"/>
      <c r="I102" s="204"/>
      <c r="J102" s="205">
        <f>J234</f>
        <v>0</v>
      </c>
      <c r="K102" s="202"/>
      <c r="L102" s="206"/>
    </row>
    <row r="103" spans="1:31" s="12" customFormat="1" ht="19.899999999999999" customHeight="1">
      <c r="B103" s="201"/>
      <c r="C103" s="202"/>
      <c r="D103" s="203" t="s">
        <v>294</v>
      </c>
      <c r="E103" s="204"/>
      <c r="F103" s="204"/>
      <c r="G103" s="204"/>
      <c r="H103" s="204"/>
      <c r="I103" s="204"/>
      <c r="J103" s="205">
        <f>J252</f>
        <v>0</v>
      </c>
      <c r="K103" s="202"/>
      <c r="L103" s="206"/>
    </row>
    <row r="104" spans="1:31" s="12" customFormat="1" ht="19.899999999999999" customHeight="1">
      <c r="B104" s="201"/>
      <c r="C104" s="202"/>
      <c r="D104" s="203" t="s">
        <v>295</v>
      </c>
      <c r="E104" s="204"/>
      <c r="F104" s="204"/>
      <c r="G104" s="204"/>
      <c r="H104" s="204"/>
      <c r="I104" s="204"/>
      <c r="J104" s="205">
        <f>J258</f>
        <v>0</v>
      </c>
      <c r="K104" s="202"/>
      <c r="L104" s="206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111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86" t="str">
        <f>E7</f>
        <v>II/116 před obcí Karlštejn, nestabilní skalní masiv</v>
      </c>
      <c r="F114" s="287"/>
      <c r="G114" s="287"/>
      <c r="H114" s="287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103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6.5" customHeight="1">
      <c r="A116" s="34"/>
      <c r="B116" s="35"/>
      <c r="C116" s="36"/>
      <c r="D116" s="36"/>
      <c r="E116" s="274" t="str">
        <f>E9</f>
        <v>KAR202-0 - SO 202 - Skalní masiv B (km 38,620-38,690)</v>
      </c>
      <c r="F116" s="285"/>
      <c r="G116" s="285"/>
      <c r="H116" s="285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20</v>
      </c>
      <c r="D118" s="36"/>
      <c r="E118" s="36"/>
      <c r="F118" s="27" t="str">
        <f>F12</f>
        <v>Karlštejn</v>
      </c>
      <c r="G118" s="36"/>
      <c r="H118" s="36"/>
      <c r="I118" s="29" t="s">
        <v>22</v>
      </c>
      <c r="J118" s="66" t="str">
        <f>IF(J12="","",J12)</f>
        <v>18. 5. 2021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24</v>
      </c>
      <c r="D120" s="36"/>
      <c r="E120" s="36"/>
      <c r="F120" s="27" t="str">
        <f>E15</f>
        <v>Krajská správa a údržba silnic Středočeského kraje</v>
      </c>
      <c r="G120" s="36"/>
      <c r="H120" s="36"/>
      <c r="I120" s="29" t="s">
        <v>30</v>
      </c>
      <c r="J120" s="32" t="str">
        <f>E21</f>
        <v>GeoTec-GS, a.s.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28</v>
      </c>
      <c r="D121" s="36"/>
      <c r="E121" s="36"/>
      <c r="F121" s="27" t="str">
        <f>IF(E18="","",E18)</f>
        <v>Vyplň údaj</v>
      </c>
      <c r="G121" s="36"/>
      <c r="H121" s="36"/>
      <c r="I121" s="29" t="s">
        <v>33</v>
      </c>
      <c r="J121" s="32" t="str">
        <f>E24</f>
        <v>Ing. Komárek Martin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0" customFormat="1" ht="29.25" customHeight="1">
      <c r="A123" s="153"/>
      <c r="B123" s="154"/>
      <c r="C123" s="155" t="s">
        <v>112</v>
      </c>
      <c r="D123" s="156" t="s">
        <v>61</v>
      </c>
      <c r="E123" s="156" t="s">
        <v>57</v>
      </c>
      <c r="F123" s="156" t="s">
        <v>58</v>
      </c>
      <c r="G123" s="156" t="s">
        <v>113</v>
      </c>
      <c r="H123" s="156" t="s">
        <v>114</v>
      </c>
      <c r="I123" s="156" t="s">
        <v>115</v>
      </c>
      <c r="J123" s="156" t="s">
        <v>107</v>
      </c>
      <c r="K123" s="157" t="s">
        <v>116</v>
      </c>
      <c r="L123" s="158"/>
      <c r="M123" s="75" t="s">
        <v>1</v>
      </c>
      <c r="N123" s="76" t="s">
        <v>40</v>
      </c>
      <c r="O123" s="76" t="s">
        <v>117</v>
      </c>
      <c r="P123" s="76" t="s">
        <v>118</v>
      </c>
      <c r="Q123" s="76" t="s">
        <v>119</v>
      </c>
      <c r="R123" s="76" t="s">
        <v>120</v>
      </c>
      <c r="S123" s="76" t="s">
        <v>121</v>
      </c>
      <c r="T123" s="77" t="s">
        <v>122</v>
      </c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</row>
    <row r="124" spans="1:65" s="2" customFormat="1" ht="22.9" customHeight="1">
      <c r="A124" s="34"/>
      <c r="B124" s="35"/>
      <c r="C124" s="82" t="s">
        <v>123</v>
      </c>
      <c r="D124" s="36"/>
      <c r="E124" s="36"/>
      <c r="F124" s="36"/>
      <c r="G124" s="36"/>
      <c r="H124" s="36"/>
      <c r="I124" s="36"/>
      <c r="J124" s="159">
        <f>BK124</f>
        <v>0</v>
      </c>
      <c r="K124" s="36"/>
      <c r="L124" s="39"/>
      <c r="M124" s="78"/>
      <c r="N124" s="160"/>
      <c r="O124" s="79"/>
      <c r="P124" s="161">
        <f>P125</f>
        <v>0</v>
      </c>
      <c r="Q124" s="79"/>
      <c r="R124" s="161">
        <f>R125</f>
        <v>0</v>
      </c>
      <c r="S124" s="79"/>
      <c r="T124" s="162">
        <f>T125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75</v>
      </c>
      <c r="AU124" s="17" t="s">
        <v>109</v>
      </c>
      <c r="BK124" s="163">
        <f>BK125</f>
        <v>0</v>
      </c>
    </row>
    <row r="125" spans="1:65" s="11" customFormat="1" ht="25.9" customHeight="1">
      <c r="B125" s="164"/>
      <c r="C125" s="165"/>
      <c r="D125" s="166" t="s">
        <v>75</v>
      </c>
      <c r="E125" s="167" t="s">
        <v>193</v>
      </c>
      <c r="F125" s="167" t="s">
        <v>194</v>
      </c>
      <c r="G125" s="165"/>
      <c r="H125" s="165"/>
      <c r="I125" s="168"/>
      <c r="J125" s="169">
        <f>BK125</f>
        <v>0</v>
      </c>
      <c r="K125" s="165"/>
      <c r="L125" s="170"/>
      <c r="M125" s="171"/>
      <c r="N125" s="172"/>
      <c r="O125" s="172"/>
      <c r="P125" s="173">
        <f>P126+P131+P187+P225+P234+P252+P258</f>
        <v>0</v>
      </c>
      <c r="Q125" s="172"/>
      <c r="R125" s="173">
        <f>R126+R131+R187+R225+R234+R252+R258</f>
        <v>0</v>
      </c>
      <c r="S125" s="172"/>
      <c r="T125" s="174">
        <f>T126+T131+T187+T225+T234+T252+T258</f>
        <v>0</v>
      </c>
      <c r="AR125" s="175" t="s">
        <v>126</v>
      </c>
      <c r="AT125" s="176" t="s">
        <v>75</v>
      </c>
      <c r="AU125" s="176" t="s">
        <v>76</v>
      </c>
      <c r="AY125" s="175" t="s">
        <v>127</v>
      </c>
      <c r="BK125" s="177">
        <f>BK126+BK131+BK187+BK225+BK234+BK252+BK258</f>
        <v>0</v>
      </c>
    </row>
    <row r="126" spans="1:65" s="11" customFormat="1" ht="22.9" customHeight="1">
      <c r="B126" s="164"/>
      <c r="C126" s="165"/>
      <c r="D126" s="166" t="s">
        <v>75</v>
      </c>
      <c r="E126" s="207" t="s">
        <v>76</v>
      </c>
      <c r="F126" s="207" t="s">
        <v>195</v>
      </c>
      <c r="G126" s="165"/>
      <c r="H126" s="165"/>
      <c r="I126" s="168"/>
      <c r="J126" s="208">
        <f>BK126</f>
        <v>0</v>
      </c>
      <c r="K126" s="165"/>
      <c r="L126" s="170"/>
      <c r="M126" s="171"/>
      <c r="N126" s="172"/>
      <c r="O126" s="172"/>
      <c r="P126" s="173">
        <f>SUM(P127:P130)</f>
        <v>0</v>
      </c>
      <c r="Q126" s="172"/>
      <c r="R126" s="173">
        <f>SUM(R127:R130)</f>
        <v>0</v>
      </c>
      <c r="S126" s="172"/>
      <c r="T126" s="174">
        <f>SUM(T127:T130)</f>
        <v>0</v>
      </c>
      <c r="AR126" s="175" t="s">
        <v>126</v>
      </c>
      <c r="AT126" s="176" t="s">
        <v>75</v>
      </c>
      <c r="AU126" s="176" t="s">
        <v>84</v>
      </c>
      <c r="AY126" s="175" t="s">
        <v>127</v>
      </c>
      <c r="BK126" s="177">
        <f>SUM(BK127:BK130)</f>
        <v>0</v>
      </c>
    </row>
    <row r="127" spans="1:65" s="2" customFormat="1" ht="16.5" customHeight="1">
      <c r="A127" s="34"/>
      <c r="B127" s="35"/>
      <c r="C127" s="178" t="s">
        <v>84</v>
      </c>
      <c r="D127" s="178" t="s">
        <v>128</v>
      </c>
      <c r="E127" s="179" t="s">
        <v>196</v>
      </c>
      <c r="F127" s="180" t="s">
        <v>197</v>
      </c>
      <c r="G127" s="181" t="s">
        <v>198</v>
      </c>
      <c r="H127" s="182">
        <v>879.625</v>
      </c>
      <c r="I127" s="183"/>
      <c r="J127" s="184">
        <f>ROUND(I127*H127,2)</f>
        <v>0</v>
      </c>
      <c r="K127" s="180" t="s">
        <v>132</v>
      </c>
      <c r="L127" s="39"/>
      <c r="M127" s="185" t="s">
        <v>1</v>
      </c>
      <c r="N127" s="186" t="s">
        <v>41</v>
      </c>
      <c r="O127" s="71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133</v>
      </c>
      <c r="AT127" s="189" t="s">
        <v>128</v>
      </c>
      <c r="AU127" s="189" t="s">
        <v>86</v>
      </c>
      <c r="AY127" s="17" t="s">
        <v>127</v>
      </c>
      <c r="BE127" s="190">
        <f>IF(N127="základní",J127,0)</f>
        <v>0</v>
      </c>
      <c r="BF127" s="190">
        <f>IF(N127="snížená",J127,0)</f>
        <v>0</v>
      </c>
      <c r="BG127" s="190">
        <f>IF(N127="zákl. přenesená",J127,0)</f>
        <v>0</v>
      </c>
      <c r="BH127" s="190">
        <f>IF(N127="sníž. přenesená",J127,0)</f>
        <v>0</v>
      </c>
      <c r="BI127" s="190">
        <f>IF(N127="nulová",J127,0)</f>
        <v>0</v>
      </c>
      <c r="BJ127" s="17" t="s">
        <v>84</v>
      </c>
      <c r="BK127" s="190">
        <f>ROUND(I127*H127,2)</f>
        <v>0</v>
      </c>
      <c r="BL127" s="17" t="s">
        <v>133</v>
      </c>
      <c r="BM127" s="189" t="s">
        <v>296</v>
      </c>
    </row>
    <row r="128" spans="1:65" s="2" customFormat="1">
      <c r="A128" s="34"/>
      <c r="B128" s="35"/>
      <c r="C128" s="36"/>
      <c r="D128" s="191" t="s">
        <v>135</v>
      </c>
      <c r="E128" s="36"/>
      <c r="F128" s="192" t="s">
        <v>197</v>
      </c>
      <c r="G128" s="36"/>
      <c r="H128" s="36"/>
      <c r="I128" s="193"/>
      <c r="J128" s="36"/>
      <c r="K128" s="36"/>
      <c r="L128" s="39"/>
      <c r="M128" s="194"/>
      <c r="N128" s="195"/>
      <c r="O128" s="71"/>
      <c r="P128" s="71"/>
      <c r="Q128" s="71"/>
      <c r="R128" s="71"/>
      <c r="S128" s="71"/>
      <c r="T128" s="72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135</v>
      </c>
      <c r="AU128" s="17" t="s">
        <v>86</v>
      </c>
    </row>
    <row r="129" spans="1:65" s="2" customFormat="1" ht="29.25">
      <c r="A129" s="34"/>
      <c r="B129" s="35"/>
      <c r="C129" s="36"/>
      <c r="D129" s="191" t="s">
        <v>136</v>
      </c>
      <c r="E129" s="36"/>
      <c r="F129" s="196" t="s">
        <v>200</v>
      </c>
      <c r="G129" s="36"/>
      <c r="H129" s="36"/>
      <c r="I129" s="193"/>
      <c r="J129" s="36"/>
      <c r="K129" s="36"/>
      <c r="L129" s="39"/>
      <c r="M129" s="194"/>
      <c r="N129" s="195"/>
      <c r="O129" s="71"/>
      <c r="P129" s="71"/>
      <c r="Q129" s="71"/>
      <c r="R129" s="71"/>
      <c r="S129" s="71"/>
      <c r="T129" s="72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136</v>
      </c>
      <c r="AU129" s="17" t="s">
        <v>86</v>
      </c>
    </row>
    <row r="130" spans="1:65" s="2" customFormat="1" ht="19.5">
      <c r="A130" s="34"/>
      <c r="B130" s="35"/>
      <c r="C130" s="36"/>
      <c r="D130" s="191" t="s">
        <v>138</v>
      </c>
      <c r="E130" s="36"/>
      <c r="F130" s="196" t="s">
        <v>201</v>
      </c>
      <c r="G130" s="36"/>
      <c r="H130" s="36"/>
      <c r="I130" s="193"/>
      <c r="J130" s="36"/>
      <c r="K130" s="36"/>
      <c r="L130" s="39"/>
      <c r="M130" s="194"/>
      <c r="N130" s="195"/>
      <c r="O130" s="71"/>
      <c r="P130" s="71"/>
      <c r="Q130" s="71"/>
      <c r="R130" s="71"/>
      <c r="S130" s="71"/>
      <c r="T130" s="72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138</v>
      </c>
      <c r="AU130" s="17" t="s">
        <v>86</v>
      </c>
    </row>
    <row r="131" spans="1:65" s="11" customFormat="1" ht="22.9" customHeight="1">
      <c r="B131" s="164"/>
      <c r="C131" s="165"/>
      <c r="D131" s="166" t="s">
        <v>75</v>
      </c>
      <c r="E131" s="207" t="s">
        <v>84</v>
      </c>
      <c r="F131" s="207" t="s">
        <v>202</v>
      </c>
      <c r="G131" s="165"/>
      <c r="H131" s="165"/>
      <c r="I131" s="168"/>
      <c r="J131" s="208">
        <f>BK131</f>
        <v>0</v>
      </c>
      <c r="K131" s="165"/>
      <c r="L131" s="170"/>
      <c r="M131" s="171"/>
      <c r="N131" s="172"/>
      <c r="O131" s="172"/>
      <c r="P131" s="173">
        <f>SUM(P132:P186)</f>
        <v>0</v>
      </c>
      <c r="Q131" s="172"/>
      <c r="R131" s="173">
        <f>SUM(R132:R186)</f>
        <v>0</v>
      </c>
      <c r="S131" s="172"/>
      <c r="T131" s="174">
        <f>SUM(T132:T186)</f>
        <v>0</v>
      </c>
      <c r="AR131" s="175" t="s">
        <v>126</v>
      </c>
      <c r="AT131" s="176" t="s">
        <v>75</v>
      </c>
      <c r="AU131" s="176" t="s">
        <v>84</v>
      </c>
      <c r="AY131" s="175" t="s">
        <v>127</v>
      </c>
      <c r="BK131" s="177">
        <f>SUM(BK132:BK186)</f>
        <v>0</v>
      </c>
    </row>
    <row r="132" spans="1:65" s="2" customFormat="1" ht="16.5" customHeight="1">
      <c r="A132" s="34"/>
      <c r="B132" s="35"/>
      <c r="C132" s="178" t="s">
        <v>86</v>
      </c>
      <c r="D132" s="178" t="s">
        <v>128</v>
      </c>
      <c r="E132" s="179" t="s">
        <v>203</v>
      </c>
      <c r="F132" s="180" t="s">
        <v>204</v>
      </c>
      <c r="G132" s="181" t="s">
        <v>205</v>
      </c>
      <c r="H132" s="182">
        <v>714</v>
      </c>
      <c r="I132" s="183"/>
      <c r="J132" s="184">
        <f>ROUND(I132*H132,2)</f>
        <v>0</v>
      </c>
      <c r="K132" s="180" t="s">
        <v>1</v>
      </c>
      <c r="L132" s="39"/>
      <c r="M132" s="185" t="s">
        <v>1</v>
      </c>
      <c r="N132" s="186" t="s">
        <v>41</v>
      </c>
      <c r="O132" s="71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133</v>
      </c>
      <c r="AT132" s="189" t="s">
        <v>128</v>
      </c>
      <c r="AU132" s="189" t="s">
        <v>86</v>
      </c>
      <c r="AY132" s="17" t="s">
        <v>127</v>
      </c>
      <c r="BE132" s="190">
        <f>IF(N132="základní",J132,0)</f>
        <v>0</v>
      </c>
      <c r="BF132" s="190">
        <f>IF(N132="snížená",J132,0)</f>
        <v>0</v>
      </c>
      <c r="BG132" s="190">
        <f>IF(N132="zákl. přenesená",J132,0)</f>
        <v>0</v>
      </c>
      <c r="BH132" s="190">
        <f>IF(N132="sníž. přenesená",J132,0)</f>
        <v>0</v>
      </c>
      <c r="BI132" s="190">
        <f>IF(N132="nulová",J132,0)</f>
        <v>0</v>
      </c>
      <c r="BJ132" s="17" t="s">
        <v>84</v>
      </c>
      <c r="BK132" s="190">
        <f>ROUND(I132*H132,2)</f>
        <v>0</v>
      </c>
      <c r="BL132" s="17" t="s">
        <v>133</v>
      </c>
      <c r="BM132" s="189" t="s">
        <v>297</v>
      </c>
    </row>
    <row r="133" spans="1:65" s="2" customFormat="1">
      <c r="A133" s="34"/>
      <c r="B133" s="35"/>
      <c r="C133" s="36"/>
      <c r="D133" s="191" t="s">
        <v>135</v>
      </c>
      <c r="E133" s="36"/>
      <c r="F133" s="192" t="s">
        <v>207</v>
      </c>
      <c r="G133" s="36"/>
      <c r="H133" s="36"/>
      <c r="I133" s="193"/>
      <c r="J133" s="36"/>
      <c r="K133" s="36"/>
      <c r="L133" s="39"/>
      <c r="M133" s="194"/>
      <c r="N133" s="195"/>
      <c r="O133" s="71"/>
      <c r="P133" s="71"/>
      <c r="Q133" s="71"/>
      <c r="R133" s="71"/>
      <c r="S133" s="71"/>
      <c r="T133" s="72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135</v>
      </c>
      <c r="AU133" s="17" t="s">
        <v>86</v>
      </c>
    </row>
    <row r="134" spans="1:65" s="2" customFormat="1" ht="29.25">
      <c r="A134" s="34"/>
      <c r="B134" s="35"/>
      <c r="C134" s="36"/>
      <c r="D134" s="191" t="s">
        <v>136</v>
      </c>
      <c r="E134" s="36"/>
      <c r="F134" s="196" t="s">
        <v>208</v>
      </c>
      <c r="G134" s="36"/>
      <c r="H134" s="36"/>
      <c r="I134" s="193"/>
      <c r="J134" s="36"/>
      <c r="K134" s="36"/>
      <c r="L134" s="39"/>
      <c r="M134" s="194"/>
      <c r="N134" s="195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136</v>
      </c>
      <c r="AU134" s="17" t="s">
        <v>86</v>
      </c>
    </row>
    <row r="135" spans="1:65" s="2" customFormat="1" ht="29.25">
      <c r="A135" s="34"/>
      <c r="B135" s="35"/>
      <c r="C135" s="36"/>
      <c r="D135" s="191" t="s">
        <v>138</v>
      </c>
      <c r="E135" s="36"/>
      <c r="F135" s="196" t="s">
        <v>298</v>
      </c>
      <c r="G135" s="36"/>
      <c r="H135" s="36"/>
      <c r="I135" s="193"/>
      <c r="J135" s="36"/>
      <c r="K135" s="36"/>
      <c r="L135" s="39"/>
      <c r="M135" s="194"/>
      <c r="N135" s="195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138</v>
      </c>
      <c r="AU135" s="17" t="s">
        <v>86</v>
      </c>
    </row>
    <row r="136" spans="1:65" s="13" customFormat="1">
      <c r="B136" s="209"/>
      <c r="C136" s="210"/>
      <c r="D136" s="191" t="s">
        <v>209</v>
      </c>
      <c r="E136" s="211" t="s">
        <v>1</v>
      </c>
      <c r="F136" s="212" t="s">
        <v>210</v>
      </c>
      <c r="G136" s="210"/>
      <c r="H136" s="211" t="s">
        <v>1</v>
      </c>
      <c r="I136" s="213"/>
      <c r="J136" s="210"/>
      <c r="K136" s="210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209</v>
      </c>
      <c r="AU136" s="218" t="s">
        <v>86</v>
      </c>
      <c r="AV136" s="13" t="s">
        <v>84</v>
      </c>
      <c r="AW136" s="13" t="s">
        <v>32</v>
      </c>
      <c r="AX136" s="13" t="s">
        <v>76</v>
      </c>
      <c r="AY136" s="218" t="s">
        <v>127</v>
      </c>
    </row>
    <row r="137" spans="1:65" s="14" customFormat="1">
      <c r="B137" s="219"/>
      <c r="C137" s="220"/>
      <c r="D137" s="191" t="s">
        <v>209</v>
      </c>
      <c r="E137" s="221" t="s">
        <v>1</v>
      </c>
      <c r="F137" s="222" t="s">
        <v>299</v>
      </c>
      <c r="G137" s="220"/>
      <c r="H137" s="223">
        <v>714</v>
      </c>
      <c r="I137" s="224"/>
      <c r="J137" s="220"/>
      <c r="K137" s="220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209</v>
      </c>
      <c r="AU137" s="229" t="s">
        <v>86</v>
      </c>
      <c r="AV137" s="14" t="s">
        <v>86</v>
      </c>
      <c r="AW137" s="14" t="s">
        <v>32</v>
      </c>
      <c r="AX137" s="14" t="s">
        <v>84</v>
      </c>
      <c r="AY137" s="229" t="s">
        <v>127</v>
      </c>
    </row>
    <row r="138" spans="1:65" s="2" customFormat="1" ht="24">
      <c r="A138" s="34"/>
      <c r="B138" s="35"/>
      <c r="C138" s="178" t="s">
        <v>145</v>
      </c>
      <c r="D138" s="178" t="s">
        <v>128</v>
      </c>
      <c r="E138" s="179" t="s">
        <v>300</v>
      </c>
      <c r="F138" s="180" t="s">
        <v>301</v>
      </c>
      <c r="G138" s="181" t="s">
        <v>198</v>
      </c>
      <c r="H138" s="182">
        <v>21.875</v>
      </c>
      <c r="I138" s="183"/>
      <c r="J138" s="184">
        <f>ROUND(I138*H138,2)</f>
        <v>0</v>
      </c>
      <c r="K138" s="180" t="s">
        <v>132</v>
      </c>
      <c r="L138" s="39"/>
      <c r="M138" s="185" t="s">
        <v>1</v>
      </c>
      <c r="N138" s="186" t="s">
        <v>41</v>
      </c>
      <c r="O138" s="71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133</v>
      </c>
      <c r="AT138" s="189" t="s">
        <v>128</v>
      </c>
      <c r="AU138" s="189" t="s">
        <v>86</v>
      </c>
      <c r="AY138" s="17" t="s">
        <v>127</v>
      </c>
      <c r="BE138" s="190">
        <f>IF(N138="základní",J138,0)</f>
        <v>0</v>
      </c>
      <c r="BF138" s="190">
        <f>IF(N138="snížená",J138,0)</f>
        <v>0</v>
      </c>
      <c r="BG138" s="190">
        <f>IF(N138="zákl. přenesená",J138,0)</f>
        <v>0</v>
      </c>
      <c r="BH138" s="190">
        <f>IF(N138="sníž. přenesená",J138,0)</f>
        <v>0</v>
      </c>
      <c r="BI138" s="190">
        <f>IF(N138="nulová",J138,0)</f>
        <v>0</v>
      </c>
      <c r="BJ138" s="17" t="s">
        <v>84</v>
      </c>
      <c r="BK138" s="190">
        <f>ROUND(I138*H138,2)</f>
        <v>0</v>
      </c>
      <c r="BL138" s="17" t="s">
        <v>133</v>
      </c>
      <c r="BM138" s="189" t="s">
        <v>302</v>
      </c>
    </row>
    <row r="139" spans="1:65" s="2" customFormat="1" ht="19.5">
      <c r="A139" s="34"/>
      <c r="B139" s="35"/>
      <c r="C139" s="36"/>
      <c r="D139" s="191" t="s">
        <v>135</v>
      </c>
      <c r="E139" s="36"/>
      <c r="F139" s="192" t="s">
        <v>301</v>
      </c>
      <c r="G139" s="36"/>
      <c r="H139" s="36"/>
      <c r="I139" s="193"/>
      <c r="J139" s="36"/>
      <c r="K139" s="36"/>
      <c r="L139" s="39"/>
      <c r="M139" s="194"/>
      <c r="N139" s="195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135</v>
      </c>
      <c r="AU139" s="17" t="s">
        <v>86</v>
      </c>
    </row>
    <row r="140" spans="1:65" s="2" customFormat="1" ht="68.25">
      <c r="A140" s="34"/>
      <c r="B140" s="35"/>
      <c r="C140" s="36"/>
      <c r="D140" s="191" t="s">
        <v>136</v>
      </c>
      <c r="E140" s="36"/>
      <c r="F140" s="196" t="s">
        <v>303</v>
      </c>
      <c r="G140" s="36"/>
      <c r="H140" s="36"/>
      <c r="I140" s="193"/>
      <c r="J140" s="36"/>
      <c r="K140" s="36"/>
      <c r="L140" s="39"/>
      <c r="M140" s="194"/>
      <c r="N140" s="195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136</v>
      </c>
      <c r="AU140" s="17" t="s">
        <v>86</v>
      </c>
    </row>
    <row r="141" spans="1:65" s="2" customFormat="1" ht="48.75">
      <c r="A141" s="34"/>
      <c r="B141" s="35"/>
      <c r="C141" s="36"/>
      <c r="D141" s="191" t="s">
        <v>138</v>
      </c>
      <c r="E141" s="36"/>
      <c r="F141" s="196" t="s">
        <v>304</v>
      </c>
      <c r="G141" s="36"/>
      <c r="H141" s="36"/>
      <c r="I141" s="193"/>
      <c r="J141" s="36"/>
      <c r="K141" s="36"/>
      <c r="L141" s="39"/>
      <c r="M141" s="194"/>
      <c r="N141" s="195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138</v>
      </c>
      <c r="AU141" s="17" t="s">
        <v>86</v>
      </c>
    </row>
    <row r="142" spans="1:65" s="14" customFormat="1">
      <c r="B142" s="219"/>
      <c r="C142" s="220"/>
      <c r="D142" s="191" t="s">
        <v>209</v>
      </c>
      <c r="E142" s="221" t="s">
        <v>1</v>
      </c>
      <c r="F142" s="222" t="s">
        <v>305</v>
      </c>
      <c r="G142" s="220"/>
      <c r="H142" s="223">
        <v>21.875</v>
      </c>
      <c r="I142" s="224"/>
      <c r="J142" s="220"/>
      <c r="K142" s="220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209</v>
      </c>
      <c r="AU142" s="229" t="s">
        <v>86</v>
      </c>
      <c r="AV142" s="14" t="s">
        <v>86</v>
      </c>
      <c r="AW142" s="14" t="s">
        <v>32</v>
      </c>
      <c r="AX142" s="14" t="s">
        <v>84</v>
      </c>
      <c r="AY142" s="229" t="s">
        <v>127</v>
      </c>
    </row>
    <row r="143" spans="1:65" s="2" customFormat="1" ht="16.5" customHeight="1">
      <c r="A143" s="34"/>
      <c r="B143" s="35"/>
      <c r="C143" s="178" t="s">
        <v>126</v>
      </c>
      <c r="D143" s="178" t="s">
        <v>128</v>
      </c>
      <c r="E143" s="179" t="s">
        <v>212</v>
      </c>
      <c r="F143" s="180" t="s">
        <v>213</v>
      </c>
      <c r="G143" s="181" t="s">
        <v>198</v>
      </c>
      <c r="H143" s="182">
        <v>96</v>
      </c>
      <c r="I143" s="183"/>
      <c r="J143" s="184">
        <f>ROUND(I143*H143,2)</f>
        <v>0</v>
      </c>
      <c r="K143" s="180" t="s">
        <v>132</v>
      </c>
      <c r="L143" s="39"/>
      <c r="M143" s="185" t="s">
        <v>1</v>
      </c>
      <c r="N143" s="186" t="s">
        <v>41</v>
      </c>
      <c r="O143" s="71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133</v>
      </c>
      <c r="AT143" s="189" t="s">
        <v>128</v>
      </c>
      <c r="AU143" s="189" t="s">
        <v>86</v>
      </c>
      <c r="AY143" s="17" t="s">
        <v>127</v>
      </c>
      <c r="BE143" s="190">
        <f>IF(N143="základní",J143,0)</f>
        <v>0</v>
      </c>
      <c r="BF143" s="190">
        <f>IF(N143="snížená",J143,0)</f>
        <v>0</v>
      </c>
      <c r="BG143" s="190">
        <f>IF(N143="zákl. přenesená",J143,0)</f>
        <v>0</v>
      </c>
      <c r="BH143" s="190">
        <f>IF(N143="sníž. přenesená",J143,0)</f>
        <v>0</v>
      </c>
      <c r="BI143" s="190">
        <f>IF(N143="nulová",J143,0)</f>
        <v>0</v>
      </c>
      <c r="BJ143" s="17" t="s">
        <v>84</v>
      </c>
      <c r="BK143" s="190">
        <f>ROUND(I143*H143,2)</f>
        <v>0</v>
      </c>
      <c r="BL143" s="17" t="s">
        <v>133</v>
      </c>
      <c r="BM143" s="189" t="s">
        <v>306</v>
      </c>
    </row>
    <row r="144" spans="1:65" s="2" customFormat="1">
      <c r="A144" s="34"/>
      <c r="B144" s="35"/>
      <c r="C144" s="36"/>
      <c r="D144" s="191" t="s">
        <v>135</v>
      </c>
      <c r="E144" s="36"/>
      <c r="F144" s="192" t="s">
        <v>213</v>
      </c>
      <c r="G144" s="36"/>
      <c r="H144" s="36"/>
      <c r="I144" s="193"/>
      <c r="J144" s="36"/>
      <c r="K144" s="36"/>
      <c r="L144" s="39"/>
      <c r="M144" s="194"/>
      <c r="N144" s="195"/>
      <c r="O144" s="71"/>
      <c r="P144" s="71"/>
      <c r="Q144" s="71"/>
      <c r="R144" s="71"/>
      <c r="S144" s="71"/>
      <c r="T144" s="72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7" t="s">
        <v>135</v>
      </c>
      <c r="AU144" s="17" t="s">
        <v>86</v>
      </c>
    </row>
    <row r="145" spans="1:65" s="2" customFormat="1" ht="243.75">
      <c r="A145" s="34"/>
      <c r="B145" s="35"/>
      <c r="C145" s="36"/>
      <c r="D145" s="191" t="s">
        <v>136</v>
      </c>
      <c r="E145" s="36"/>
      <c r="F145" s="196" t="s">
        <v>215</v>
      </c>
      <c r="G145" s="36"/>
      <c r="H145" s="36"/>
      <c r="I145" s="193"/>
      <c r="J145" s="36"/>
      <c r="K145" s="36"/>
      <c r="L145" s="39"/>
      <c r="M145" s="194"/>
      <c r="N145" s="195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136</v>
      </c>
      <c r="AU145" s="17" t="s">
        <v>86</v>
      </c>
    </row>
    <row r="146" spans="1:65" s="2" customFormat="1" ht="19.5">
      <c r="A146" s="34"/>
      <c r="B146" s="35"/>
      <c r="C146" s="36"/>
      <c r="D146" s="191" t="s">
        <v>138</v>
      </c>
      <c r="E146" s="36"/>
      <c r="F146" s="196" t="s">
        <v>307</v>
      </c>
      <c r="G146" s="36"/>
      <c r="H146" s="36"/>
      <c r="I146" s="193"/>
      <c r="J146" s="36"/>
      <c r="K146" s="36"/>
      <c r="L146" s="39"/>
      <c r="M146" s="194"/>
      <c r="N146" s="195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138</v>
      </c>
      <c r="AU146" s="17" t="s">
        <v>86</v>
      </c>
    </row>
    <row r="147" spans="1:65" s="14" customFormat="1">
      <c r="B147" s="219"/>
      <c r="C147" s="220"/>
      <c r="D147" s="191" t="s">
        <v>209</v>
      </c>
      <c r="E147" s="221" t="s">
        <v>1</v>
      </c>
      <c r="F147" s="222" t="s">
        <v>308</v>
      </c>
      <c r="G147" s="220"/>
      <c r="H147" s="223">
        <v>96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209</v>
      </c>
      <c r="AU147" s="229" t="s">
        <v>86</v>
      </c>
      <c r="AV147" s="14" t="s">
        <v>86</v>
      </c>
      <c r="AW147" s="14" t="s">
        <v>32</v>
      </c>
      <c r="AX147" s="14" t="s">
        <v>84</v>
      </c>
      <c r="AY147" s="229" t="s">
        <v>127</v>
      </c>
    </row>
    <row r="148" spans="1:65" s="2" customFormat="1" ht="24">
      <c r="A148" s="34"/>
      <c r="B148" s="35"/>
      <c r="C148" s="178" t="s">
        <v>161</v>
      </c>
      <c r="D148" s="178" t="s">
        <v>128</v>
      </c>
      <c r="E148" s="179" t="s">
        <v>218</v>
      </c>
      <c r="F148" s="180" t="s">
        <v>219</v>
      </c>
      <c r="G148" s="181" t="s">
        <v>220</v>
      </c>
      <c r="H148" s="182">
        <v>19732.5</v>
      </c>
      <c r="I148" s="183"/>
      <c r="J148" s="184">
        <f>ROUND(I148*H148,2)</f>
        <v>0</v>
      </c>
      <c r="K148" s="180" t="s">
        <v>132</v>
      </c>
      <c r="L148" s="39"/>
      <c r="M148" s="185" t="s">
        <v>1</v>
      </c>
      <c r="N148" s="186" t="s">
        <v>41</v>
      </c>
      <c r="O148" s="71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133</v>
      </c>
      <c r="AT148" s="189" t="s">
        <v>128</v>
      </c>
      <c r="AU148" s="189" t="s">
        <v>86</v>
      </c>
      <c r="AY148" s="17" t="s">
        <v>127</v>
      </c>
      <c r="BE148" s="190">
        <f>IF(N148="základní",J148,0)</f>
        <v>0</v>
      </c>
      <c r="BF148" s="190">
        <f>IF(N148="snížená",J148,0)</f>
        <v>0</v>
      </c>
      <c r="BG148" s="190">
        <f>IF(N148="zákl. přenesená",J148,0)</f>
        <v>0</v>
      </c>
      <c r="BH148" s="190">
        <f>IF(N148="sníž. přenesená",J148,0)</f>
        <v>0</v>
      </c>
      <c r="BI148" s="190">
        <f>IF(N148="nulová",J148,0)</f>
        <v>0</v>
      </c>
      <c r="BJ148" s="17" t="s">
        <v>84</v>
      </c>
      <c r="BK148" s="190">
        <f>ROUND(I148*H148,2)</f>
        <v>0</v>
      </c>
      <c r="BL148" s="17" t="s">
        <v>133</v>
      </c>
      <c r="BM148" s="189" t="s">
        <v>309</v>
      </c>
    </row>
    <row r="149" spans="1:65" s="2" customFormat="1">
      <c r="A149" s="34"/>
      <c r="B149" s="35"/>
      <c r="C149" s="36"/>
      <c r="D149" s="191" t="s">
        <v>135</v>
      </c>
      <c r="E149" s="36"/>
      <c r="F149" s="192" t="s">
        <v>219</v>
      </c>
      <c r="G149" s="36"/>
      <c r="H149" s="36"/>
      <c r="I149" s="193"/>
      <c r="J149" s="36"/>
      <c r="K149" s="36"/>
      <c r="L149" s="39"/>
      <c r="M149" s="194"/>
      <c r="N149" s="195"/>
      <c r="O149" s="71"/>
      <c r="P149" s="71"/>
      <c r="Q149" s="71"/>
      <c r="R149" s="71"/>
      <c r="S149" s="71"/>
      <c r="T149" s="72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135</v>
      </c>
      <c r="AU149" s="17" t="s">
        <v>86</v>
      </c>
    </row>
    <row r="150" spans="1:65" s="2" customFormat="1" ht="29.25">
      <c r="A150" s="34"/>
      <c r="B150" s="35"/>
      <c r="C150" s="36"/>
      <c r="D150" s="191" t="s">
        <v>136</v>
      </c>
      <c r="E150" s="36"/>
      <c r="F150" s="196" t="s">
        <v>222</v>
      </c>
      <c r="G150" s="36"/>
      <c r="H150" s="36"/>
      <c r="I150" s="193"/>
      <c r="J150" s="36"/>
      <c r="K150" s="36"/>
      <c r="L150" s="39"/>
      <c r="M150" s="194"/>
      <c r="N150" s="195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136</v>
      </c>
      <c r="AU150" s="17" t="s">
        <v>86</v>
      </c>
    </row>
    <row r="151" spans="1:65" s="2" customFormat="1" ht="19.5">
      <c r="A151" s="34"/>
      <c r="B151" s="35"/>
      <c r="C151" s="36"/>
      <c r="D151" s="191" t="s">
        <v>138</v>
      </c>
      <c r="E151" s="36"/>
      <c r="F151" s="196" t="s">
        <v>223</v>
      </c>
      <c r="G151" s="36"/>
      <c r="H151" s="36"/>
      <c r="I151" s="193"/>
      <c r="J151" s="36"/>
      <c r="K151" s="36"/>
      <c r="L151" s="39"/>
      <c r="M151" s="194"/>
      <c r="N151" s="195"/>
      <c r="O151" s="71"/>
      <c r="P151" s="71"/>
      <c r="Q151" s="71"/>
      <c r="R151" s="71"/>
      <c r="S151" s="71"/>
      <c r="T151" s="72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138</v>
      </c>
      <c r="AU151" s="17" t="s">
        <v>86</v>
      </c>
    </row>
    <row r="152" spans="1:65" s="14" customFormat="1">
      <c r="B152" s="219"/>
      <c r="C152" s="220"/>
      <c r="D152" s="191" t="s">
        <v>209</v>
      </c>
      <c r="E152" s="220"/>
      <c r="F152" s="222" t="s">
        <v>310</v>
      </c>
      <c r="G152" s="220"/>
      <c r="H152" s="223">
        <v>19732.5</v>
      </c>
      <c r="I152" s="224"/>
      <c r="J152" s="220"/>
      <c r="K152" s="220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209</v>
      </c>
      <c r="AU152" s="229" t="s">
        <v>86</v>
      </c>
      <c r="AV152" s="14" t="s">
        <v>86</v>
      </c>
      <c r="AW152" s="14" t="s">
        <v>4</v>
      </c>
      <c r="AX152" s="14" t="s">
        <v>84</v>
      </c>
      <c r="AY152" s="229" t="s">
        <v>127</v>
      </c>
    </row>
    <row r="153" spans="1:65" s="2" customFormat="1" ht="24">
      <c r="A153" s="34"/>
      <c r="B153" s="35"/>
      <c r="C153" s="178" t="s">
        <v>155</v>
      </c>
      <c r="D153" s="178" t="s">
        <v>128</v>
      </c>
      <c r="E153" s="179" t="s">
        <v>311</v>
      </c>
      <c r="F153" s="180" t="s">
        <v>312</v>
      </c>
      <c r="G153" s="181" t="s">
        <v>198</v>
      </c>
      <c r="H153" s="182">
        <v>714</v>
      </c>
      <c r="I153" s="183"/>
      <c r="J153" s="184">
        <f>ROUND(I153*H153,2)</f>
        <v>0</v>
      </c>
      <c r="K153" s="180" t="s">
        <v>1</v>
      </c>
      <c r="L153" s="39"/>
      <c r="M153" s="185" t="s">
        <v>1</v>
      </c>
      <c r="N153" s="186" t="s">
        <v>41</v>
      </c>
      <c r="O153" s="71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133</v>
      </c>
      <c r="AT153" s="189" t="s">
        <v>128</v>
      </c>
      <c r="AU153" s="189" t="s">
        <v>86</v>
      </c>
      <c r="AY153" s="17" t="s">
        <v>127</v>
      </c>
      <c r="BE153" s="190">
        <f>IF(N153="základní",J153,0)</f>
        <v>0</v>
      </c>
      <c r="BF153" s="190">
        <f>IF(N153="snížená",J153,0)</f>
        <v>0</v>
      </c>
      <c r="BG153" s="190">
        <f>IF(N153="zákl. přenesená",J153,0)</f>
        <v>0</v>
      </c>
      <c r="BH153" s="190">
        <f>IF(N153="sníž. přenesená",J153,0)</f>
        <v>0</v>
      </c>
      <c r="BI153" s="190">
        <f>IF(N153="nulová",J153,0)</f>
        <v>0</v>
      </c>
      <c r="BJ153" s="17" t="s">
        <v>84</v>
      </c>
      <c r="BK153" s="190">
        <f>ROUND(I153*H153,2)</f>
        <v>0</v>
      </c>
      <c r="BL153" s="17" t="s">
        <v>133</v>
      </c>
      <c r="BM153" s="189" t="s">
        <v>313</v>
      </c>
    </row>
    <row r="154" spans="1:65" s="2" customFormat="1" ht="117">
      <c r="A154" s="34"/>
      <c r="B154" s="35"/>
      <c r="C154" s="36"/>
      <c r="D154" s="191" t="s">
        <v>135</v>
      </c>
      <c r="E154" s="36"/>
      <c r="F154" s="192" t="s">
        <v>314</v>
      </c>
      <c r="G154" s="36"/>
      <c r="H154" s="36"/>
      <c r="I154" s="193"/>
      <c r="J154" s="36"/>
      <c r="K154" s="36"/>
      <c r="L154" s="39"/>
      <c r="M154" s="194"/>
      <c r="N154" s="195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135</v>
      </c>
      <c r="AU154" s="17" t="s">
        <v>86</v>
      </c>
    </row>
    <row r="155" spans="1:65" s="2" customFormat="1" ht="243.75">
      <c r="A155" s="34"/>
      <c r="B155" s="35"/>
      <c r="C155" s="36"/>
      <c r="D155" s="191" t="s">
        <v>136</v>
      </c>
      <c r="E155" s="36"/>
      <c r="F155" s="196" t="s">
        <v>215</v>
      </c>
      <c r="G155" s="36"/>
      <c r="H155" s="36"/>
      <c r="I155" s="193"/>
      <c r="J155" s="36"/>
      <c r="K155" s="36"/>
      <c r="L155" s="39"/>
      <c r="M155" s="194"/>
      <c r="N155" s="195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136</v>
      </c>
      <c r="AU155" s="17" t="s">
        <v>86</v>
      </c>
    </row>
    <row r="156" spans="1:65" s="2" customFormat="1" ht="39">
      <c r="A156" s="34"/>
      <c r="B156" s="35"/>
      <c r="C156" s="36"/>
      <c r="D156" s="191" t="s">
        <v>138</v>
      </c>
      <c r="E156" s="36"/>
      <c r="F156" s="196" t="s">
        <v>315</v>
      </c>
      <c r="G156" s="36"/>
      <c r="H156" s="36"/>
      <c r="I156" s="193"/>
      <c r="J156" s="36"/>
      <c r="K156" s="36"/>
      <c r="L156" s="39"/>
      <c r="M156" s="194"/>
      <c r="N156" s="195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138</v>
      </c>
      <c r="AU156" s="17" t="s">
        <v>86</v>
      </c>
    </row>
    <row r="157" spans="1:65" s="13" customFormat="1">
      <c r="B157" s="209"/>
      <c r="C157" s="210"/>
      <c r="D157" s="191" t="s">
        <v>209</v>
      </c>
      <c r="E157" s="211" t="s">
        <v>1</v>
      </c>
      <c r="F157" s="212" t="s">
        <v>210</v>
      </c>
      <c r="G157" s="210"/>
      <c r="H157" s="211" t="s">
        <v>1</v>
      </c>
      <c r="I157" s="213"/>
      <c r="J157" s="210"/>
      <c r="K157" s="210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209</v>
      </c>
      <c r="AU157" s="218" t="s">
        <v>86</v>
      </c>
      <c r="AV157" s="13" t="s">
        <v>84</v>
      </c>
      <c r="AW157" s="13" t="s">
        <v>32</v>
      </c>
      <c r="AX157" s="13" t="s">
        <v>76</v>
      </c>
      <c r="AY157" s="218" t="s">
        <v>127</v>
      </c>
    </row>
    <row r="158" spans="1:65" s="14" customFormat="1">
      <c r="B158" s="219"/>
      <c r="C158" s="220"/>
      <c r="D158" s="191" t="s">
        <v>209</v>
      </c>
      <c r="E158" s="221" t="s">
        <v>1</v>
      </c>
      <c r="F158" s="222" t="s">
        <v>299</v>
      </c>
      <c r="G158" s="220"/>
      <c r="H158" s="223">
        <v>714</v>
      </c>
      <c r="I158" s="224"/>
      <c r="J158" s="220"/>
      <c r="K158" s="220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209</v>
      </c>
      <c r="AU158" s="229" t="s">
        <v>86</v>
      </c>
      <c r="AV158" s="14" t="s">
        <v>86</v>
      </c>
      <c r="AW158" s="14" t="s">
        <v>32</v>
      </c>
      <c r="AX158" s="14" t="s">
        <v>84</v>
      </c>
      <c r="AY158" s="229" t="s">
        <v>127</v>
      </c>
    </row>
    <row r="159" spans="1:65" s="2" customFormat="1" ht="16.5" customHeight="1">
      <c r="A159" s="34"/>
      <c r="B159" s="35"/>
      <c r="C159" s="178" t="s">
        <v>167</v>
      </c>
      <c r="D159" s="178" t="s">
        <v>128</v>
      </c>
      <c r="E159" s="179" t="s">
        <v>231</v>
      </c>
      <c r="F159" s="180" t="s">
        <v>232</v>
      </c>
      <c r="G159" s="181" t="s">
        <v>220</v>
      </c>
      <c r="H159" s="182">
        <v>546</v>
      </c>
      <c r="I159" s="183"/>
      <c r="J159" s="184">
        <f>ROUND(I159*H159,2)</f>
        <v>0</v>
      </c>
      <c r="K159" s="180" t="s">
        <v>132</v>
      </c>
      <c r="L159" s="39"/>
      <c r="M159" s="185" t="s">
        <v>1</v>
      </c>
      <c r="N159" s="186" t="s">
        <v>41</v>
      </c>
      <c r="O159" s="71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133</v>
      </c>
      <c r="AT159" s="189" t="s">
        <v>128</v>
      </c>
      <c r="AU159" s="189" t="s">
        <v>86</v>
      </c>
      <c r="AY159" s="17" t="s">
        <v>127</v>
      </c>
      <c r="BE159" s="190">
        <f>IF(N159="základní",J159,0)</f>
        <v>0</v>
      </c>
      <c r="BF159" s="190">
        <f>IF(N159="snížená",J159,0)</f>
        <v>0</v>
      </c>
      <c r="BG159" s="190">
        <f>IF(N159="zákl. přenesená",J159,0)</f>
        <v>0</v>
      </c>
      <c r="BH159" s="190">
        <f>IF(N159="sníž. přenesená",J159,0)</f>
        <v>0</v>
      </c>
      <c r="BI159" s="190">
        <f>IF(N159="nulová",J159,0)</f>
        <v>0</v>
      </c>
      <c r="BJ159" s="17" t="s">
        <v>84</v>
      </c>
      <c r="BK159" s="190">
        <f>ROUND(I159*H159,2)</f>
        <v>0</v>
      </c>
      <c r="BL159" s="17" t="s">
        <v>133</v>
      </c>
      <c r="BM159" s="189" t="s">
        <v>316</v>
      </c>
    </row>
    <row r="160" spans="1:65" s="2" customFormat="1">
      <c r="A160" s="34"/>
      <c r="B160" s="35"/>
      <c r="C160" s="36"/>
      <c r="D160" s="191" t="s">
        <v>135</v>
      </c>
      <c r="E160" s="36"/>
      <c r="F160" s="192" t="s">
        <v>232</v>
      </c>
      <c r="G160" s="36"/>
      <c r="H160" s="36"/>
      <c r="I160" s="193"/>
      <c r="J160" s="36"/>
      <c r="K160" s="36"/>
      <c r="L160" s="39"/>
      <c r="M160" s="194"/>
      <c r="N160" s="195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135</v>
      </c>
      <c r="AU160" s="17" t="s">
        <v>86</v>
      </c>
    </row>
    <row r="161" spans="1:65" s="2" customFormat="1" ht="29.25">
      <c r="A161" s="34"/>
      <c r="B161" s="35"/>
      <c r="C161" s="36"/>
      <c r="D161" s="191" t="s">
        <v>136</v>
      </c>
      <c r="E161" s="36"/>
      <c r="F161" s="196" t="s">
        <v>222</v>
      </c>
      <c r="G161" s="36"/>
      <c r="H161" s="36"/>
      <c r="I161" s="193"/>
      <c r="J161" s="36"/>
      <c r="K161" s="36"/>
      <c r="L161" s="39"/>
      <c r="M161" s="194"/>
      <c r="N161" s="195"/>
      <c r="O161" s="71"/>
      <c r="P161" s="71"/>
      <c r="Q161" s="71"/>
      <c r="R161" s="71"/>
      <c r="S161" s="71"/>
      <c r="T161" s="72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136</v>
      </c>
      <c r="AU161" s="17" t="s">
        <v>86</v>
      </c>
    </row>
    <row r="162" spans="1:65" s="2" customFormat="1" ht="19.5">
      <c r="A162" s="34"/>
      <c r="B162" s="35"/>
      <c r="C162" s="36"/>
      <c r="D162" s="191" t="s">
        <v>138</v>
      </c>
      <c r="E162" s="36"/>
      <c r="F162" s="196" t="s">
        <v>223</v>
      </c>
      <c r="G162" s="36"/>
      <c r="H162" s="36"/>
      <c r="I162" s="193"/>
      <c r="J162" s="36"/>
      <c r="K162" s="36"/>
      <c r="L162" s="39"/>
      <c r="M162" s="194"/>
      <c r="N162" s="195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138</v>
      </c>
      <c r="AU162" s="17" t="s">
        <v>86</v>
      </c>
    </row>
    <row r="163" spans="1:65" s="14" customFormat="1">
      <c r="B163" s="219"/>
      <c r="C163" s="220"/>
      <c r="D163" s="191" t="s">
        <v>209</v>
      </c>
      <c r="E163" s="220"/>
      <c r="F163" s="222" t="s">
        <v>317</v>
      </c>
      <c r="G163" s="220"/>
      <c r="H163" s="223">
        <v>546</v>
      </c>
      <c r="I163" s="224"/>
      <c r="J163" s="220"/>
      <c r="K163" s="220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209</v>
      </c>
      <c r="AU163" s="229" t="s">
        <v>86</v>
      </c>
      <c r="AV163" s="14" t="s">
        <v>86</v>
      </c>
      <c r="AW163" s="14" t="s">
        <v>4</v>
      </c>
      <c r="AX163" s="14" t="s">
        <v>84</v>
      </c>
      <c r="AY163" s="229" t="s">
        <v>127</v>
      </c>
    </row>
    <row r="164" spans="1:65" s="2" customFormat="1" ht="21.75" customHeight="1">
      <c r="A164" s="34"/>
      <c r="B164" s="35"/>
      <c r="C164" s="178" t="s">
        <v>174</v>
      </c>
      <c r="D164" s="178" t="s">
        <v>128</v>
      </c>
      <c r="E164" s="179" t="s">
        <v>318</v>
      </c>
      <c r="F164" s="180" t="s">
        <v>319</v>
      </c>
      <c r="G164" s="181" t="s">
        <v>198</v>
      </c>
      <c r="H164" s="182">
        <v>27.3</v>
      </c>
      <c r="I164" s="183"/>
      <c r="J164" s="184">
        <f>ROUND(I164*H164,2)</f>
        <v>0</v>
      </c>
      <c r="K164" s="180" t="s">
        <v>1</v>
      </c>
      <c r="L164" s="39"/>
      <c r="M164" s="185" t="s">
        <v>1</v>
      </c>
      <c r="N164" s="186" t="s">
        <v>41</v>
      </c>
      <c r="O164" s="71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133</v>
      </c>
      <c r="AT164" s="189" t="s">
        <v>128</v>
      </c>
      <c r="AU164" s="189" t="s">
        <v>86</v>
      </c>
      <c r="AY164" s="17" t="s">
        <v>127</v>
      </c>
      <c r="BE164" s="190">
        <f>IF(N164="základní",J164,0)</f>
        <v>0</v>
      </c>
      <c r="BF164" s="190">
        <f>IF(N164="snížená",J164,0)</f>
        <v>0</v>
      </c>
      <c r="BG164" s="190">
        <f>IF(N164="zákl. přenesená",J164,0)</f>
        <v>0</v>
      </c>
      <c r="BH164" s="190">
        <f>IF(N164="sníž. přenesená",J164,0)</f>
        <v>0</v>
      </c>
      <c r="BI164" s="190">
        <f>IF(N164="nulová",J164,0)</f>
        <v>0</v>
      </c>
      <c r="BJ164" s="17" t="s">
        <v>84</v>
      </c>
      <c r="BK164" s="190">
        <f>ROUND(I164*H164,2)</f>
        <v>0</v>
      </c>
      <c r="BL164" s="17" t="s">
        <v>133</v>
      </c>
      <c r="BM164" s="189" t="s">
        <v>320</v>
      </c>
    </row>
    <row r="165" spans="1:65" s="2" customFormat="1" ht="126.75">
      <c r="A165" s="34"/>
      <c r="B165" s="35"/>
      <c r="C165" s="36"/>
      <c r="D165" s="191" t="s">
        <v>135</v>
      </c>
      <c r="E165" s="36"/>
      <c r="F165" s="192" t="s">
        <v>321</v>
      </c>
      <c r="G165" s="36"/>
      <c r="H165" s="36"/>
      <c r="I165" s="193"/>
      <c r="J165" s="36"/>
      <c r="K165" s="36"/>
      <c r="L165" s="39"/>
      <c r="M165" s="194"/>
      <c r="N165" s="195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135</v>
      </c>
      <c r="AU165" s="17" t="s">
        <v>86</v>
      </c>
    </row>
    <row r="166" spans="1:65" s="2" customFormat="1" ht="243.75">
      <c r="A166" s="34"/>
      <c r="B166" s="35"/>
      <c r="C166" s="36"/>
      <c r="D166" s="191" t="s">
        <v>136</v>
      </c>
      <c r="E166" s="36"/>
      <c r="F166" s="196" t="s">
        <v>228</v>
      </c>
      <c r="G166" s="36"/>
      <c r="H166" s="36"/>
      <c r="I166" s="193"/>
      <c r="J166" s="36"/>
      <c r="K166" s="36"/>
      <c r="L166" s="39"/>
      <c r="M166" s="194"/>
      <c r="N166" s="195"/>
      <c r="O166" s="71"/>
      <c r="P166" s="71"/>
      <c r="Q166" s="71"/>
      <c r="R166" s="71"/>
      <c r="S166" s="71"/>
      <c r="T166" s="72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136</v>
      </c>
      <c r="AU166" s="17" t="s">
        <v>86</v>
      </c>
    </row>
    <row r="167" spans="1:65" s="2" customFormat="1" ht="19.5">
      <c r="A167" s="34"/>
      <c r="B167" s="35"/>
      <c r="C167" s="36"/>
      <c r="D167" s="191" t="s">
        <v>138</v>
      </c>
      <c r="E167" s="36"/>
      <c r="F167" s="196" t="s">
        <v>322</v>
      </c>
      <c r="G167" s="36"/>
      <c r="H167" s="36"/>
      <c r="I167" s="193"/>
      <c r="J167" s="36"/>
      <c r="K167" s="36"/>
      <c r="L167" s="39"/>
      <c r="M167" s="194"/>
      <c r="N167" s="195"/>
      <c r="O167" s="71"/>
      <c r="P167" s="71"/>
      <c r="Q167" s="71"/>
      <c r="R167" s="71"/>
      <c r="S167" s="71"/>
      <c r="T167" s="72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138</v>
      </c>
      <c r="AU167" s="17" t="s">
        <v>86</v>
      </c>
    </row>
    <row r="168" spans="1:65" s="13" customFormat="1">
      <c r="B168" s="209"/>
      <c r="C168" s="210"/>
      <c r="D168" s="191" t="s">
        <v>209</v>
      </c>
      <c r="E168" s="211" t="s">
        <v>1</v>
      </c>
      <c r="F168" s="212" t="s">
        <v>210</v>
      </c>
      <c r="G168" s="210"/>
      <c r="H168" s="211" t="s">
        <v>1</v>
      </c>
      <c r="I168" s="213"/>
      <c r="J168" s="210"/>
      <c r="K168" s="210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209</v>
      </c>
      <c r="AU168" s="218" t="s">
        <v>86</v>
      </c>
      <c r="AV168" s="13" t="s">
        <v>84</v>
      </c>
      <c r="AW168" s="13" t="s">
        <v>32</v>
      </c>
      <c r="AX168" s="13" t="s">
        <v>76</v>
      </c>
      <c r="AY168" s="218" t="s">
        <v>127</v>
      </c>
    </row>
    <row r="169" spans="1:65" s="14" customFormat="1">
      <c r="B169" s="219"/>
      <c r="C169" s="220"/>
      <c r="D169" s="191" t="s">
        <v>209</v>
      </c>
      <c r="E169" s="221" t="s">
        <v>1</v>
      </c>
      <c r="F169" s="222" t="s">
        <v>323</v>
      </c>
      <c r="G169" s="220"/>
      <c r="H169" s="223">
        <v>27.3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209</v>
      </c>
      <c r="AU169" s="229" t="s">
        <v>86</v>
      </c>
      <c r="AV169" s="14" t="s">
        <v>86</v>
      </c>
      <c r="AW169" s="14" t="s">
        <v>32</v>
      </c>
      <c r="AX169" s="14" t="s">
        <v>84</v>
      </c>
      <c r="AY169" s="229" t="s">
        <v>127</v>
      </c>
    </row>
    <row r="170" spans="1:65" s="2" customFormat="1" ht="16.5" customHeight="1">
      <c r="A170" s="34"/>
      <c r="B170" s="35"/>
      <c r="C170" s="178" t="s">
        <v>181</v>
      </c>
      <c r="D170" s="178" t="s">
        <v>128</v>
      </c>
      <c r="E170" s="179" t="s">
        <v>236</v>
      </c>
      <c r="F170" s="180" t="s">
        <v>237</v>
      </c>
      <c r="G170" s="181" t="s">
        <v>198</v>
      </c>
      <c r="H170" s="182">
        <v>27.3</v>
      </c>
      <c r="I170" s="183"/>
      <c r="J170" s="184">
        <f>ROUND(I170*H170,2)</f>
        <v>0</v>
      </c>
      <c r="K170" s="180" t="s">
        <v>132</v>
      </c>
      <c r="L170" s="39"/>
      <c r="M170" s="185" t="s">
        <v>1</v>
      </c>
      <c r="N170" s="186" t="s">
        <v>41</v>
      </c>
      <c r="O170" s="71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133</v>
      </c>
      <c r="AT170" s="189" t="s">
        <v>128</v>
      </c>
      <c r="AU170" s="189" t="s">
        <v>86</v>
      </c>
      <c r="AY170" s="17" t="s">
        <v>127</v>
      </c>
      <c r="BE170" s="190">
        <f>IF(N170="základní",J170,0)</f>
        <v>0</v>
      </c>
      <c r="BF170" s="190">
        <f>IF(N170="snížená",J170,0)</f>
        <v>0</v>
      </c>
      <c r="BG170" s="190">
        <f>IF(N170="zákl. přenesená",J170,0)</f>
        <v>0</v>
      </c>
      <c r="BH170" s="190">
        <f>IF(N170="sníž. přenesená",J170,0)</f>
        <v>0</v>
      </c>
      <c r="BI170" s="190">
        <f>IF(N170="nulová",J170,0)</f>
        <v>0</v>
      </c>
      <c r="BJ170" s="17" t="s">
        <v>84</v>
      </c>
      <c r="BK170" s="190">
        <f>ROUND(I170*H170,2)</f>
        <v>0</v>
      </c>
      <c r="BL170" s="17" t="s">
        <v>133</v>
      </c>
      <c r="BM170" s="189" t="s">
        <v>324</v>
      </c>
    </row>
    <row r="171" spans="1:65" s="2" customFormat="1">
      <c r="A171" s="34"/>
      <c r="B171" s="35"/>
      <c r="C171" s="36"/>
      <c r="D171" s="191" t="s">
        <v>135</v>
      </c>
      <c r="E171" s="36"/>
      <c r="F171" s="192" t="s">
        <v>237</v>
      </c>
      <c r="G171" s="36"/>
      <c r="H171" s="36"/>
      <c r="I171" s="193"/>
      <c r="J171" s="36"/>
      <c r="K171" s="36"/>
      <c r="L171" s="39"/>
      <c r="M171" s="194"/>
      <c r="N171" s="195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135</v>
      </c>
      <c r="AU171" s="17" t="s">
        <v>86</v>
      </c>
    </row>
    <row r="172" spans="1:65" s="2" customFormat="1" ht="29.25">
      <c r="A172" s="34"/>
      <c r="B172" s="35"/>
      <c r="C172" s="36"/>
      <c r="D172" s="191" t="s">
        <v>136</v>
      </c>
      <c r="E172" s="36"/>
      <c r="F172" s="196" t="s">
        <v>239</v>
      </c>
      <c r="G172" s="36"/>
      <c r="H172" s="36"/>
      <c r="I172" s="193"/>
      <c r="J172" s="36"/>
      <c r="K172" s="36"/>
      <c r="L172" s="39"/>
      <c r="M172" s="194"/>
      <c r="N172" s="195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136</v>
      </c>
      <c r="AU172" s="17" t="s">
        <v>86</v>
      </c>
    </row>
    <row r="173" spans="1:65" s="2" customFormat="1" ht="16.5" customHeight="1">
      <c r="A173" s="34"/>
      <c r="B173" s="35"/>
      <c r="C173" s="178" t="s">
        <v>251</v>
      </c>
      <c r="D173" s="178" t="s">
        <v>128</v>
      </c>
      <c r="E173" s="179" t="s">
        <v>325</v>
      </c>
      <c r="F173" s="180" t="s">
        <v>326</v>
      </c>
      <c r="G173" s="181" t="s">
        <v>198</v>
      </c>
      <c r="H173" s="182">
        <v>19.125</v>
      </c>
      <c r="I173" s="183"/>
      <c r="J173" s="184">
        <f>ROUND(I173*H173,2)</f>
        <v>0</v>
      </c>
      <c r="K173" s="180" t="s">
        <v>132</v>
      </c>
      <c r="L173" s="39"/>
      <c r="M173" s="185" t="s">
        <v>1</v>
      </c>
      <c r="N173" s="186" t="s">
        <v>41</v>
      </c>
      <c r="O173" s="71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133</v>
      </c>
      <c r="AT173" s="189" t="s">
        <v>128</v>
      </c>
      <c r="AU173" s="189" t="s">
        <v>86</v>
      </c>
      <c r="AY173" s="17" t="s">
        <v>127</v>
      </c>
      <c r="BE173" s="190">
        <f>IF(N173="základní",J173,0)</f>
        <v>0</v>
      </c>
      <c r="BF173" s="190">
        <f>IF(N173="snížená",J173,0)</f>
        <v>0</v>
      </c>
      <c r="BG173" s="190">
        <f>IF(N173="zákl. přenesená",J173,0)</f>
        <v>0</v>
      </c>
      <c r="BH173" s="190">
        <f>IF(N173="sníž. přenesená",J173,0)</f>
        <v>0</v>
      </c>
      <c r="BI173" s="190">
        <f>IF(N173="nulová",J173,0)</f>
        <v>0</v>
      </c>
      <c r="BJ173" s="17" t="s">
        <v>84</v>
      </c>
      <c r="BK173" s="190">
        <f>ROUND(I173*H173,2)</f>
        <v>0</v>
      </c>
      <c r="BL173" s="17" t="s">
        <v>133</v>
      </c>
      <c r="BM173" s="189" t="s">
        <v>327</v>
      </c>
    </row>
    <row r="174" spans="1:65" s="2" customFormat="1">
      <c r="A174" s="34"/>
      <c r="B174" s="35"/>
      <c r="C174" s="36"/>
      <c r="D174" s="191" t="s">
        <v>135</v>
      </c>
      <c r="E174" s="36"/>
      <c r="F174" s="192" t="s">
        <v>326</v>
      </c>
      <c r="G174" s="36"/>
      <c r="H174" s="36"/>
      <c r="I174" s="193"/>
      <c r="J174" s="36"/>
      <c r="K174" s="36"/>
      <c r="L174" s="39"/>
      <c r="M174" s="194"/>
      <c r="N174" s="195"/>
      <c r="O174" s="71"/>
      <c r="P174" s="71"/>
      <c r="Q174" s="71"/>
      <c r="R174" s="71"/>
      <c r="S174" s="71"/>
      <c r="T174" s="72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135</v>
      </c>
      <c r="AU174" s="17" t="s">
        <v>86</v>
      </c>
    </row>
    <row r="175" spans="1:65" s="2" customFormat="1" ht="68.25">
      <c r="A175" s="34"/>
      <c r="B175" s="35"/>
      <c r="C175" s="36"/>
      <c r="D175" s="191" t="s">
        <v>136</v>
      </c>
      <c r="E175" s="36"/>
      <c r="F175" s="196" t="s">
        <v>328</v>
      </c>
      <c r="G175" s="36"/>
      <c r="H175" s="36"/>
      <c r="I175" s="193"/>
      <c r="J175" s="36"/>
      <c r="K175" s="36"/>
      <c r="L175" s="39"/>
      <c r="M175" s="194"/>
      <c r="N175" s="195"/>
      <c r="O175" s="71"/>
      <c r="P175" s="71"/>
      <c r="Q175" s="71"/>
      <c r="R175" s="71"/>
      <c r="S175" s="71"/>
      <c r="T175" s="72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136</v>
      </c>
      <c r="AU175" s="17" t="s">
        <v>86</v>
      </c>
    </row>
    <row r="176" spans="1:65" s="14" customFormat="1">
      <c r="B176" s="219"/>
      <c r="C176" s="220"/>
      <c r="D176" s="191" t="s">
        <v>209</v>
      </c>
      <c r="E176" s="221" t="s">
        <v>1</v>
      </c>
      <c r="F176" s="222" t="s">
        <v>329</v>
      </c>
      <c r="G176" s="220"/>
      <c r="H176" s="223">
        <v>19.125</v>
      </c>
      <c r="I176" s="224"/>
      <c r="J176" s="220"/>
      <c r="K176" s="220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209</v>
      </c>
      <c r="AU176" s="229" t="s">
        <v>86</v>
      </c>
      <c r="AV176" s="14" t="s">
        <v>86</v>
      </c>
      <c r="AW176" s="14" t="s">
        <v>32</v>
      </c>
      <c r="AX176" s="14" t="s">
        <v>84</v>
      </c>
      <c r="AY176" s="229" t="s">
        <v>127</v>
      </c>
    </row>
    <row r="177" spans="1:65" s="2" customFormat="1" ht="24">
      <c r="A177" s="34"/>
      <c r="B177" s="35"/>
      <c r="C177" s="178" t="s">
        <v>258</v>
      </c>
      <c r="D177" s="178" t="s">
        <v>128</v>
      </c>
      <c r="E177" s="179" t="s">
        <v>330</v>
      </c>
      <c r="F177" s="180" t="s">
        <v>331</v>
      </c>
      <c r="G177" s="181" t="s">
        <v>198</v>
      </c>
      <c r="H177" s="182">
        <v>23.2</v>
      </c>
      <c r="I177" s="183"/>
      <c r="J177" s="184">
        <f>ROUND(I177*H177,2)</f>
        <v>0</v>
      </c>
      <c r="K177" s="180" t="s">
        <v>132</v>
      </c>
      <c r="L177" s="39"/>
      <c r="M177" s="185" t="s">
        <v>1</v>
      </c>
      <c r="N177" s="186" t="s">
        <v>41</v>
      </c>
      <c r="O177" s="71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133</v>
      </c>
      <c r="AT177" s="189" t="s">
        <v>128</v>
      </c>
      <c r="AU177" s="189" t="s">
        <v>86</v>
      </c>
      <c r="AY177" s="17" t="s">
        <v>127</v>
      </c>
      <c r="BE177" s="190">
        <f>IF(N177="základní",J177,0)</f>
        <v>0</v>
      </c>
      <c r="BF177" s="190">
        <f>IF(N177="snížená",J177,0)</f>
        <v>0</v>
      </c>
      <c r="BG177" s="190">
        <f>IF(N177="zákl. přenesená",J177,0)</f>
        <v>0</v>
      </c>
      <c r="BH177" s="190">
        <f>IF(N177="sníž. přenesená",J177,0)</f>
        <v>0</v>
      </c>
      <c r="BI177" s="190">
        <f>IF(N177="nulová",J177,0)</f>
        <v>0</v>
      </c>
      <c r="BJ177" s="17" t="s">
        <v>84</v>
      </c>
      <c r="BK177" s="190">
        <f>ROUND(I177*H177,2)</f>
        <v>0</v>
      </c>
      <c r="BL177" s="17" t="s">
        <v>133</v>
      </c>
      <c r="BM177" s="189" t="s">
        <v>332</v>
      </c>
    </row>
    <row r="178" spans="1:65" s="2" customFormat="1">
      <c r="A178" s="34"/>
      <c r="B178" s="35"/>
      <c r="C178" s="36"/>
      <c r="D178" s="191" t="s">
        <v>135</v>
      </c>
      <c r="E178" s="36"/>
      <c r="F178" s="192" t="s">
        <v>331</v>
      </c>
      <c r="G178" s="36"/>
      <c r="H178" s="36"/>
      <c r="I178" s="193"/>
      <c r="J178" s="36"/>
      <c r="K178" s="36"/>
      <c r="L178" s="39"/>
      <c r="M178" s="194"/>
      <c r="N178" s="195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135</v>
      </c>
      <c r="AU178" s="17" t="s">
        <v>86</v>
      </c>
    </row>
    <row r="179" spans="1:65" s="2" customFormat="1" ht="214.5">
      <c r="A179" s="34"/>
      <c r="B179" s="35"/>
      <c r="C179" s="36"/>
      <c r="D179" s="191" t="s">
        <v>136</v>
      </c>
      <c r="E179" s="36"/>
      <c r="F179" s="196" t="s">
        <v>333</v>
      </c>
      <c r="G179" s="36"/>
      <c r="H179" s="36"/>
      <c r="I179" s="193"/>
      <c r="J179" s="36"/>
      <c r="K179" s="36"/>
      <c r="L179" s="39"/>
      <c r="M179" s="194"/>
      <c r="N179" s="195"/>
      <c r="O179" s="71"/>
      <c r="P179" s="71"/>
      <c r="Q179" s="71"/>
      <c r="R179" s="71"/>
      <c r="S179" s="71"/>
      <c r="T179" s="72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T179" s="17" t="s">
        <v>136</v>
      </c>
      <c r="AU179" s="17" t="s">
        <v>86</v>
      </c>
    </row>
    <row r="180" spans="1:65" s="2" customFormat="1" ht="19.5">
      <c r="A180" s="34"/>
      <c r="B180" s="35"/>
      <c r="C180" s="36"/>
      <c r="D180" s="191" t="s">
        <v>138</v>
      </c>
      <c r="E180" s="36"/>
      <c r="F180" s="196" t="s">
        <v>334</v>
      </c>
      <c r="G180" s="36"/>
      <c r="H180" s="36"/>
      <c r="I180" s="193"/>
      <c r="J180" s="36"/>
      <c r="K180" s="36"/>
      <c r="L180" s="39"/>
      <c r="M180" s="194"/>
      <c r="N180" s="195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138</v>
      </c>
      <c r="AU180" s="17" t="s">
        <v>86</v>
      </c>
    </row>
    <row r="181" spans="1:65" s="14" customFormat="1">
      <c r="B181" s="219"/>
      <c r="C181" s="220"/>
      <c r="D181" s="191" t="s">
        <v>209</v>
      </c>
      <c r="E181" s="221" t="s">
        <v>1</v>
      </c>
      <c r="F181" s="222" t="s">
        <v>335</v>
      </c>
      <c r="G181" s="220"/>
      <c r="H181" s="223">
        <v>23.2</v>
      </c>
      <c r="I181" s="224"/>
      <c r="J181" s="220"/>
      <c r="K181" s="220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209</v>
      </c>
      <c r="AU181" s="229" t="s">
        <v>86</v>
      </c>
      <c r="AV181" s="14" t="s">
        <v>86</v>
      </c>
      <c r="AW181" s="14" t="s">
        <v>32</v>
      </c>
      <c r="AX181" s="14" t="s">
        <v>84</v>
      </c>
      <c r="AY181" s="229" t="s">
        <v>127</v>
      </c>
    </row>
    <row r="182" spans="1:65" s="2" customFormat="1" ht="24">
      <c r="A182" s="34"/>
      <c r="B182" s="35"/>
      <c r="C182" s="178" t="s">
        <v>264</v>
      </c>
      <c r="D182" s="178" t="s">
        <v>128</v>
      </c>
      <c r="E182" s="179" t="s">
        <v>336</v>
      </c>
      <c r="F182" s="180" t="s">
        <v>337</v>
      </c>
      <c r="G182" s="181" t="s">
        <v>220</v>
      </c>
      <c r="H182" s="182">
        <v>464</v>
      </c>
      <c r="I182" s="183"/>
      <c r="J182" s="184">
        <f>ROUND(I182*H182,2)</f>
        <v>0</v>
      </c>
      <c r="K182" s="180" t="s">
        <v>132</v>
      </c>
      <c r="L182" s="39"/>
      <c r="M182" s="185" t="s">
        <v>1</v>
      </c>
      <c r="N182" s="186" t="s">
        <v>41</v>
      </c>
      <c r="O182" s="71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133</v>
      </c>
      <c r="AT182" s="189" t="s">
        <v>128</v>
      </c>
      <c r="AU182" s="189" t="s">
        <v>86</v>
      </c>
      <c r="AY182" s="17" t="s">
        <v>127</v>
      </c>
      <c r="BE182" s="190">
        <f>IF(N182="základní",J182,0)</f>
        <v>0</v>
      </c>
      <c r="BF182" s="190">
        <f>IF(N182="snížená",J182,0)</f>
        <v>0</v>
      </c>
      <c r="BG182" s="190">
        <f>IF(N182="zákl. přenesená",J182,0)</f>
        <v>0</v>
      </c>
      <c r="BH182" s="190">
        <f>IF(N182="sníž. přenesená",J182,0)</f>
        <v>0</v>
      </c>
      <c r="BI182" s="190">
        <f>IF(N182="nulová",J182,0)</f>
        <v>0</v>
      </c>
      <c r="BJ182" s="17" t="s">
        <v>84</v>
      </c>
      <c r="BK182" s="190">
        <f>ROUND(I182*H182,2)</f>
        <v>0</v>
      </c>
      <c r="BL182" s="17" t="s">
        <v>133</v>
      </c>
      <c r="BM182" s="189" t="s">
        <v>338</v>
      </c>
    </row>
    <row r="183" spans="1:65" s="2" customFormat="1">
      <c r="A183" s="34"/>
      <c r="B183" s="35"/>
      <c r="C183" s="36"/>
      <c r="D183" s="191" t="s">
        <v>135</v>
      </c>
      <c r="E183" s="36"/>
      <c r="F183" s="192" t="s">
        <v>337</v>
      </c>
      <c r="G183" s="36"/>
      <c r="H183" s="36"/>
      <c r="I183" s="193"/>
      <c r="J183" s="36"/>
      <c r="K183" s="36"/>
      <c r="L183" s="39"/>
      <c r="M183" s="194"/>
      <c r="N183" s="195"/>
      <c r="O183" s="71"/>
      <c r="P183" s="71"/>
      <c r="Q183" s="71"/>
      <c r="R183" s="71"/>
      <c r="S183" s="71"/>
      <c r="T183" s="72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135</v>
      </c>
      <c r="AU183" s="17" t="s">
        <v>86</v>
      </c>
    </row>
    <row r="184" spans="1:65" s="2" customFormat="1" ht="29.25">
      <c r="A184" s="34"/>
      <c r="B184" s="35"/>
      <c r="C184" s="36"/>
      <c r="D184" s="191" t="s">
        <v>136</v>
      </c>
      <c r="E184" s="36"/>
      <c r="F184" s="196" t="s">
        <v>222</v>
      </c>
      <c r="G184" s="36"/>
      <c r="H184" s="36"/>
      <c r="I184" s="193"/>
      <c r="J184" s="36"/>
      <c r="K184" s="36"/>
      <c r="L184" s="39"/>
      <c r="M184" s="194"/>
      <c r="N184" s="195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136</v>
      </c>
      <c r="AU184" s="17" t="s">
        <v>86</v>
      </c>
    </row>
    <row r="185" spans="1:65" s="2" customFormat="1" ht="29.25">
      <c r="A185" s="34"/>
      <c r="B185" s="35"/>
      <c r="C185" s="36"/>
      <c r="D185" s="191" t="s">
        <v>138</v>
      </c>
      <c r="E185" s="36"/>
      <c r="F185" s="196" t="s">
        <v>339</v>
      </c>
      <c r="G185" s="36"/>
      <c r="H185" s="36"/>
      <c r="I185" s="193"/>
      <c r="J185" s="36"/>
      <c r="K185" s="36"/>
      <c r="L185" s="39"/>
      <c r="M185" s="194"/>
      <c r="N185" s="195"/>
      <c r="O185" s="71"/>
      <c r="P185" s="71"/>
      <c r="Q185" s="71"/>
      <c r="R185" s="71"/>
      <c r="S185" s="71"/>
      <c r="T185" s="72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138</v>
      </c>
      <c r="AU185" s="17" t="s">
        <v>86</v>
      </c>
    </row>
    <row r="186" spans="1:65" s="14" customFormat="1">
      <c r="B186" s="219"/>
      <c r="C186" s="220"/>
      <c r="D186" s="191" t="s">
        <v>209</v>
      </c>
      <c r="E186" s="220"/>
      <c r="F186" s="222" t="s">
        <v>340</v>
      </c>
      <c r="G186" s="220"/>
      <c r="H186" s="223">
        <v>464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209</v>
      </c>
      <c r="AU186" s="229" t="s">
        <v>86</v>
      </c>
      <c r="AV186" s="14" t="s">
        <v>86</v>
      </c>
      <c r="AW186" s="14" t="s">
        <v>4</v>
      </c>
      <c r="AX186" s="14" t="s">
        <v>84</v>
      </c>
      <c r="AY186" s="229" t="s">
        <v>127</v>
      </c>
    </row>
    <row r="187" spans="1:65" s="11" customFormat="1" ht="22.9" customHeight="1">
      <c r="B187" s="164"/>
      <c r="C187" s="165"/>
      <c r="D187" s="166" t="s">
        <v>75</v>
      </c>
      <c r="E187" s="207" t="s">
        <v>86</v>
      </c>
      <c r="F187" s="207" t="s">
        <v>263</v>
      </c>
      <c r="G187" s="165"/>
      <c r="H187" s="165"/>
      <c r="I187" s="168"/>
      <c r="J187" s="208">
        <f>BK187</f>
        <v>0</v>
      </c>
      <c r="K187" s="165"/>
      <c r="L187" s="170"/>
      <c r="M187" s="171"/>
      <c r="N187" s="172"/>
      <c r="O187" s="172"/>
      <c r="P187" s="173">
        <f>SUM(P188:P224)</f>
        <v>0</v>
      </c>
      <c r="Q187" s="172"/>
      <c r="R187" s="173">
        <f>SUM(R188:R224)</f>
        <v>0</v>
      </c>
      <c r="S187" s="172"/>
      <c r="T187" s="174">
        <f>SUM(T188:T224)</f>
        <v>0</v>
      </c>
      <c r="AR187" s="175" t="s">
        <v>126</v>
      </c>
      <c r="AT187" s="176" t="s">
        <v>75</v>
      </c>
      <c r="AU187" s="176" t="s">
        <v>84</v>
      </c>
      <c r="AY187" s="175" t="s">
        <v>127</v>
      </c>
      <c r="BK187" s="177">
        <f>SUM(BK188:BK224)</f>
        <v>0</v>
      </c>
    </row>
    <row r="188" spans="1:65" s="2" customFormat="1" ht="16.5" customHeight="1">
      <c r="A188" s="34"/>
      <c r="B188" s="35"/>
      <c r="C188" s="178" t="s">
        <v>272</v>
      </c>
      <c r="D188" s="178" t="s">
        <v>128</v>
      </c>
      <c r="E188" s="179" t="s">
        <v>341</v>
      </c>
      <c r="F188" s="180" t="s">
        <v>342</v>
      </c>
      <c r="G188" s="181" t="s">
        <v>343</v>
      </c>
      <c r="H188" s="182">
        <v>3.5529999999999999</v>
      </c>
      <c r="I188" s="183"/>
      <c r="J188" s="184">
        <f>ROUND(I188*H188,2)</f>
        <v>0</v>
      </c>
      <c r="K188" s="180" t="s">
        <v>132</v>
      </c>
      <c r="L188" s="39"/>
      <c r="M188" s="185" t="s">
        <v>1</v>
      </c>
      <c r="N188" s="186" t="s">
        <v>41</v>
      </c>
      <c r="O188" s="71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133</v>
      </c>
      <c r="AT188" s="189" t="s">
        <v>128</v>
      </c>
      <c r="AU188" s="189" t="s">
        <v>86</v>
      </c>
      <c r="AY188" s="17" t="s">
        <v>127</v>
      </c>
      <c r="BE188" s="190">
        <f>IF(N188="základní",J188,0)</f>
        <v>0</v>
      </c>
      <c r="BF188" s="190">
        <f>IF(N188="snížená",J188,0)</f>
        <v>0</v>
      </c>
      <c r="BG188" s="190">
        <f>IF(N188="zákl. přenesená",J188,0)</f>
        <v>0</v>
      </c>
      <c r="BH188" s="190">
        <f>IF(N188="sníž. přenesená",J188,0)</f>
        <v>0</v>
      </c>
      <c r="BI188" s="190">
        <f>IF(N188="nulová",J188,0)</f>
        <v>0</v>
      </c>
      <c r="BJ188" s="17" t="s">
        <v>84</v>
      </c>
      <c r="BK188" s="190">
        <f>ROUND(I188*H188,2)</f>
        <v>0</v>
      </c>
      <c r="BL188" s="17" t="s">
        <v>133</v>
      </c>
      <c r="BM188" s="189" t="s">
        <v>344</v>
      </c>
    </row>
    <row r="189" spans="1:65" s="2" customFormat="1">
      <c r="A189" s="34"/>
      <c r="B189" s="35"/>
      <c r="C189" s="36"/>
      <c r="D189" s="191" t="s">
        <v>135</v>
      </c>
      <c r="E189" s="36"/>
      <c r="F189" s="192" t="s">
        <v>342</v>
      </c>
      <c r="G189" s="36"/>
      <c r="H189" s="36"/>
      <c r="I189" s="193"/>
      <c r="J189" s="36"/>
      <c r="K189" s="36"/>
      <c r="L189" s="39"/>
      <c r="M189" s="194"/>
      <c r="N189" s="195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135</v>
      </c>
      <c r="AU189" s="17" t="s">
        <v>86</v>
      </c>
    </row>
    <row r="190" spans="1:65" s="2" customFormat="1" ht="48.75">
      <c r="A190" s="34"/>
      <c r="B190" s="35"/>
      <c r="C190" s="36"/>
      <c r="D190" s="191" t="s">
        <v>136</v>
      </c>
      <c r="E190" s="36"/>
      <c r="F190" s="196" t="s">
        <v>345</v>
      </c>
      <c r="G190" s="36"/>
      <c r="H190" s="36"/>
      <c r="I190" s="193"/>
      <c r="J190" s="36"/>
      <c r="K190" s="36"/>
      <c r="L190" s="39"/>
      <c r="M190" s="194"/>
      <c r="N190" s="195"/>
      <c r="O190" s="71"/>
      <c r="P190" s="71"/>
      <c r="Q190" s="71"/>
      <c r="R190" s="71"/>
      <c r="S190" s="71"/>
      <c r="T190" s="72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136</v>
      </c>
      <c r="AU190" s="17" t="s">
        <v>86</v>
      </c>
    </row>
    <row r="191" spans="1:65" s="2" customFormat="1" ht="19.5">
      <c r="A191" s="34"/>
      <c r="B191" s="35"/>
      <c r="C191" s="36"/>
      <c r="D191" s="191" t="s">
        <v>138</v>
      </c>
      <c r="E191" s="36"/>
      <c r="F191" s="196" t="s">
        <v>346</v>
      </c>
      <c r="G191" s="36"/>
      <c r="H191" s="36"/>
      <c r="I191" s="193"/>
      <c r="J191" s="36"/>
      <c r="K191" s="36"/>
      <c r="L191" s="39"/>
      <c r="M191" s="194"/>
      <c r="N191" s="195"/>
      <c r="O191" s="71"/>
      <c r="P191" s="71"/>
      <c r="Q191" s="71"/>
      <c r="R191" s="71"/>
      <c r="S191" s="71"/>
      <c r="T191" s="72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138</v>
      </c>
      <c r="AU191" s="17" t="s">
        <v>86</v>
      </c>
    </row>
    <row r="192" spans="1:65" s="14" customFormat="1">
      <c r="B192" s="219"/>
      <c r="C192" s="220"/>
      <c r="D192" s="191" t="s">
        <v>209</v>
      </c>
      <c r="E192" s="221" t="s">
        <v>1</v>
      </c>
      <c r="F192" s="222" t="s">
        <v>347</v>
      </c>
      <c r="G192" s="220"/>
      <c r="H192" s="223">
        <v>3.5529999999999999</v>
      </c>
      <c r="I192" s="224"/>
      <c r="J192" s="220"/>
      <c r="K192" s="220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209</v>
      </c>
      <c r="AU192" s="229" t="s">
        <v>86</v>
      </c>
      <c r="AV192" s="14" t="s">
        <v>86</v>
      </c>
      <c r="AW192" s="14" t="s">
        <v>32</v>
      </c>
      <c r="AX192" s="14" t="s">
        <v>84</v>
      </c>
      <c r="AY192" s="229" t="s">
        <v>127</v>
      </c>
    </row>
    <row r="193" spans="1:65" s="2" customFormat="1" ht="33" customHeight="1">
      <c r="A193" s="34"/>
      <c r="B193" s="35"/>
      <c r="C193" s="178" t="s">
        <v>278</v>
      </c>
      <c r="D193" s="178" t="s">
        <v>128</v>
      </c>
      <c r="E193" s="179" t="s">
        <v>348</v>
      </c>
      <c r="F193" s="180" t="s">
        <v>349</v>
      </c>
      <c r="G193" s="181" t="s">
        <v>267</v>
      </c>
      <c r="H193" s="182">
        <v>22</v>
      </c>
      <c r="I193" s="183"/>
      <c r="J193" s="184">
        <f>ROUND(I193*H193,2)</f>
        <v>0</v>
      </c>
      <c r="K193" s="180" t="s">
        <v>1</v>
      </c>
      <c r="L193" s="39"/>
      <c r="M193" s="185" t="s">
        <v>1</v>
      </c>
      <c r="N193" s="186" t="s">
        <v>41</v>
      </c>
      <c r="O193" s="71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133</v>
      </c>
      <c r="AT193" s="189" t="s">
        <v>128</v>
      </c>
      <c r="AU193" s="189" t="s">
        <v>86</v>
      </c>
      <c r="AY193" s="17" t="s">
        <v>127</v>
      </c>
      <c r="BE193" s="190">
        <f>IF(N193="základní",J193,0)</f>
        <v>0</v>
      </c>
      <c r="BF193" s="190">
        <f>IF(N193="snížená",J193,0)</f>
        <v>0</v>
      </c>
      <c r="BG193" s="190">
        <f>IF(N193="zákl. přenesená",J193,0)</f>
        <v>0</v>
      </c>
      <c r="BH193" s="190">
        <f>IF(N193="sníž. přenesená",J193,0)</f>
        <v>0</v>
      </c>
      <c r="BI193" s="190">
        <f>IF(N193="nulová",J193,0)</f>
        <v>0</v>
      </c>
      <c r="BJ193" s="17" t="s">
        <v>84</v>
      </c>
      <c r="BK193" s="190">
        <f>ROUND(I193*H193,2)</f>
        <v>0</v>
      </c>
      <c r="BL193" s="17" t="s">
        <v>133</v>
      </c>
      <c r="BM193" s="189" t="s">
        <v>350</v>
      </c>
    </row>
    <row r="194" spans="1:65" s="2" customFormat="1" ht="19.5">
      <c r="A194" s="34"/>
      <c r="B194" s="35"/>
      <c r="C194" s="36"/>
      <c r="D194" s="191" t="s">
        <v>135</v>
      </c>
      <c r="E194" s="36"/>
      <c r="F194" s="192" t="s">
        <v>351</v>
      </c>
      <c r="G194" s="36"/>
      <c r="H194" s="36"/>
      <c r="I194" s="193"/>
      <c r="J194" s="36"/>
      <c r="K194" s="36"/>
      <c r="L194" s="39"/>
      <c r="M194" s="194"/>
      <c r="N194" s="195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135</v>
      </c>
      <c r="AU194" s="17" t="s">
        <v>86</v>
      </c>
    </row>
    <row r="195" spans="1:65" s="2" customFormat="1" ht="39">
      <c r="A195" s="34"/>
      <c r="B195" s="35"/>
      <c r="C195" s="36"/>
      <c r="D195" s="191" t="s">
        <v>136</v>
      </c>
      <c r="E195" s="36"/>
      <c r="F195" s="196" t="s">
        <v>269</v>
      </c>
      <c r="G195" s="36"/>
      <c r="H195" s="36"/>
      <c r="I195" s="193"/>
      <c r="J195" s="36"/>
      <c r="K195" s="36"/>
      <c r="L195" s="39"/>
      <c r="M195" s="194"/>
      <c r="N195" s="195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136</v>
      </c>
      <c r="AU195" s="17" t="s">
        <v>86</v>
      </c>
    </row>
    <row r="196" spans="1:65" s="2" customFormat="1" ht="19.5">
      <c r="A196" s="34"/>
      <c r="B196" s="35"/>
      <c r="C196" s="36"/>
      <c r="D196" s="191" t="s">
        <v>138</v>
      </c>
      <c r="E196" s="36"/>
      <c r="F196" s="196" t="s">
        <v>352</v>
      </c>
      <c r="G196" s="36"/>
      <c r="H196" s="36"/>
      <c r="I196" s="193"/>
      <c r="J196" s="36"/>
      <c r="K196" s="36"/>
      <c r="L196" s="39"/>
      <c r="M196" s="194"/>
      <c r="N196" s="195"/>
      <c r="O196" s="71"/>
      <c r="P196" s="71"/>
      <c r="Q196" s="71"/>
      <c r="R196" s="71"/>
      <c r="S196" s="71"/>
      <c r="T196" s="72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7" t="s">
        <v>138</v>
      </c>
      <c r="AU196" s="17" t="s">
        <v>86</v>
      </c>
    </row>
    <row r="197" spans="1:65" s="14" customFormat="1">
      <c r="B197" s="219"/>
      <c r="C197" s="220"/>
      <c r="D197" s="191" t="s">
        <v>209</v>
      </c>
      <c r="E197" s="221" t="s">
        <v>1</v>
      </c>
      <c r="F197" s="222" t="s">
        <v>353</v>
      </c>
      <c r="G197" s="220"/>
      <c r="H197" s="223">
        <v>22</v>
      </c>
      <c r="I197" s="224"/>
      <c r="J197" s="220"/>
      <c r="K197" s="220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209</v>
      </c>
      <c r="AU197" s="229" t="s">
        <v>86</v>
      </c>
      <c r="AV197" s="14" t="s">
        <v>86</v>
      </c>
      <c r="AW197" s="14" t="s">
        <v>32</v>
      </c>
      <c r="AX197" s="14" t="s">
        <v>84</v>
      </c>
      <c r="AY197" s="229" t="s">
        <v>127</v>
      </c>
    </row>
    <row r="198" spans="1:65" s="2" customFormat="1" ht="24">
      <c r="A198" s="34"/>
      <c r="B198" s="35"/>
      <c r="C198" s="178" t="s">
        <v>8</v>
      </c>
      <c r="D198" s="178" t="s">
        <v>128</v>
      </c>
      <c r="E198" s="179" t="s">
        <v>265</v>
      </c>
      <c r="F198" s="180" t="s">
        <v>266</v>
      </c>
      <c r="G198" s="181" t="s">
        <v>267</v>
      </c>
      <c r="H198" s="182">
        <v>31.92</v>
      </c>
      <c r="I198" s="183"/>
      <c r="J198" s="184">
        <f>ROUND(I198*H198,2)</f>
        <v>0</v>
      </c>
      <c r="K198" s="180" t="s">
        <v>132</v>
      </c>
      <c r="L198" s="39"/>
      <c r="M198" s="185" t="s">
        <v>1</v>
      </c>
      <c r="N198" s="186" t="s">
        <v>41</v>
      </c>
      <c r="O198" s="71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133</v>
      </c>
      <c r="AT198" s="189" t="s">
        <v>128</v>
      </c>
      <c r="AU198" s="189" t="s">
        <v>86</v>
      </c>
      <c r="AY198" s="17" t="s">
        <v>127</v>
      </c>
      <c r="BE198" s="190">
        <f>IF(N198="základní",J198,0)</f>
        <v>0</v>
      </c>
      <c r="BF198" s="190">
        <f>IF(N198="snížená",J198,0)</f>
        <v>0</v>
      </c>
      <c r="BG198" s="190">
        <f>IF(N198="zákl. přenesená",J198,0)</f>
        <v>0</v>
      </c>
      <c r="BH198" s="190">
        <f>IF(N198="sníž. přenesená",J198,0)</f>
        <v>0</v>
      </c>
      <c r="BI198" s="190">
        <f>IF(N198="nulová",J198,0)</f>
        <v>0</v>
      </c>
      <c r="BJ198" s="17" t="s">
        <v>84</v>
      </c>
      <c r="BK198" s="190">
        <f>ROUND(I198*H198,2)</f>
        <v>0</v>
      </c>
      <c r="BL198" s="17" t="s">
        <v>133</v>
      </c>
      <c r="BM198" s="189" t="s">
        <v>354</v>
      </c>
    </row>
    <row r="199" spans="1:65" s="2" customFormat="1" ht="19.5">
      <c r="A199" s="34"/>
      <c r="B199" s="35"/>
      <c r="C199" s="36"/>
      <c r="D199" s="191" t="s">
        <v>135</v>
      </c>
      <c r="E199" s="36"/>
      <c r="F199" s="192" t="s">
        <v>266</v>
      </c>
      <c r="G199" s="36"/>
      <c r="H199" s="36"/>
      <c r="I199" s="193"/>
      <c r="J199" s="36"/>
      <c r="K199" s="36"/>
      <c r="L199" s="39"/>
      <c r="M199" s="194"/>
      <c r="N199" s="195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135</v>
      </c>
      <c r="AU199" s="17" t="s">
        <v>86</v>
      </c>
    </row>
    <row r="200" spans="1:65" s="2" customFormat="1" ht="39">
      <c r="A200" s="34"/>
      <c r="B200" s="35"/>
      <c r="C200" s="36"/>
      <c r="D200" s="191" t="s">
        <v>136</v>
      </c>
      <c r="E200" s="36"/>
      <c r="F200" s="196" t="s">
        <v>269</v>
      </c>
      <c r="G200" s="36"/>
      <c r="H200" s="36"/>
      <c r="I200" s="193"/>
      <c r="J200" s="36"/>
      <c r="K200" s="36"/>
      <c r="L200" s="39"/>
      <c r="M200" s="194"/>
      <c r="N200" s="195"/>
      <c r="O200" s="71"/>
      <c r="P200" s="71"/>
      <c r="Q200" s="71"/>
      <c r="R200" s="71"/>
      <c r="S200" s="71"/>
      <c r="T200" s="72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T200" s="17" t="s">
        <v>136</v>
      </c>
      <c r="AU200" s="17" t="s">
        <v>86</v>
      </c>
    </row>
    <row r="201" spans="1:65" s="2" customFormat="1" ht="29.25">
      <c r="A201" s="34"/>
      <c r="B201" s="35"/>
      <c r="C201" s="36"/>
      <c r="D201" s="191" t="s">
        <v>138</v>
      </c>
      <c r="E201" s="36"/>
      <c r="F201" s="196" t="s">
        <v>355</v>
      </c>
      <c r="G201" s="36"/>
      <c r="H201" s="36"/>
      <c r="I201" s="193"/>
      <c r="J201" s="36"/>
      <c r="K201" s="36"/>
      <c r="L201" s="39"/>
      <c r="M201" s="194"/>
      <c r="N201" s="195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138</v>
      </c>
      <c r="AU201" s="17" t="s">
        <v>86</v>
      </c>
    </row>
    <row r="202" spans="1:65" s="14" customFormat="1">
      <c r="B202" s="219"/>
      <c r="C202" s="220"/>
      <c r="D202" s="191" t="s">
        <v>209</v>
      </c>
      <c r="E202" s="221" t="s">
        <v>1</v>
      </c>
      <c r="F202" s="222" t="s">
        <v>356</v>
      </c>
      <c r="G202" s="220"/>
      <c r="H202" s="223">
        <v>31.92</v>
      </c>
      <c r="I202" s="224"/>
      <c r="J202" s="220"/>
      <c r="K202" s="220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209</v>
      </c>
      <c r="AU202" s="229" t="s">
        <v>86</v>
      </c>
      <c r="AV202" s="14" t="s">
        <v>86</v>
      </c>
      <c r="AW202" s="14" t="s">
        <v>32</v>
      </c>
      <c r="AX202" s="14" t="s">
        <v>84</v>
      </c>
      <c r="AY202" s="229" t="s">
        <v>127</v>
      </c>
    </row>
    <row r="203" spans="1:65" s="2" customFormat="1" ht="24">
      <c r="A203" s="34"/>
      <c r="B203" s="35"/>
      <c r="C203" s="178" t="s">
        <v>357</v>
      </c>
      <c r="D203" s="178" t="s">
        <v>128</v>
      </c>
      <c r="E203" s="179" t="s">
        <v>358</v>
      </c>
      <c r="F203" s="180" t="s">
        <v>359</v>
      </c>
      <c r="G203" s="181" t="s">
        <v>267</v>
      </c>
      <c r="H203" s="182">
        <v>21.28</v>
      </c>
      <c r="I203" s="183"/>
      <c r="J203" s="184">
        <f>ROUND(I203*H203,2)</f>
        <v>0</v>
      </c>
      <c r="K203" s="180" t="s">
        <v>132</v>
      </c>
      <c r="L203" s="39"/>
      <c r="M203" s="185" t="s">
        <v>1</v>
      </c>
      <c r="N203" s="186" t="s">
        <v>41</v>
      </c>
      <c r="O203" s="71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133</v>
      </c>
      <c r="AT203" s="189" t="s">
        <v>128</v>
      </c>
      <c r="AU203" s="189" t="s">
        <v>86</v>
      </c>
      <c r="AY203" s="17" t="s">
        <v>127</v>
      </c>
      <c r="BE203" s="190">
        <f>IF(N203="základní",J203,0)</f>
        <v>0</v>
      </c>
      <c r="BF203" s="190">
        <f>IF(N203="snížená",J203,0)</f>
        <v>0</v>
      </c>
      <c r="BG203" s="190">
        <f>IF(N203="zákl. přenesená",J203,0)</f>
        <v>0</v>
      </c>
      <c r="BH203" s="190">
        <f>IF(N203="sníž. přenesená",J203,0)</f>
        <v>0</v>
      </c>
      <c r="BI203" s="190">
        <f>IF(N203="nulová",J203,0)</f>
        <v>0</v>
      </c>
      <c r="BJ203" s="17" t="s">
        <v>84</v>
      </c>
      <c r="BK203" s="190">
        <f>ROUND(I203*H203,2)</f>
        <v>0</v>
      </c>
      <c r="BL203" s="17" t="s">
        <v>133</v>
      </c>
      <c r="BM203" s="189" t="s">
        <v>360</v>
      </c>
    </row>
    <row r="204" spans="1:65" s="2" customFormat="1" ht="19.5">
      <c r="A204" s="34"/>
      <c r="B204" s="35"/>
      <c r="C204" s="36"/>
      <c r="D204" s="191" t="s">
        <v>135</v>
      </c>
      <c r="E204" s="36"/>
      <c r="F204" s="192" t="s">
        <v>359</v>
      </c>
      <c r="G204" s="36"/>
      <c r="H204" s="36"/>
      <c r="I204" s="193"/>
      <c r="J204" s="36"/>
      <c r="K204" s="36"/>
      <c r="L204" s="39"/>
      <c r="M204" s="194"/>
      <c r="N204" s="195"/>
      <c r="O204" s="71"/>
      <c r="P204" s="71"/>
      <c r="Q204" s="71"/>
      <c r="R204" s="71"/>
      <c r="S204" s="71"/>
      <c r="T204" s="72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135</v>
      </c>
      <c r="AU204" s="17" t="s">
        <v>86</v>
      </c>
    </row>
    <row r="205" spans="1:65" s="2" customFormat="1" ht="39">
      <c r="A205" s="34"/>
      <c r="B205" s="35"/>
      <c r="C205" s="36"/>
      <c r="D205" s="191" t="s">
        <v>136</v>
      </c>
      <c r="E205" s="36"/>
      <c r="F205" s="196" t="s">
        <v>269</v>
      </c>
      <c r="G205" s="36"/>
      <c r="H205" s="36"/>
      <c r="I205" s="193"/>
      <c r="J205" s="36"/>
      <c r="K205" s="36"/>
      <c r="L205" s="39"/>
      <c r="M205" s="194"/>
      <c r="N205" s="195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136</v>
      </c>
      <c r="AU205" s="17" t="s">
        <v>86</v>
      </c>
    </row>
    <row r="206" spans="1:65" s="2" customFormat="1" ht="29.25">
      <c r="A206" s="34"/>
      <c r="B206" s="35"/>
      <c r="C206" s="36"/>
      <c r="D206" s="191" t="s">
        <v>138</v>
      </c>
      <c r="E206" s="36"/>
      <c r="F206" s="196" t="s">
        <v>361</v>
      </c>
      <c r="G206" s="36"/>
      <c r="H206" s="36"/>
      <c r="I206" s="193"/>
      <c r="J206" s="36"/>
      <c r="K206" s="36"/>
      <c r="L206" s="39"/>
      <c r="M206" s="194"/>
      <c r="N206" s="195"/>
      <c r="O206" s="71"/>
      <c r="P206" s="71"/>
      <c r="Q206" s="71"/>
      <c r="R206" s="71"/>
      <c r="S206" s="71"/>
      <c r="T206" s="72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138</v>
      </c>
      <c r="AU206" s="17" t="s">
        <v>86</v>
      </c>
    </row>
    <row r="207" spans="1:65" s="14" customFormat="1">
      <c r="B207" s="219"/>
      <c r="C207" s="220"/>
      <c r="D207" s="191" t="s">
        <v>209</v>
      </c>
      <c r="E207" s="221" t="s">
        <v>1</v>
      </c>
      <c r="F207" s="222" t="s">
        <v>362</v>
      </c>
      <c r="G207" s="220"/>
      <c r="H207" s="223">
        <v>21.28</v>
      </c>
      <c r="I207" s="224"/>
      <c r="J207" s="220"/>
      <c r="K207" s="220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209</v>
      </c>
      <c r="AU207" s="229" t="s">
        <v>86</v>
      </c>
      <c r="AV207" s="14" t="s">
        <v>86</v>
      </c>
      <c r="AW207" s="14" t="s">
        <v>32</v>
      </c>
      <c r="AX207" s="14" t="s">
        <v>84</v>
      </c>
      <c r="AY207" s="229" t="s">
        <v>127</v>
      </c>
    </row>
    <row r="208" spans="1:65" s="2" customFormat="1" ht="21.75" customHeight="1">
      <c r="A208" s="34"/>
      <c r="B208" s="35"/>
      <c r="C208" s="178" t="s">
        <v>363</v>
      </c>
      <c r="D208" s="178" t="s">
        <v>128</v>
      </c>
      <c r="E208" s="179" t="s">
        <v>364</v>
      </c>
      <c r="F208" s="180" t="s">
        <v>365</v>
      </c>
      <c r="G208" s="181" t="s">
        <v>198</v>
      </c>
      <c r="H208" s="182">
        <v>23.2</v>
      </c>
      <c r="I208" s="183"/>
      <c r="J208" s="184">
        <f>ROUND(I208*H208,2)</f>
        <v>0</v>
      </c>
      <c r="K208" s="180" t="s">
        <v>132</v>
      </c>
      <c r="L208" s="39"/>
      <c r="M208" s="185" t="s">
        <v>1</v>
      </c>
      <c r="N208" s="186" t="s">
        <v>41</v>
      </c>
      <c r="O208" s="71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133</v>
      </c>
      <c r="AT208" s="189" t="s">
        <v>128</v>
      </c>
      <c r="AU208" s="189" t="s">
        <v>86</v>
      </c>
      <c r="AY208" s="17" t="s">
        <v>127</v>
      </c>
      <c r="BE208" s="190">
        <f>IF(N208="základní",J208,0)</f>
        <v>0</v>
      </c>
      <c r="BF208" s="190">
        <f>IF(N208="snížená",J208,0)</f>
        <v>0</v>
      </c>
      <c r="BG208" s="190">
        <f>IF(N208="zákl. přenesená",J208,0)</f>
        <v>0</v>
      </c>
      <c r="BH208" s="190">
        <f>IF(N208="sníž. přenesená",J208,0)</f>
        <v>0</v>
      </c>
      <c r="BI208" s="190">
        <f>IF(N208="nulová",J208,0)</f>
        <v>0</v>
      </c>
      <c r="BJ208" s="17" t="s">
        <v>84</v>
      </c>
      <c r="BK208" s="190">
        <f>ROUND(I208*H208,2)</f>
        <v>0</v>
      </c>
      <c r="BL208" s="17" t="s">
        <v>133</v>
      </c>
      <c r="BM208" s="189" t="s">
        <v>366</v>
      </c>
    </row>
    <row r="209" spans="1:65" s="2" customFormat="1">
      <c r="A209" s="34"/>
      <c r="B209" s="35"/>
      <c r="C209" s="36"/>
      <c r="D209" s="191" t="s">
        <v>135</v>
      </c>
      <c r="E209" s="36"/>
      <c r="F209" s="192" t="s">
        <v>365</v>
      </c>
      <c r="G209" s="36"/>
      <c r="H209" s="36"/>
      <c r="I209" s="193"/>
      <c r="J209" s="36"/>
      <c r="K209" s="36"/>
      <c r="L209" s="39"/>
      <c r="M209" s="194"/>
      <c r="N209" s="195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135</v>
      </c>
      <c r="AU209" s="17" t="s">
        <v>86</v>
      </c>
    </row>
    <row r="210" spans="1:65" s="2" customFormat="1" ht="39">
      <c r="A210" s="34"/>
      <c r="B210" s="35"/>
      <c r="C210" s="36"/>
      <c r="D210" s="191" t="s">
        <v>136</v>
      </c>
      <c r="E210" s="36"/>
      <c r="F210" s="196" t="s">
        <v>367</v>
      </c>
      <c r="G210" s="36"/>
      <c r="H210" s="36"/>
      <c r="I210" s="193"/>
      <c r="J210" s="36"/>
      <c r="K210" s="36"/>
      <c r="L210" s="39"/>
      <c r="M210" s="194"/>
      <c r="N210" s="195"/>
      <c r="O210" s="71"/>
      <c r="P210" s="71"/>
      <c r="Q210" s="71"/>
      <c r="R210" s="71"/>
      <c r="S210" s="71"/>
      <c r="T210" s="72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136</v>
      </c>
      <c r="AU210" s="17" t="s">
        <v>86</v>
      </c>
    </row>
    <row r="211" spans="1:65" s="2" customFormat="1" ht="19.5">
      <c r="A211" s="34"/>
      <c r="B211" s="35"/>
      <c r="C211" s="36"/>
      <c r="D211" s="191" t="s">
        <v>138</v>
      </c>
      <c r="E211" s="36"/>
      <c r="F211" s="196" t="s">
        <v>368</v>
      </c>
      <c r="G211" s="36"/>
      <c r="H211" s="36"/>
      <c r="I211" s="193"/>
      <c r="J211" s="36"/>
      <c r="K211" s="36"/>
      <c r="L211" s="39"/>
      <c r="M211" s="194"/>
      <c r="N211" s="195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138</v>
      </c>
      <c r="AU211" s="17" t="s">
        <v>86</v>
      </c>
    </row>
    <row r="212" spans="1:65" s="14" customFormat="1">
      <c r="B212" s="219"/>
      <c r="C212" s="220"/>
      <c r="D212" s="191" t="s">
        <v>209</v>
      </c>
      <c r="E212" s="221" t="s">
        <v>1</v>
      </c>
      <c r="F212" s="222" t="s">
        <v>335</v>
      </c>
      <c r="G212" s="220"/>
      <c r="H212" s="223">
        <v>23.2</v>
      </c>
      <c r="I212" s="224"/>
      <c r="J212" s="220"/>
      <c r="K212" s="220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209</v>
      </c>
      <c r="AU212" s="229" t="s">
        <v>86</v>
      </c>
      <c r="AV212" s="14" t="s">
        <v>86</v>
      </c>
      <c r="AW212" s="14" t="s">
        <v>32</v>
      </c>
      <c r="AX212" s="14" t="s">
        <v>84</v>
      </c>
      <c r="AY212" s="229" t="s">
        <v>127</v>
      </c>
    </row>
    <row r="213" spans="1:65" s="2" customFormat="1" ht="24">
      <c r="A213" s="34"/>
      <c r="B213" s="35"/>
      <c r="C213" s="178" t="s">
        <v>369</v>
      </c>
      <c r="D213" s="178" t="s">
        <v>128</v>
      </c>
      <c r="E213" s="179" t="s">
        <v>370</v>
      </c>
      <c r="F213" s="180" t="s">
        <v>371</v>
      </c>
      <c r="G213" s="181" t="s">
        <v>198</v>
      </c>
      <c r="H213" s="182">
        <v>3.99</v>
      </c>
      <c r="I213" s="183"/>
      <c r="J213" s="184">
        <f>ROUND(I213*H213,2)</f>
        <v>0</v>
      </c>
      <c r="K213" s="180" t="s">
        <v>132</v>
      </c>
      <c r="L213" s="39"/>
      <c r="M213" s="185" t="s">
        <v>1</v>
      </c>
      <c r="N213" s="186" t="s">
        <v>41</v>
      </c>
      <c r="O213" s="71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133</v>
      </c>
      <c r="AT213" s="189" t="s">
        <v>128</v>
      </c>
      <c r="AU213" s="189" t="s">
        <v>86</v>
      </c>
      <c r="AY213" s="17" t="s">
        <v>127</v>
      </c>
      <c r="BE213" s="190">
        <f>IF(N213="základní",J213,0)</f>
        <v>0</v>
      </c>
      <c r="BF213" s="190">
        <f>IF(N213="snížená",J213,0)</f>
        <v>0</v>
      </c>
      <c r="BG213" s="190">
        <f>IF(N213="zákl. přenesená",J213,0)</f>
        <v>0</v>
      </c>
      <c r="BH213" s="190">
        <f>IF(N213="sníž. přenesená",J213,0)</f>
        <v>0</v>
      </c>
      <c r="BI213" s="190">
        <f>IF(N213="nulová",J213,0)</f>
        <v>0</v>
      </c>
      <c r="BJ213" s="17" t="s">
        <v>84</v>
      </c>
      <c r="BK213" s="190">
        <f>ROUND(I213*H213,2)</f>
        <v>0</v>
      </c>
      <c r="BL213" s="17" t="s">
        <v>133</v>
      </c>
      <c r="BM213" s="189" t="s">
        <v>372</v>
      </c>
    </row>
    <row r="214" spans="1:65" s="2" customFormat="1" ht="19.5">
      <c r="A214" s="34"/>
      <c r="B214" s="35"/>
      <c r="C214" s="36"/>
      <c r="D214" s="191" t="s">
        <v>135</v>
      </c>
      <c r="E214" s="36"/>
      <c r="F214" s="192" t="s">
        <v>371</v>
      </c>
      <c r="G214" s="36"/>
      <c r="H214" s="36"/>
      <c r="I214" s="193"/>
      <c r="J214" s="36"/>
      <c r="K214" s="36"/>
      <c r="L214" s="39"/>
      <c r="M214" s="194"/>
      <c r="N214" s="195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135</v>
      </c>
      <c r="AU214" s="17" t="s">
        <v>86</v>
      </c>
    </row>
    <row r="215" spans="1:65" s="2" customFormat="1" ht="78">
      <c r="A215" s="34"/>
      <c r="B215" s="35"/>
      <c r="C215" s="36"/>
      <c r="D215" s="191" t="s">
        <v>136</v>
      </c>
      <c r="E215" s="36"/>
      <c r="F215" s="196" t="s">
        <v>373</v>
      </c>
      <c r="G215" s="36"/>
      <c r="H215" s="36"/>
      <c r="I215" s="193"/>
      <c r="J215" s="36"/>
      <c r="K215" s="36"/>
      <c r="L215" s="39"/>
      <c r="M215" s="194"/>
      <c r="N215" s="195"/>
      <c r="O215" s="71"/>
      <c r="P215" s="71"/>
      <c r="Q215" s="71"/>
      <c r="R215" s="71"/>
      <c r="S215" s="71"/>
      <c r="T215" s="72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136</v>
      </c>
      <c r="AU215" s="17" t="s">
        <v>86</v>
      </c>
    </row>
    <row r="216" spans="1:65" s="2" customFormat="1" ht="19.5">
      <c r="A216" s="34"/>
      <c r="B216" s="35"/>
      <c r="C216" s="36"/>
      <c r="D216" s="191" t="s">
        <v>138</v>
      </c>
      <c r="E216" s="36"/>
      <c r="F216" s="196" t="s">
        <v>374</v>
      </c>
      <c r="G216" s="36"/>
      <c r="H216" s="36"/>
      <c r="I216" s="193"/>
      <c r="J216" s="36"/>
      <c r="K216" s="36"/>
      <c r="L216" s="39"/>
      <c r="M216" s="194"/>
      <c r="N216" s="195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138</v>
      </c>
      <c r="AU216" s="17" t="s">
        <v>86</v>
      </c>
    </row>
    <row r="217" spans="1:65" s="14" customFormat="1">
      <c r="B217" s="219"/>
      <c r="C217" s="220"/>
      <c r="D217" s="191" t="s">
        <v>209</v>
      </c>
      <c r="E217" s="221" t="s">
        <v>1</v>
      </c>
      <c r="F217" s="222" t="s">
        <v>375</v>
      </c>
      <c r="G217" s="220"/>
      <c r="H217" s="223">
        <v>3.99</v>
      </c>
      <c r="I217" s="224"/>
      <c r="J217" s="220"/>
      <c r="K217" s="220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209</v>
      </c>
      <c r="AU217" s="229" t="s">
        <v>86</v>
      </c>
      <c r="AV217" s="14" t="s">
        <v>86</v>
      </c>
      <c r="AW217" s="14" t="s">
        <v>32</v>
      </c>
      <c r="AX217" s="14" t="s">
        <v>84</v>
      </c>
      <c r="AY217" s="229" t="s">
        <v>127</v>
      </c>
    </row>
    <row r="218" spans="1:65" s="2" customFormat="1" ht="33" customHeight="1">
      <c r="A218" s="34"/>
      <c r="B218" s="35"/>
      <c r="C218" s="178" t="s">
        <v>376</v>
      </c>
      <c r="D218" s="178" t="s">
        <v>128</v>
      </c>
      <c r="E218" s="179" t="s">
        <v>377</v>
      </c>
      <c r="F218" s="180" t="s">
        <v>378</v>
      </c>
      <c r="G218" s="181" t="s">
        <v>177</v>
      </c>
      <c r="H218" s="182">
        <v>11</v>
      </c>
      <c r="I218" s="183"/>
      <c r="J218" s="184">
        <f>ROUND(I218*H218,2)</f>
        <v>0</v>
      </c>
      <c r="K218" s="180" t="s">
        <v>1</v>
      </c>
      <c r="L218" s="39"/>
      <c r="M218" s="185" t="s">
        <v>1</v>
      </c>
      <c r="N218" s="186" t="s">
        <v>41</v>
      </c>
      <c r="O218" s="71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133</v>
      </c>
      <c r="AT218" s="189" t="s">
        <v>128</v>
      </c>
      <c r="AU218" s="189" t="s">
        <v>86</v>
      </c>
      <c r="AY218" s="17" t="s">
        <v>127</v>
      </c>
      <c r="BE218" s="190">
        <f>IF(N218="základní",J218,0)</f>
        <v>0</v>
      </c>
      <c r="BF218" s="190">
        <f>IF(N218="snížená",J218,0)</f>
        <v>0</v>
      </c>
      <c r="BG218" s="190">
        <f>IF(N218="zákl. přenesená",J218,0)</f>
        <v>0</v>
      </c>
      <c r="BH218" s="190">
        <f>IF(N218="sníž. přenesená",J218,0)</f>
        <v>0</v>
      </c>
      <c r="BI218" s="190">
        <f>IF(N218="nulová",J218,0)</f>
        <v>0</v>
      </c>
      <c r="BJ218" s="17" t="s">
        <v>84</v>
      </c>
      <c r="BK218" s="190">
        <f>ROUND(I218*H218,2)</f>
        <v>0</v>
      </c>
      <c r="BL218" s="17" t="s">
        <v>133</v>
      </c>
      <c r="BM218" s="189" t="s">
        <v>379</v>
      </c>
    </row>
    <row r="219" spans="1:65" s="2" customFormat="1" ht="68.25">
      <c r="A219" s="34"/>
      <c r="B219" s="35"/>
      <c r="C219" s="36"/>
      <c r="D219" s="191" t="s">
        <v>135</v>
      </c>
      <c r="E219" s="36"/>
      <c r="F219" s="192" t="s">
        <v>380</v>
      </c>
      <c r="G219" s="36"/>
      <c r="H219" s="36"/>
      <c r="I219" s="193"/>
      <c r="J219" s="36"/>
      <c r="K219" s="36"/>
      <c r="L219" s="39"/>
      <c r="M219" s="194"/>
      <c r="N219" s="195"/>
      <c r="O219" s="71"/>
      <c r="P219" s="71"/>
      <c r="Q219" s="71"/>
      <c r="R219" s="71"/>
      <c r="S219" s="71"/>
      <c r="T219" s="72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135</v>
      </c>
      <c r="AU219" s="17" t="s">
        <v>86</v>
      </c>
    </row>
    <row r="220" spans="1:65" s="2" customFormat="1" ht="39">
      <c r="A220" s="34"/>
      <c r="B220" s="35"/>
      <c r="C220" s="36"/>
      <c r="D220" s="191" t="s">
        <v>138</v>
      </c>
      <c r="E220" s="36"/>
      <c r="F220" s="196" t="s">
        <v>381</v>
      </c>
      <c r="G220" s="36"/>
      <c r="H220" s="36"/>
      <c r="I220" s="193"/>
      <c r="J220" s="36"/>
      <c r="K220" s="36"/>
      <c r="L220" s="39"/>
      <c r="M220" s="194"/>
      <c r="N220" s="195"/>
      <c r="O220" s="71"/>
      <c r="P220" s="71"/>
      <c r="Q220" s="71"/>
      <c r="R220" s="71"/>
      <c r="S220" s="71"/>
      <c r="T220" s="72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7" t="s">
        <v>138</v>
      </c>
      <c r="AU220" s="17" t="s">
        <v>86</v>
      </c>
    </row>
    <row r="221" spans="1:65" s="2" customFormat="1" ht="33" customHeight="1">
      <c r="A221" s="34"/>
      <c r="B221" s="35"/>
      <c r="C221" s="178" t="s">
        <v>382</v>
      </c>
      <c r="D221" s="178" t="s">
        <v>128</v>
      </c>
      <c r="E221" s="179" t="s">
        <v>279</v>
      </c>
      <c r="F221" s="180" t="s">
        <v>280</v>
      </c>
      <c r="G221" s="181" t="s">
        <v>205</v>
      </c>
      <c r="H221" s="182">
        <v>48.6</v>
      </c>
      <c r="I221" s="183"/>
      <c r="J221" s="184">
        <f>ROUND(I221*H221,2)</f>
        <v>0</v>
      </c>
      <c r="K221" s="180" t="s">
        <v>1</v>
      </c>
      <c r="L221" s="39"/>
      <c r="M221" s="185" t="s">
        <v>1</v>
      </c>
      <c r="N221" s="186" t="s">
        <v>41</v>
      </c>
      <c r="O221" s="71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133</v>
      </c>
      <c r="AT221" s="189" t="s">
        <v>128</v>
      </c>
      <c r="AU221" s="189" t="s">
        <v>86</v>
      </c>
      <c r="AY221" s="17" t="s">
        <v>127</v>
      </c>
      <c r="BE221" s="190">
        <f>IF(N221="základní",J221,0)</f>
        <v>0</v>
      </c>
      <c r="BF221" s="190">
        <f>IF(N221="snížená",J221,0)</f>
        <v>0</v>
      </c>
      <c r="BG221" s="190">
        <f>IF(N221="zákl. přenesená",J221,0)</f>
        <v>0</v>
      </c>
      <c r="BH221" s="190">
        <f>IF(N221="sníž. přenesená",J221,0)</f>
        <v>0</v>
      </c>
      <c r="BI221" s="190">
        <f>IF(N221="nulová",J221,0)</f>
        <v>0</v>
      </c>
      <c r="BJ221" s="17" t="s">
        <v>84</v>
      </c>
      <c r="BK221" s="190">
        <f>ROUND(I221*H221,2)</f>
        <v>0</v>
      </c>
      <c r="BL221" s="17" t="s">
        <v>133</v>
      </c>
      <c r="BM221" s="189" t="s">
        <v>383</v>
      </c>
    </row>
    <row r="222" spans="1:65" s="2" customFormat="1" ht="185.25">
      <c r="A222" s="34"/>
      <c r="B222" s="35"/>
      <c r="C222" s="36"/>
      <c r="D222" s="191" t="s">
        <v>135</v>
      </c>
      <c r="E222" s="36"/>
      <c r="F222" s="192" t="s">
        <v>282</v>
      </c>
      <c r="G222" s="36"/>
      <c r="H222" s="36"/>
      <c r="I222" s="193"/>
      <c r="J222" s="36"/>
      <c r="K222" s="36"/>
      <c r="L222" s="39"/>
      <c r="M222" s="194"/>
      <c r="N222" s="195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135</v>
      </c>
      <c r="AU222" s="17" t="s">
        <v>86</v>
      </c>
    </row>
    <row r="223" spans="1:65" s="2" customFormat="1" ht="19.5">
      <c r="A223" s="34"/>
      <c r="B223" s="35"/>
      <c r="C223" s="36"/>
      <c r="D223" s="191" t="s">
        <v>138</v>
      </c>
      <c r="E223" s="36"/>
      <c r="F223" s="196" t="s">
        <v>384</v>
      </c>
      <c r="G223" s="36"/>
      <c r="H223" s="36"/>
      <c r="I223" s="193"/>
      <c r="J223" s="36"/>
      <c r="K223" s="36"/>
      <c r="L223" s="39"/>
      <c r="M223" s="194"/>
      <c r="N223" s="195"/>
      <c r="O223" s="71"/>
      <c r="P223" s="71"/>
      <c r="Q223" s="71"/>
      <c r="R223" s="71"/>
      <c r="S223" s="71"/>
      <c r="T223" s="72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138</v>
      </c>
      <c r="AU223" s="17" t="s">
        <v>86</v>
      </c>
    </row>
    <row r="224" spans="1:65" s="14" customFormat="1">
      <c r="B224" s="219"/>
      <c r="C224" s="220"/>
      <c r="D224" s="191" t="s">
        <v>209</v>
      </c>
      <c r="E224" s="221" t="s">
        <v>1</v>
      </c>
      <c r="F224" s="222" t="s">
        <v>385</v>
      </c>
      <c r="G224" s="220"/>
      <c r="H224" s="223">
        <v>48.6</v>
      </c>
      <c r="I224" s="224"/>
      <c r="J224" s="220"/>
      <c r="K224" s="220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209</v>
      </c>
      <c r="AU224" s="229" t="s">
        <v>86</v>
      </c>
      <c r="AV224" s="14" t="s">
        <v>86</v>
      </c>
      <c r="AW224" s="14" t="s">
        <v>32</v>
      </c>
      <c r="AX224" s="14" t="s">
        <v>84</v>
      </c>
      <c r="AY224" s="229" t="s">
        <v>127</v>
      </c>
    </row>
    <row r="225" spans="1:65" s="11" customFormat="1" ht="22.9" customHeight="1">
      <c r="B225" s="164"/>
      <c r="C225" s="165"/>
      <c r="D225" s="166" t="s">
        <v>75</v>
      </c>
      <c r="E225" s="207" t="s">
        <v>145</v>
      </c>
      <c r="F225" s="207" t="s">
        <v>386</v>
      </c>
      <c r="G225" s="165"/>
      <c r="H225" s="165"/>
      <c r="I225" s="168"/>
      <c r="J225" s="208">
        <f>BK225</f>
        <v>0</v>
      </c>
      <c r="K225" s="165"/>
      <c r="L225" s="170"/>
      <c r="M225" s="171"/>
      <c r="N225" s="172"/>
      <c r="O225" s="172"/>
      <c r="P225" s="173">
        <f>SUM(P226:P233)</f>
        <v>0</v>
      </c>
      <c r="Q225" s="172"/>
      <c r="R225" s="173">
        <f>SUM(R226:R233)</f>
        <v>0</v>
      </c>
      <c r="S225" s="172"/>
      <c r="T225" s="174">
        <f>SUM(T226:T233)</f>
        <v>0</v>
      </c>
      <c r="AR225" s="175" t="s">
        <v>84</v>
      </c>
      <c r="AT225" s="176" t="s">
        <v>75</v>
      </c>
      <c r="AU225" s="176" t="s">
        <v>84</v>
      </c>
      <c r="AY225" s="175" t="s">
        <v>127</v>
      </c>
      <c r="BK225" s="177">
        <f>SUM(BK226:BK233)</f>
        <v>0</v>
      </c>
    </row>
    <row r="226" spans="1:65" s="2" customFormat="1" ht="36">
      <c r="A226" s="34"/>
      <c r="B226" s="35"/>
      <c r="C226" s="178" t="s">
        <v>7</v>
      </c>
      <c r="D226" s="178" t="s">
        <v>128</v>
      </c>
      <c r="E226" s="179" t="s">
        <v>387</v>
      </c>
      <c r="F226" s="180" t="s">
        <v>388</v>
      </c>
      <c r="G226" s="181" t="s">
        <v>198</v>
      </c>
      <c r="H226" s="182">
        <v>150.6</v>
      </c>
      <c r="I226" s="183"/>
      <c r="J226" s="184">
        <f>ROUND(I226*H226,2)</f>
        <v>0</v>
      </c>
      <c r="K226" s="180" t="s">
        <v>1</v>
      </c>
      <c r="L226" s="39"/>
      <c r="M226" s="185" t="s">
        <v>1</v>
      </c>
      <c r="N226" s="186" t="s">
        <v>41</v>
      </c>
      <c r="O226" s="71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126</v>
      </c>
      <c r="AT226" s="189" t="s">
        <v>128</v>
      </c>
      <c r="AU226" s="189" t="s">
        <v>86</v>
      </c>
      <c r="AY226" s="17" t="s">
        <v>127</v>
      </c>
      <c r="BE226" s="190">
        <f>IF(N226="základní",J226,0)</f>
        <v>0</v>
      </c>
      <c r="BF226" s="190">
        <f>IF(N226="snížená",J226,0)</f>
        <v>0</v>
      </c>
      <c r="BG226" s="190">
        <f>IF(N226="zákl. přenesená",J226,0)</f>
        <v>0</v>
      </c>
      <c r="BH226" s="190">
        <f>IF(N226="sníž. přenesená",J226,0)</f>
        <v>0</v>
      </c>
      <c r="BI226" s="190">
        <f>IF(N226="nulová",J226,0)</f>
        <v>0</v>
      </c>
      <c r="BJ226" s="17" t="s">
        <v>84</v>
      </c>
      <c r="BK226" s="190">
        <f>ROUND(I226*H226,2)</f>
        <v>0</v>
      </c>
      <c r="BL226" s="17" t="s">
        <v>126</v>
      </c>
      <c r="BM226" s="189" t="s">
        <v>389</v>
      </c>
    </row>
    <row r="227" spans="1:65" s="2" customFormat="1">
      <c r="A227" s="34"/>
      <c r="B227" s="35"/>
      <c r="C227" s="36"/>
      <c r="D227" s="191" t="s">
        <v>135</v>
      </c>
      <c r="E227" s="36"/>
      <c r="F227" s="192" t="s">
        <v>390</v>
      </c>
      <c r="G227" s="36"/>
      <c r="H227" s="36"/>
      <c r="I227" s="193"/>
      <c r="J227" s="36"/>
      <c r="K227" s="36"/>
      <c r="L227" s="39"/>
      <c r="M227" s="194"/>
      <c r="N227" s="195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135</v>
      </c>
      <c r="AU227" s="17" t="s">
        <v>86</v>
      </c>
    </row>
    <row r="228" spans="1:65" s="2" customFormat="1" ht="29.25">
      <c r="A228" s="34"/>
      <c r="B228" s="35"/>
      <c r="C228" s="36"/>
      <c r="D228" s="191" t="s">
        <v>136</v>
      </c>
      <c r="E228" s="36"/>
      <c r="F228" s="196" t="s">
        <v>391</v>
      </c>
      <c r="G228" s="36"/>
      <c r="H228" s="36"/>
      <c r="I228" s="193"/>
      <c r="J228" s="36"/>
      <c r="K228" s="36"/>
      <c r="L228" s="39"/>
      <c r="M228" s="194"/>
      <c r="N228" s="195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136</v>
      </c>
      <c r="AU228" s="17" t="s">
        <v>86</v>
      </c>
    </row>
    <row r="229" spans="1:65" s="2" customFormat="1" ht="19.5">
      <c r="A229" s="34"/>
      <c r="B229" s="35"/>
      <c r="C229" s="36"/>
      <c r="D229" s="191" t="s">
        <v>138</v>
      </c>
      <c r="E229" s="36"/>
      <c r="F229" s="196" t="s">
        <v>392</v>
      </c>
      <c r="G229" s="36"/>
      <c r="H229" s="36"/>
      <c r="I229" s="193"/>
      <c r="J229" s="36"/>
      <c r="K229" s="36"/>
      <c r="L229" s="39"/>
      <c r="M229" s="194"/>
      <c r="N229" s="195"/>
      <c r="O229" s="71"/>
      <c r="P229" s="71"/>
      <c r="Q229" s="71"/>
      <c r="R229" s="71"/>
      <c r="S229" s="71"/>
      <c r="T229" s="72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138</v>
      </c>
      <c r="AU229" s="17" t="s">
        <v>86</v>
      </c>
    </row>
    <row r="230" spans="1:65" s="14" customFormat="1">
      <c r="B230" s="219"/>
      <c r="C230" s="220"/>
      <c r="D230" s="191" t="s">
        <v>209</v>
      </c>
      <c r="E230" s="221" t="s">
        <v>1</v>
      </c>
      <c r="F230" s="222" t="s">
        <v>393</v>
      </c>
      <c r="G230" s="220"/>
      <c r="H230" s="223">
        <v>150.6</v>
      </c>
      <c r="I230" s="224"/>
      <c r="J230" s="220"/>
      <c r="K230" s="220"/>
      <c r="L230" s="225"/>
      <c r="M230" s="226"/>
      <c r="N230" s="227"/>
      <c r="O230" s="227"/>
      <c r="P230" s="227"/>
      <c r="Q230" s="227"/>
      <c r="R230" s="227"/>
      <c r="S230" s="227"/>
      <c r="T230" s="228"/>
      <c r="AT230" s="229" t="s">
        <v>209</v>
      </c>
      <c r="AU230" s="229" t="s">
        <v>86</v>
      </c>
      <c r="AV230" s="14" t="s">
        <v>86</v>
      </c>
      <c r="AW230" s="14" t="s">
        <v>32</v>
      </c>
      <c r="AX230" s="14" t="s">
        <v>84</v>
      </c>
      <c r="AY230" s="229" t="s">
        <v>127</v>
      </c>
    </row>
    <row r="231" spans="1:65" s="2" customFormat="1" ht="24">
      <c r="A231" s="34"/>
      <c r="B231" s="35"/>
      <c r="C231" s="178" t="s">
        <v>394</v>
      </c>
      <c r="D231" s="178" t="s">
        <v>128</v>
      </c>
      <c r="E231" s="179" t="s">
        <v>395</v>
      </c>
      <c r="F231" s="180" t="s">
        <v>396</v>
      </c>
      <c r="G231" s="181" t="s">
        <v>177</v>
      </c>
      <c r="H231" s="182">
        <v>10</v>
      </c>
      <c r="I231" s="183"/>
      <c r="J231" s="184">
        <f>ROUND(I231*H231,2)</f>
        <v>0</v>
      </c>
      <c r="K231" s="180" t="s">
        <v>1</v>
      </c>
      <c r="L231" s="39"/>
      <c r="M231" s="185" t="s">
        <v>1</v>
      </c>
      <c r="N231" s="186" t="s">
        <v>41</v>
      </c>
      <c r="O231" s="71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126</v>
      </c>
      <c r="AT231" s="189" t="s">
        <v>128</v>
      </c>
      <c r="AU231" s="189" t="s">
        <v>86</v>
      </c>
      <c r="AY231" s="17" t="s">
        <v>127</v>
      </c>
      <c r="BE231" s="190">
        <f>IF(N231="základní",J231,0)</f>
        <v>0</v>
      </c>
      <c r="BF231" s="190">
        <f>IF(N231="snížená",J231,0)</f>
        <v>0</v>
      </c>
      <c r="BG231" s="190">
        <f>IF(N231="zákl. přenesená",J231,0)</f>
        <v>0</v>
      </c>
      <c r="BH231" s="190">
        <f>IF(N231="sníž. přenesená",J231,0)</f>
        <v>0</v>
      </c>
      <c r="BI231" s="190">
        <f>IF(N231="nulová",J231,0)</f>
        <v>0</v>
      </c>
      <c r="BJ231" s="17" t="s">
        <v>84</v>
      </c>
      <c r="BK231" s="190">
        <f>ROUND(I231*H231,2)</f>
        <v>0</v>
      </c>
      <c r="BL231" s="17" t="s">
        <v>126</v>
      </c>
      <c r="BM231" s="189" t="s">
        <v>397</v>
      </c>
    </row>
    <row r="232" spans="1:65" s="2" customFormat="1" ht="87.75">
      <c r="A232" s="34"/>
      <c r="B232" s="35"/>
      <c r="C232" s="36"/>
      <c r="D232" s="191" t="s">
        <v>135</v>
      </c>
      <c r="E232" s="36"/>
      <c r="F232" s="192" t="s">
        <v>398</v>
      </c>
      <c r="G232" s="36"/>
      <c r="H232" s="36"/>
      <c r="I232" s="193"/>
      <c r="J232" s="36"/>
      <c r="K232" s="36"/>
      <c r="L232" s="39"/>
      <c r="M232" s="194"/>
      <c r="N232" s="195"/>
      <c r="O232" s="71"/>
      <c r="P232" s="71"/>
      <c r="Q232" s="71"/>
      <c r="R232" s="71"/>
      <c r="S232" s="71"/>
      <c r="T232" s="72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135</v>
      </c>
      <c r="AU232" s="17" t="s">
        <v>86</v>
      </c>
    </row>
    <row r="233" spans="1:65" s="2" customFormat="1" ht="19.5">
      <c r="A233" s="34"/>
      <c r="B233" s="35"/>
      <c r="C233" s="36"/>
      <c r="D233" s="191" t="s">
        <v>138</v>
      </c>
      <c r="E233" s="36"/>
      <c r="F233" s="196" t="s">
        <v>399</v>
      </c>
      <c r="G233" s="36"/>
      <c r="H233" s="36"/>
      <c r="I233" s="193"/>
      <c r="J233" s="36"/>
      <c r="K233" s="36"/>
      <c r="L233" s="39"/>
      <c r="M233" s="194"/>
      <c r="N233" s="195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138</v>
      </c>
      <c r="AU233" s="17" t="s">
        <v>86</v>
      </c>
    </row>
    <row r="234" spans="1:65" s="11" customFormat="1" ht="22.9" customHeight="1">
      <c r="B234" s="164"/>
      <c r="C234" s="165"/>
      <c r="D234" s="166" t="s">
        <v>75</v>
      </c>
      <c r="E234" s="207" t="s">
        <v>161</v>
      </c>
      <c r="F234" s="207" t="s">
        <v>285</v>
      </c>
      <c r="G234" s="165"/>
      <c r="H234" s="165"/>
      <c r="I234" s="168"/>
      <c r="J234" s="208">
        <f>BK234</f>
        <v>0</v>
      </c>
      <c r="K234" s="165"/>
      <c r="L234" s="170"/>
      <c r="M234" s="171"/>
      <c r="N234" s="172"/>
      <c r="O234" s="172"/>
      <c r="P234" s="173">
        <f>SUM(P235:P251)</f>
        <v>0</v>
      </c>
      <c r="Q234" s="172"/>
      <c r="R234" s="173">
        <f>SUM(R235:R251)</f>
        <v>0</v>
      </c>
      <c r="S234" s="172"/>
      <c r="T234" s="174">
        <f>SUM(T235:T251)</f>
        <v>0</v>
      </c>
      <c r="AR234" s="175" t="s">
        <v>84</v>
      </c>
      <c r="AT234" s="176" t="s">
        <v>75</v>
      </c>
      <c r="AU234" s="176" t="s">
        <v>84</v>
      </c>
      <c r="AY234" s="175" t="s">
        <v>127</v>
      </c>
      <c r="BK234" s="177">
        <f>SUM(BK235:BK251)</f>
        <v>0</v>
      </c>
    </row>
    <row r="235" spans="1:65" s="2" customFormat="1" ht="24">
      <c r="A235" s="34"/>
      <c r="B235" s="35"/>
      <c r="C235" s="178" t="s">
        <v>400</v>
      </c>
      <c r="D235" s="178" t="s">
        <v>128</v>
      </c>
      <c r="E235" s="179" t="s">
        <v>286</v>
      </c>
      <c r="F235" s="180" t="s">
        <v>287</v>
      </c>
      <c r="G235" s="181" t="s">
        <v>198</v>
      </c>
      <c r="H235" s="182">
        <v>19.125</v>
      </c>
      <c r="I235" s="183"/>
      <c r="J235" s="184">
        <f>ROUND(I235*H235,2)</f>
        <v>0</v>
      </c>
      <c r="K235" s="180" t="s">
        <v>132</v>
      </c>
      <c r="L235" s="39"/>
      <c r="M235" s="185" t="s">
        <v>1</v>
      </c>
      <c r="N235" s="186" t="s">
        <v>41</v>
      </c>
      <c r="O235" s="71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126</v>
      </c>
      <c r="AT235" s="189" t="s">
        <v>128</v>
      </c>
      <c r="AU235" s="189" t="s">
        <v>86</v>
      </c>
      <c r="AY235" s="17" t="s">
        <v>127</v>
      </c>
      <c r="BE235" s="190">
        <f>IF(N235="základní",J235,0)</f>
        <v>0</v>
      </c>
      <c r="BF235" s="190">
        <f>IF(N235="snížená",J235,0)</f>
        <v>0</v>
      </c>
      <c r="BG235" s="190">
        <f>IF(N235="zákl. přenesená",J235,0)</f>
        <v>0</v>
      </c>
      <c r="BH235" s="190">
        <f>IF(N235="sníž. přenesená",J235,0)</f>
        <v>0</v>
      </c>
      <c r="BI235" s="190">
        <f>IF(N235="nulová",J235,0)</f>
        <v>0</v>
      </c>
      <c r="BJ235" s="17" t="s">
        <v>84</v>
      </c>
      <c r="BK235" s="190">
        <f>ROUND(I235*H235,2)</f>
        <v>0</v>
      </c>
      <c r="BL235" s="17" t="s">
        <v>126</v>
      </c>
      <c r="BM235" s="189" t="s">
        <v>401</v>
      </c>
    </row>
    <row r="236" spans="1:65" s="2" customFormat="1">
      <c r="A236" s="34"/>
      <c r="B236" s="35"/>
      <c r="C236" s="36"/>
      <c r="D236" s="191" t="s">
        <v>135</v>
      </c>
      <c r="E236" s="36"/>
      <c r="F236" s="192" t="s">
        <v>287</v>
      </c>
      <c r="G236" s="36"/>
      <c r="H236" s="36"/>
      <c r="I236" s="193"/>
      <c r="J236" s="36"/>
      <c r="K236" s="36"/>
      <c r="L236" s="39"/>
      <c r="M236" s="194"/>
      <c r="N236" s="195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135</v>
      </c>
      <c r="AU236" s="17" t="s">
        <v>86</v>
      </c>
    </row>
    <row r="237" spans="1:65" s="2" customFormat="1" ht="58.5">
      <c r="A237" s="34"/>
      <c r="B237" s="35"/>
      <c r="C237" s="36"/>
      <c r="D237" s="191" t="s">
        <v>136</v>
      </c>
      <c r="E237" s="36"/>
      <c r="F237" s="196" t="s">
        <v>289</v>
      </c>
      <c r="G237" s="36"/>
      <c r="H237" s="36"/>
      <c r="I237" s="193"/>
      <c r="J237" s="36"/>
      <c r="K237" s="36"/>
      <c r="L237" s="39"/>
      <c r="M237" s="194"/>
      <c r="N237" s="195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136</v>
      </c>
      <c r="AU237" s="17" t="s">
        <v>86</v>
      </c>
    </row>
    <row r="238" spans="1:65" s="14" customFormat="1">
      <c r="B238" s="219"/>
      <c r="C238" s="220"/>
      <c r="D238" s="191" t="s">
        <v>209</v>
      </c>
      <c r="E238" s="221" t="s">
        <v>1</v>
      </c>
      <c r="F238" s="222" t="s">
        <v>329</v>
      </c>
      <c r="G238" s="220"/>
      <c r="H238" s="223">
        <v>19.125</v>
      </c>
      <c r="I238" s="224"/>
      <c r="J238" s="220"/>
      <c r="K238" s="220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209</v>
      </c>
      <c r="AU238" s="229" t="s">
        <v>86</v>
      </c>
      <c r="AV238" s="14" t="s">
        <v>86</v>
      </c>
      <c r="AW238" s="14" t="s">
        <v>32</v>
      </c>
      <c r="AX238" s="14" t="s">
        <v>84</v>
      </c>
      <c r="AY238" s="229" t="s">
        <v>127</v>
      </c>
    </row>
    <row r="239" spans="1:65" s="2" customFormat="1" ht="16.5" customHeight="1">
      <c r="A239" s="34"/>
      <c r="B239" s="35"/>
      <c r="C239" s="178" t="s">
        <v>402</v>
      </c>
      <c r="D239" s="178" t="s">
        <v>128</v>
      </c>
      <c r="E239" s="179" t="s">
        <v>403</v>
      </c>
      <c r="F239" s="180" t="s">
        <v>404</v>
      </c>
      <c r="G239" s="181" t="s">
        <v>205</v>
      </c>
      <c r="H239" s="182">
        <v>875</v>
      </c>
      <c r="I239" s="183"/>
      <c r="J239" s="184">
        <f>ROUND(I239*H239,2)</f>
        <v>0</v>
      </c>
      <c r="K239" s="180" t="s">
        <v>132</v>
      </c>
      <c r="L239" s="39"/>
      <c r="M239" s="185" t="s">
        <v>1</v>
      </c>
      <c r="N239" s="186" t="s">
        <v>41</v>
      </c>
      <c r="O239" s="71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126</v>
      </c>
      <c r="AT239" s="189" t="s">
        <v>128</v>
      </c>
      <c r="AU239" s="189" t="s">
        <v>86</v>
      </c>
      <c r="AY239" s="17" t="s">
        <v>127</v>
      </c>
      <c r="BE239" s="190">
        <f>IF(N239="základní",J239,0)</f>
        <v>0</v>
      </c>
      <c r="BF239" s="190">
        <f>IF(N239="snížená",J239,0)</f>
        <v>0</v>
      </c>
      <c r="BG239" s="190">
        <f>IF(N239="zákl. přenesená",J239,0)</f>
        <v>0</v>
      </c>
      <c r="BH239" s="190">
        <f>IF(N239="sníž. přenesená",J239,0)</f>
        <v>0</v>
      </c>
      <c r="BI239" s="190">
        <f>IF(N239="nulová",J239,0)</f>
        <v>0</v>
      </c>
      <c r="BJ239" s="17" t="s">
        <v>84</v>
      </c>
      <c r="BK239" s="190">
        <f>ROUND(I239*H239,2)</f>
        <v>0</v>
      </c>
      <c r="BL239" s="17" t="s">
        <v>126</v>
      </c>
      <c r="BM239" s="189" t="s">
        <v>405</v>
      </c>
    </row>
    <row r="240" spans="1:65" s="2" customFormat="1">
      <c r="A240" s="34"/>
      <c r="B240" s="35"/>
      <c r="C240" s="36"/>
      <c r="D240" s="191" t="s">
        <v>135</v>
      </c>
      <c r="E240" s="36"/>
      <c r="F240" s="192" t="s">
        <v>404</v>
      </c>
      <c r="G240" s="36"/>
      <c r="H240" s="36"/>
      <c r="I240" s="193"/>
      <c r="J240" s="36"/>
      <c r="K240" s="36"/>
      <c r="L240" s="39"/>
      <c r="M240" s="194"/>
      <c r="N240" s="195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135</v>
      </c>
      <c r="AU240" s="17" t="s">
        <v>86</v>
      </c>
    </row>
    <row r="241" spans="1:65" s="2" customFormat="1" ht="48.75">
      <c r="A241" s="34"/>
      <c r="B241" s="35"/>
      <c r="C241" s="36"/>
      <c r="D241" s="191" t="s">
        <v>136</v>
      </c>
      <c r="E241" s="36"/>
      <c r="F241" s="196" t="s">
        <v>406</v>
      </c>
      <c r="G241" s="36"/>
      <c r="H241" s="36"/>
      <c r="I241" s="193"/>
      <c r="J241" s="36"/>
      <c r="K241" s="36"/>
      <c r="L241" s="39"/>
      <c r="M241" s="194"/>
      <c r="N241" s="195"/>
      <c r="O241" s="71"/>
      <c r="P241" s="71"/>
      <c r="Q241" s="71"/>
      <c r="R241" s="71"/>
      <c r="S241" s="71"/>
      <c r="T241" s="72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136</v>
      </c>
      <c r="AU241" s="17" t="s">
        <v>86</v>
      </c>
    </row>
    <row r="242" spans="1:65" s="14" customFormat="1">
      <c r="B242" s="219"/>
      <c r="C242" s="220"/>
      <c r="D242" s="191" t="s">
        <v>209</v>
      </c>
      <c r="E242" s="221" t="s">
        <v>1</v>
      </c>
      <c r="F242" s="222" t="s">
        <v>407</v>
      </c>
      <c r="G242" s="220"/>
      <c r="H242" s="223">
        <v>875</v>
      </c>
      <c r="I242" s="224"/>
      <c r="J242" s="220"/>
      <c r="K242" s="220"/>
      <c r="L242" s="225"/>
      <c r="M242" s="226"/>
      <c r="N242" s="227"/>
      <c r="O242" s="227"/>
      <c r="P242" s="227"/>
      <c r="Q242" s="227"/>
      <c r="R242" s="227"/>
      <c r="S242" s="227"/>
      <c r="T242" s="228"/>
      <c r="AT242" s="229" t="s">
        <v>209</v>
      </c>
      <c r="AU242" s="229" t="s">
        <v>86</v>
      </c>
      <c r="AV242" s="14" t="s">
        <v>86</v>
      </c>
      <c r="AW242" s="14" t="s">
        <v>32</v>
      </c>
      <c r="AX242" s="14" t="s">
        <v>84</v>
      </c>
      <c r="AY242" s="229" t="s">
        <v>127</v>
      </c>
    </row>
    <row r="243" spans="1:65" s="2" customFormat="1" ht="24">
      <c r="A243" s="34"/>
      <c r="B243" s="35"/>
      <c r="C243" s="178" t="s">
        <v>408</v>
      </c>
      <c r="D243" s="178" t="s">
        <v>128</v>
      </c>
      <c r="E243" s="179" t="s">
        <v>409</v>
      </c>
      <c r="F243" s="180" t="s">
        <v>410</v>
      </c>
      <c r="G243" s="181" t="s">
        <v>205</v>
      </c>
      <c r="H243" s="182">
        <v>437.5</v>
      </c>
      <c r="I243" s="183"/>
      <c r="J243" s="184">
        <f>ROUND(I243*H243,2)</f>
        <v>0</v>
      </c>
      <c r="K243" s="180" t="s">
        <v>132</v>
      </c>
      <c r="L243" s="39"/>
      <c r="M243" s="185" t="s">
        <v>1</v>
      </c>
      <c r="N243" s="186" t="s">
        <v>41</v>
      </c>
      <c r="O243" s="71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126</v>
      </c>
      <c r="AT243" s="189" t="s">
        <v>128</v>
      </c>
      <c r="AU243" s="189" t="s">
        <v>86</v>
      </c>
      <c r="AY243" s="17" t="s">
        <v>127</v>
      </c>
      <c r="BE243" s="190">
        <f>IF(N243="základní",J243,0)</f>
        <v>0</v>
      </c>
      <c r="BF243" s="190">
        <f>IF(N243="snížená",J243,0)</f>
        <v>0</v>
      </c>
      <c r="BG243" s="190">
        <f>IF(N243="zákl. přenesená",J243,0)</f>
        <v>0</v>
      </c>
      <c r="BH243" s="190">
        <f>IF(N243="sníž. přenesená",J243,0)</f>
        <v>0</v>
      </c>
      <c r="BI243" s="190">
        <f>IF(N243="nulová",J243,0)</f>
        <v>0</v>
      </c>
      <c r="BJ243" s="17" t="s">
        <v>84</v>
      </c>
      <c r="BK243" s="190">
        <f>ROUND(I243*H243,2)</f>
        <v>0</v>
      </c>
      <c r="BL243" s="17" t="s">
        <v>126</v>
      </c>
      <c r="BM243" s="189" t="s">
        <v>411</v>
      </c>
    </row>
    <row r="244" spans="1:65" s="2" customFormat="1" ht="19.5">
      <c r="A244" s="34"/>
      <c r="B244" s="35"/>
      <c r="C244" s="36"/>
      <c r="D244" s="191" t="s">
        <v>135</v>
      </c>
      <c r="E244" s="36"/>
      <c r="F244" s="192" t="s">
        <v>410</v>
      </c>
      <c r="G244" s="36"/>
      <c r="H244" s="36"/>
      <c r="I244" s="193"/>
      <c r="J244" s="36"/>
      <c r="K244" s="36"/>
      <c r="L244" s="39"/>
      <c r="M244" s="194"/>
      <c r="N244" s="195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135</v>
      </c>
      <c r="AU244" s="17" t="s">
        <v>86</v>
      </c>
    </row>
    <row r="245" spans="1:65" s="2" customFormat="1" ht="97.5">
      <c r="A245" s="34"/>
      <c r="B245" s="35"/>
      <c r="C245" s="36"/>
      <c r="D245" s="191" t="s">
        <v>136</v>
      </c>
      <c r="E245" s="36"/>
      <c r="F245" s="196" t="s">
        <v>412</v>
      </c>
      <c r="G245" s="36"/>
      <c r="H245" s="36"/>
      <c r="I245" s="193"/>
      <c r="J245" s="36"/>
      <c r="K245" s="36"/>
      <c r="L245" s="39"/>
      <c r="M245" s="194"/>
      <c r="N245" s="195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136</v>
      </c>
      <c r="AU245" s="17" t="s">
        <v>86</v>
      </c>
    </row>
    <row r="246" spans="1:65" s="14" customFormat="1">
      <c r="B246" s="219"/>
      <c r="C246" s="220"/>
      <c r="D246" s="191" t="s">
        <v>209</v>
      </c>
      <c r="E246" s="221" t="s">
        <v>1</v>
      </c>
      <c r="F246" s="222" t="s">
        <v>413</v>
      </c>
      <c r="G246" s="220"/>
      <c r="H246" s="223">
        <v>437.5</v>
      </c>
      <c r="I246" s="224"/>
      <c r="J246" s="220"/>
      <c r="K246" s="220"/>
      <c r="L246" s="225"/>
      <c r="M246" s="226"/>
      <c r="N246" s="227"/>
      <c r="O246" s="227"/>
      <c r="P246" s="227"/>
      <c r="Q246" s="227"/>
      <c r="R246" s="227"/>
      <c r="S246" s="227"/>
      <c r="T246" s="228"/>
      <c r="AT246" s="229" t="s">
        <v>209</v>
      </c>
      <c r="AU246" s="229" t="s">
        <v>86</v>
      </c>
      <c r="AV246" s="14" t="s">
        <v>86</v>
      </c>
      <c r="AW246" s="14" t="s">
        <v>32</v>
      </c>
      <c r="AX246" s="14" t="s">
        <v>84</v>
      </c>
      <c r="AY246" s="229" t="s">
        <v>127</v>
      </c>
    </row>
    <row r="247" spans="1:65" s="2" customFormat="1" ht="24">
      <c r="A247" s="34"/>
      <c r="B247" s="35"/>
      <c r="C247" s="178" t="s">
        <v>414</v>
      </c>
      <c r="D247" s="178" t="s">
        <v>128</v>
      </c>
      <c r="E247" s="179" t="s">
        <v>415</v>
      </c>
      <c r="F247" s="180" t="s">
        <v>416</v>
      </c>
      <c r="G247" s="181" t="s">
        <v>198</v>
      </c>
      <c r="H247" s="182">
        <v>17.5</v>
      </c>
      <c r="I247" s="183"/>
      <c r="J247" s="184">
        <f>ROUND(I247*H247,2)</f>
        <v>0</v>
      </c>
      <c r="K247" s="180" t="s">
        <v>132</v>
      </c>
      <c r="L247" s="39"/>
      <c r="M247" s="185" t="s">
        <v>1</v>
      </c>
      <c r="N247" s="186" t="s">
        <v>41</v>
      </c>
      <c r="O247" s="71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126</v>
      </c>
      <c r="AT247" s="189" t="s">
        <v>128</v>
      </c>
      <c r="AU247" s="189" t="s">
        <v>86</v>
      </c>
      <c r="AY247" s="17" t="s">
        <v>127</v>
      </c>
      <c r="BE247" s="190">
        <f>IF(N247="základní",J247,0)</f>
        <v>0</v>
      </c>
      <c r="BF247" s="190">
        <f>IF(N247="snížená",J247,0)</f>
        <v>0</v>
      </c>
      <c r="BG247" s="190">
        <f>IF(N247="zákl. přenesená",J247,0)</f>
        <v>0</v>
      </c>
      <c r="BH247" s="190">
        <f>IF(N247="sníž. přenesená",J247,0)</f>
        <v>0</v>
      </c>
      <c r="BI247" s="190">
        <f>IF(N247="nulová",J247,0)</f>
        <v>0</v>
      </c>
      <c r="BJ247" s="17" t="s">
        <v>84</v>
      </c>
      <c r="BK247" s="190">
        <f>ROUND(I247*H247,2)</f>
        <v>0</v>
      </c>
      <c r="BL247" s="17" t="s">
        <v>126</v>
      </c>
      <c r="BM247" s="189" t="s">
        <v>417</v>
      </c>
    </row>
    <row r="248" spans="1:65" s="2" customFormat="1">
      <c r="A248" s="34"/>
      <c r="B248" s="35"/>
      <c r="C248" s="36"/>
      <c r="D248" s="191" t="s">
        <v>135</v>
      </c>
      <c r="E248" s="36"/>
      <c r="F248" s="192" t="s">
        <v>416</v>
      </c>
      <c r="G248" s="36"/>
      <c r="H248" s="36"/>
      <c r="I248" s="193"/>
      <c r="J248" s="36"/>
      <c r="K248" s="36"/>
      <c r="L248" s="39"/>
      <c r="M248" s="194"/>
      <c r="N248" s="195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135</v>
      </c>
      <c r="AU248" s="17" t="s">
        <v>86</v>
      </c>
    </row>
    <row r="249" spans="1:65" s="2" customFormat="1" ht="97.5">
      <c r="A249" s="34"/>
      <c r="B249" s="35"/>
      <c r="C249" s="36"/>
      <c r="D249" s="191" t="s">
        <v>136</v>
      </c>
      <c r="E249" s="36"/>
      <c r="F249" s="196" t="s">
        <v>412</v>
      </c>
      <c r="G249" s="36"/>
      <c r="H249" s="36"/>
      <c r="I249" s="193"/>
      <c r="J249" s="36"/>
      <c r="K249" s="36"/>
      <c r="L249" s="39"/>
      <c r="M249" s="194"/>
      <c r="N249" s="195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136</v>
      </c>
      <c r="AU249" s="17" t="s">
        <v>86</v>
      </c>
    </row>
    <row r="250" spans="1:65" s="2" customFormat="1" ht="19.5">
      <c r="A250" s="34"/>
      <c r="B250" s="35"/>
      <c r="C250" s="36"/>
      <c r="D250" s="191" t="s">
        <v>138</v>
      </c>
      <c r="E250" s="36"/>
      <c r="F250" s="196" t="s">
        <v>418</v>
      </c>
      <c r="G250" s="36"/>
      <c r="H250" s="36"/>
      <c r="I250" s="193"/>
      <c r="J250" s="36"/>
      <c r="K250" s="36"/>
      <c r="L250" s="39"/>
      <c r="M250" s="194"/>
      <c r="N250" s="195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138</v>
      </c>
      <c r="AU250" s="17" t="s">
        <v>86</v>
      </c>
    </row>
    <row r="251" spans="1:65" s="14" customFormat="1">
      <c r="B251" s="219"/>
      <c r="C251" s="220"/>
      <c r="D251" s="191" t="s">
        <v>209</v>
      </c>
      <c r="E251" s="221" t="s">
        <v>1</v>
      </c>
      <c r="F251" s="222" t="s">
        <v>419</v>
      </c>
      <c r="G251" s="220"/>
      <c r="H251" s="223">
        <v>17.5</v>
      </c>
      <c r="I251" s="224"/>
      <c r="J251" s="220"/>
      <c r="K251" s="220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209</v>
      </c>
      <c r="AU251" s="229" t="s">
        <v>86</v>
      </c>
      <c r="AV251" s="14" t="s">
        <v>86</v>
      </c>
      <c r="AW251" s="14" t="s">
        <v>32</v>
      </c>
      <c r="AX251" s="14" t="s">
        <v>84</v>
      </c>
      <c r="AY251" s="229" t="s">
        <v>127</v>
      </c>
    </row>
    <row r="252" spans="1:65" s="11" customFormat="1" ht="22.9" customHeight="1">
      <c r="B252" s="164"/>
      <c r="C252" s="165"/>
      <c r="D252" s="166" t="s">
        <v>75</v>
      </c>
      <c r="E252" s="207" t="s">
        <v>174</v>
      </c>
      <c r="F252" s="207" t="s">
        <v>420</v>
      </c>
      <c r="G252" s="165"/>
      <c r="H252" s="165"/>
      <c r="I252" s="168"/>
      <c r="J252" s="208">
        <f>BK252</f>
        <v>0</v>
      </c>
      <c r="K252" s="165"/>
      <c r="L252" s="170"/>
      <c r="M252" s="171"/>
      <c r="N252" s="172"/>
      <c r="O252" s="172"/>
      <c r="P252" s="173">
        <f>SUM(P253:P257)</f>
        <v>0</v>
      </c>
      <c r="Q252" s="172"/>
      <c r="R252" s="173">
        <f>SUM(R253:R257)</f>
        <v>0</v>
      </c>
      <c r="S252" s="172"/>
      <c r="T252" s="174">
        <f>SUM(T253:T257)</f>
        <v>0</v>
      </c>
      <c r="AR252" s="175" t="s">
        <v>84</v>
      </c>
      <c r="AT252" s="176" t="s">
        <v>75</v>
      </c>
      <c r="AU252" s="176" t="s">
        <v>84</v>
      </c>
      <c r="AY252" s="175" t="s">
        <v>127</v>
      </c>
      <c r="BK252" s="177">
        <f>SUM(BK253:BK257)</f>
        <v>0</v>
      </c>
    </row>
    <row r="253" spans="1:65" s="2" customFormat="1" ht="21.75" customHeight="1">
      <c r="A253" s="34"/>
      <c r="B253" s="35"/>
      <c r="C253" s="178" t="s">
        <v>421</v>
      </c>
      <c r="D253" s="178" t="s">
        <v>128</v>
      </c>
      <c r="E253" s="179" t="s">
        <v>422</v>
      </c>
      <c r="F253" s="180" t="s">
        <v>423</v>
      </c>
      <c r="G253" s="181" t="s">
        <v>267</v>
      </c>
      <c r="H253" s="182">
        <v>57</v>
      </c>
      <c r="I253" s="183"/>
      <c r="J253" s="184">
        <f>ROUND(I253*H253,2)</f>
        <v>0</v>
      </c>
      <c r="K253" s="180" t="s">
        <v>132</v>
      </c>
      <c r="L253" s="39"/>
      <c r="M253" s="185" t="s">
        <v>1</v>
      </c>
      <c r="N253" s="186" t="s">
        <v>41</v>
      </c>
      <c r="O253" s="71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126</v>
      </c>
      <c r="AT253" s="189" t="s">
        <v>128</v>
      </c>
      <c r="AU253" s="189" t="s">
        <v>86</v>
      </c>
      <c r="AY253" s="17" t="s">
        <v>127</v>
      </c>
      <c r="BE253" s="190">
        <f>IF(N253="základní",J253,0)</f>
        <v>0</v>
      </c>
      <c r="BF253" s="190">
        <f>IF(N253="snížená",J253,0)</f>
        <v>0</v>
      </c>
      <c r="BG253" s="190">
        <f>IF(N253="zákl. přenesená",J253,0)</f>
        <v>0</v>
      </c>
      <c r="BH253" s="190">
        <f>IF(N253="sníž. přenesená",J253,0)</f>
        <v>0</v>
      </c>
      <c r="BI253" s="190">
        <f>IF(N253="nulová",J253,0)</f>
        <v>0</v>
      </c>
      <c r="BJ253" s="17" t="s">
        <v>84</v>
      </c>
      <c r="BK253" s="190">
        <f>ROUND(I253*H253,2)</f>
        <v>0</v>
      </c>
      <c r="BL253" s="17" t="s">
        <v>126</v>
      </c>
      <c r="BM253" s="189" t="s">
        <v>424</v>
      </c>
    </row>
    <row r="254" spans="1:65" s="2" customFormat="1">
      <c r="A254" s="34"/>
      <c r="B254" s="35"/>
      <c r="C254" s="36"/>
      <c r="D254" s="191" t="s">
        <v>135</v>
      </c>
      <c r="E254" s="36"/>
      <c r="F254" s="192" t="s">
        <v>423</v>
      </c>
      <c r="G254" s="36"/>
      <c r="H254" s="36"/>
      <c r="I254" s="193"/>
      <c r="J254" s="36"/>
      <c r="K254" s="36"/>
      <c r="L254" s="39"/>
      <c r="M254" s="194"/>
      <c r="N254" s="195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135</v>
      </c>
      <c r="AU254" s="17" t="s">
        <v>86</v>
      </c>
    </row>
    <row r="255" spans="1:65" s="2" customFormat="1" ht="165.75">
      <c r="A255" s="34"/>
      <c r="B255" s="35"/>
      <c r="C255" s="36"/>
      <c r="D255" s="191" t="s">
        <v>136</v>
      </c>
      <c r="E255" s="36"/>
      <c r="F255" s="196" t="s">
        <v>425</v>
      </c>
      <c r="G255" s="36"/>
      <c r="H255" s="36"/>
      <c r="I255" s="193"/>
      <c r="J255" s="36"/>
      <c r="K255" s="36"/>
      <c r="L255" s="39"/>
      <c r="M255" s="194"/>
      <c r="N255" s="195"/>
      <c r="O255" s="71"/>
      <c r="P255" s="71"/>
      <c r="Q255" s="71"/>
      <c r="R255" s="71"/>
      <c r="S255" s="71"/>
      <c r="T255" s="72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136</v>
      </c>
      <c r="AU255" s="17" t="s">
        <v>86</v>
      </c>
    </row>
    <row r="256" spans="1:65" s="2" customFormat="1" ht="19.5">
      <c r="A256" s="34"/>
      <c r="B256" s="35"/>
      <c r="C256" s="36"/>
      <c r="D256" s="191" t="s">
        <v>138</v>
      </c>
      <c r="E256" s="36"/>
      <c r="F256" s="196" t="s">
        <v>426</v>
      </c>
      <c r="G256" s="36"/>
      <c r="H256" s="36"/>
      <c r="I256" s="193"/>
      <c r="J256" s="36"/>
      <c r="K256" s="36"/>
      <c r="L256" s="39"/>
      <c r="M256" s="194"/>
      <c r="N256" s="195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138</v>
      </c>
      <c r="AU256" s="17" t="s">
        <v>86</v>
      </c>
    </row>
    <row r="257" spans="1:65" s="14" customFormat="1">
      <c r="B257" s="219"/>
      <c r="C257" s="220"/>
      <c r="D257" s="191" t="s">
        <v>209</v>
      </c>
      <c r="E257" s="221" t="s">
        <v>1</v>
      </c>
      <c r="F257" s="222" t="s">
        <v>427</v>
      </c>
      <c r="G257" s="220"/>
      <c r="H257" s="223">
        <v>57</v>
      </c>
      <c r="I257" s="224"/>
      <c r="J257" s="220"/>
      <c r="K257" s="220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209</v>
      </c>
      <c r="AU257" s="229" t="s">
        <v>86</v>
      </c>
      <c r="AV257" s="14" t="s">
        <v>86</v>
      </c>
      <c r="AW257" s="14" t="s">
        <v>32</v>
      </c>
      <c r="AX257" s="14" t="s">
        <v>84</v>
      </c>
      <c r="AY257" s="229" t="s">
        <v>127</v>
      </c>
    </row>
    <row r="258" spans="1:65" s="11" customFormat="1" ht="22.9" customHeight="1">
      <c r="B258" s="164"/>
      <c r="C258" s="165"/>
      <c r="D258" s="166" t="s">
        <v>75</v>
      </c>
      <c r="E258" s="207" t="s">
        <v>181</v>
      </c>
      <c r="F258" s="207" t="s">
        <v>428</v>
      </c>
      <c r="G258" s="165"/>
      <c r="H258" s="165"/>
      <c r="I258" s="168"/>
      <c r="J258" s="208">
        <f>BK258</f>
        <v>0</v>
      </c>
      <c r="K258" s="165"/>
      <c r="L258" s="170"/>
      <c r="M258" s="171"/>
      <c r="N258" s="172"/>
      <c r="O258" s="172"/>
      <c r="P258" s="173">
        <f>SUM(P259:P271)</f>
        <v>0</v>
      </c>
      <c r="Q258" s="172"/>
      <c r="R258" s="173">
        <f>SUM(R259:R271)</f>
        <v>0</v>
      </c>
      <c r="S258" s="172"/>
      <c r="T258" s="174">
        <f>SUM(T259:T271)</f>
        <v>0</v>
      </c>
      <c r="AR258" s="175" t="s">
        <v>84</v>
      </c>
      <c r="AT258" s="176" t="s">
        <v>75</v>
      </c>
      <c r="AU258" s="176" t="s">
        <v>84</v>
      </c>
      <c r="AY258" s="175" t="s">
        <v>127</v>
      </c>
      <c r="BK258" s="177">
        <f>SUM(BK259:BK271)</f>
        <v>0</v>
      </c>
    </row>
    <row r="259" spans="1:65" s="2" customFormat="1" ht="21.75" customHeight="1">
      <c r="A259" s="34"/>
      <c r="B259" s="35"/>
      <c r="C259" s="178" t="s">
        <v>429</v>
      </c>
      <c r="D259" s="178" t="s">
        <v>128</v>
      </c>
      <c r="E259" s="179" t="s">
        <v>430</v>
      </c>
      <c r="F259" s="180" t="s">
        <v>431</v>
      </c>
      <c r="G259" s="181" t="s">
        <v>267</v>
      </c>
      <c r="H259" s="182">
        <v>80</v>
      </c>
      <c r="I259" s="183"/>
      <c r="J259" s="184">
        <f>ROUND(I259*H259,2)</f>
        <v>0</v>
      </c>
      <c r="K259" s="180" t="s">
        <v>132</v>
      </c>
      <c r="L259" s="39"/>
      <c r="M259" s="185" t="s">
        <v>1</v>
      </c>
      <c r="N259" s="186" t="s">
        <v>41</v>
      </c>
      <c r="O259" s="71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126</v>
      </c>
      <c r="AT259" s="189" t="s">
        <v>128</v>
      </c>
      <c r="AU259" s="189" t="s">
        <v>86</v>
      </c>
      <c r="AY259" s="17" t="s">
        <v>127</v>
      </c>
      <c r="BE259" s="190">
        <f>IF(N259="základní",J259,0)</f>
        <v>0</v>
      </c>
      <c r="BF259" s="190">
        <f>IF(N259="snížená",J259,0)</f>
        <v>0</v>
      </c>
      <c r="BG259" s="190">
        <f>IF(N259="zákl. přenesená",J259,0)</f>
        <v>0</v>
      </c>
      <c r="BH259" s="190">
        <f>IF(N259="sníž. přenesená",J259,0)</f>
        <v>0</v>
      </c>
      <c r="BI259" s="190">
        <f>IF(N259="nulová",J259,0)</f>
        <v>0</v>
      </c>
      <c r="BJ259" s="17" t="s">
        <v>84</v>
      </c>
      <c r="BK259" s="190">
        <f>ROUND(I259*H259,2)</f>
        <v>0</v>
      </c>
      <c r="BL259" s="17" t="s">
        <v>126</v>
      </c>
      <c r="BM259" s="189" t="s">
        <v>432</v>
      </c>
    </row>
    <row r="260" spans="1:65" s="2" customFormat="1">
      <c r="A260" s="34"/>
      <c r="B260" s="35"/>
      <c r="C260" s="36"/>
      <c r="D260" s="191" t="s">
        <v>135</v>
      </c>
      <c r="E260" s="36"/>
      <c r="F260" s="192" t="s">
        <v>431</v>
      </c>
      <c r="G260" s="36"/>
      <c r="H260" s="36"/>
      <c r="I260" s="193"/>
      <c r="J260" s="36"/>
      <c r="K260" s="36"/>
      <c r="L260" s="39"/>
      <c r="M260" s="194"/>
      <c r="N260" s="195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135</v>
      </c>
      <c r="AU260" s="17" t="s">
        <v>86</v>
      </c>
    </row>
    <row r="261" spans="1:65" s="2" customFormat="1" ht="97.5">
      <c r="A261" s="34"/>
      <c r="B261" s="35"/>
      <c r="C261" s="36"/>
      <c r="D261" s="191" t="s">
        <v>136</v>
      </c>
      <c r="E261" s="36"/>
      <c r="F261" s="196" t="s">
        <v>433</v>
      </c>
      <c r="G261" s="36"/>
      <c r="H261" s="36"/>
      <c r="I261" s="193"/>
      <c r="J261" s="36"/>
      <c r="K261" s="36"/>
      <c r="L261" s="39"/>
      <c r="M261" s="194"/>
      <c r="N261" s="195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136</v>
      </c>
      <c r="AU261" s="17" t="s">
        <v>86</v>
      </c>
    </row>
    <row r="262" spans="1:65" s="2" customFormat="1" ht="19.5">
      <c r="A262" s="34"/>
      <c r="B262" s="35"/>
      <c r="C262" s="36"/>
      <c r="D262" s="191" t="s">
        <v>138</v>
      </c>
      <c r="E262" s="36"/>
      <c r="F262" s="196" t="s">
        <v>434</v>
      </c>
      <c r="G262" s="36"/>
      <c r="H262" s="36"/>
      <c r="I262" s="193"/>
      <c r="J262" s="36"/>
      <c r="K262" s="36"/>
      <c r="L262" s="39"/>
      <c r="M262" s="194"/>
      <c r="N262" s="195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138</v>
      </c>
      <c r="AU262" s="17" t="s">
        <v>86</v>
      </c>
    </row>
    <row r="263" spans="1:65" s="14" customFormat="1">
      <c r="B263" s="219"/>
      <c r="C263" s="220"/>
      <c r="D263" s="191" t="s">
        <v>209</v>
      </c>
      <c r="E263" s="221" t="s">
        <v>1</v>
      </c>
      <c r="F263" s="222" t="s">
        <v>435</v>
      </c>
      <c r="G263" s="220"/>
      <c r="H263" s="223">
        <v>80</v>
      </c>
      <c r="I263" s="224"/>
      <c r="J263" s="220"/>
      <c r="K263" s="220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209</v>
      </c>
      <c r="AU263" s="229" t="s">
        <v>86</v>
      </c>
      <c r="AV263" s="14" t="s">
        <v>86</v>
      </c>
      <c r="AW263" s="14" t="s">
        <v>32</v>
      </c>
      <c r="AX263" s="14" t="s">
        <v>84</v>
      </c>
      <c r="AY263" s="229" t="s">
        <v>127</v>
      </c>
    </row>
    <row r="264" spans="1:65" s="2" customFormat="1" ht="16.5" customHeight="1">
      <c r="A264" s="34"/>
      <c r="B264" s="35"/>
      <c r="C264" s="178" t="s">
        <v>436</v>
      </c>
      <c r="D264" s="178" t="s">
        <v>128</v>
      </c>
      <c r="E264" s="179" t="s">
        <v>437</v>
      </c>
      <c r="F264" s="180" t="s">
        <v>438</v>
      </c>
      <c r="G264" s="181" t="s">
        <v>177</v>
      </c>
      <c r="H264" s="182">
        <v>8</v>
      </c>
      <c r="I264" s="183"/>
      <c r="J264" s="184">
        <f>ROUND(I264*H264,2)</f>
        <v>0</v>
      </c>
      <c r="K264" s="180" t="s">
        <v>132</v>
      </c>
      <c r="L264" s="39"/>
      <c r="M264" s="185" t="s">
        <v>1</v>
      </c>
      <c r="N264" s="186" t="s">
        <v>41</v>
      </c>
      <c r="O264" s="71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126</v>
      </c>
      <c r="AT264" s="189" t="s">
        <v>128</v>
      </c>
      <c r="AU264" s="189" t="s">
        <v>86</v>
      </c>
      <c r="AY264" s="17" t="s">
        <v>127</v>
      </c>
      <c r="BE264" s="190">
        <f>IF(N264="základní",J264,0)</f>
        <v>0</v>
      </c>
      <c r="BF264" s="190">
        <f>IF(N264="snížená",J264,0)</f>
        <v>0</v>
      </c>
      <c r="BG264" s="190">
        <f>IF(N264="zákl. přenesená",J264,0)</f>
        <v>0</v>
      </c>
      <c r="BH264" s="190">
        <f>IF(N264="sníž. přenesená",J264,0)</f>
        <v>0</v>
      </c>
      <c r="BI264" s="190">
        <f>IF(N264="nulová",J264,0)</f>
        <v>0</v>
      </c>
      <c r="BJ264" s="17" t="s">
        <v>84</v>
      </c>
      <c r="BK264" s="190">
        <f>ROUND(I264*H264,2)</f>
        <v>0</v>
      </c>
      <c r="BL264" s="17" t="s">
        <v>126</v>
      </c>
      <c r="BM264" s="189" t="s">
        <v>439</v>
      </c>
    </row>
    <row r="265" spans="1:65" s="2" customFormat="1">
      <c r="A265" s="34"/>
      <c r="B265" s="35"/>
      <c r="C265" s="36"/>
      <c r="D265" s="191" t="s">
        <v>135</v>
      </c>
      <c r="E265" s="36"/>
      <c r="F265" s="192" t="s">
        <v>438</v>
      </c>
      <c r="G265" s="36"/>
      <c r="H265" s="36"/>
      <c r="I265" s="193"/>
      <c r="J265" s="36"/>
      <c r="K265" s="36"/>
      <c r="L265" s="39"/>
      <c r="M265" s="194"/>
      <c r="N265" s="195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135</v>
      </c>
      <c r="AU265" s="17" t="s">
        <v>86</v>
      </c>
    </row>
    <row r="266" spans="1:65" s="2" customFormat="1" ht="29.25">
      <c r="A266" s="34"/>
      <c r="B266" s="35"/>
      <c r="C266" s="36"/>
      <c r="D266" s="191" t="s">
        <v>136</v>
      </c>
      <c r="E266" s="36"/>
      <c r="F266" s="196" t="s">
        <v>440</v>
      </c>
      <c r="G266" s="36"/>
      <c r="H266" s="36"/>
      <c r="I266" s="193"/>
      <c r="J266" s="36"/>
      <c r="K266" s="36"/>
      <c r="L266" s="39"/>
      <c r="M266" s="194"/>
      <c r="N266" s="195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136</v>
      </c>
      <c r="AU266" s="17" t="s">
        <v>86</v>
      </c>
    </row>
    <row r="267" spans="1:65" s="14" customFormat="1">
      <c r="B267" s="219"/>
      <c r="C267" s="220"/>
      <c r="D267" s="191" t="s">
        <v>209</v>
      </c>
      <c r="E267" s="221" t="s">
        <v>1</v>
      </c>
      <c r="F267" s="222" t="s">
        <v>441</v>
      </c>
      <c r="G267" s="220"/>
      <c r="H267" s="223">
        <v>8</v>
      </c>
      <c r="I267" s="224"/>
      <c r="J267" s="220"/>
      <c r="K267" s="220"/>
      <c r="L267" s="225"/>
      <c r="M267" s="226"/>
      <c r="N267" s="227"/>
      <c r="O267" s="227"/>
      <c r="P267" s="227"/>
      <c r="Q267" s="227"/>
      <c r="R267" s="227"/>
      <c r="S267" s="227"/>
      <c r="T267" s="228"/>
      <c r="AT267" s="229" t="s">
        <v>209</v>
      </c>
      <c r="AU267" s="229" t="s">
        <v>86</v>
      </c>
      <c r="AV267" s="14" t="s">
        <v>86</v>
      </c>
      <c r="AW267" s="14" t="s">
        <v>32</v>
      </c>
      <c r="AX267" s="14" t="s">
        <v>84</v>
      </c>
      <c r="AY267" s="229" t="s">
        <v>127</v>
      </c>
    </row>
    <row r="268" spans="1:65" s="2" customFormat="1" ht="16.5" customHeight="1">
      <c r="A268" s="34"/>
      <c r="B268" s="35"/>
      <c r="C268" s="178" t="s">
        <v>442</v>
      </c>
      <c r="D268" s="178" t="s">
        <v>128</v>
      </c>
      <c r="E268" s="179" t="s">
        <v>443</v>
      </c>
      <c r="F268" s="180" t="s">
        <v>444</v>
      </c>
      <c r="G268" s="181" t="s">
        <v>445</v>
      </c>
      <c r="H268" s="182">
        <v>150</v>
      </c>
      <c r="I268" s="183"/>
      <c r="J268" s="184">
        <f>ROUND(I268*H268,2)</f>
        <v>0</v>
      </c>
      <c r="K268" s="180" t="s">
        <v>132</v>
      </c>
      <c r="L268" s="39"/>
      <c r="M268" s="185" t="s">
        <v>1</v>
      </c>
      <c r="N268" s="186" t="s">
        <v>41</v>
      </c>
      <c r="O268" s="71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126</v>
      </c>
      <c r="AT268" s="189" t="s">
        <v>128</v>
      </c>
      <c r="AU268" s="189" t="s">
        <v>86</v>
      </c>
      <c r="AY268" s="17" t="s">
        <v>127</v>
      </c>
      <c r="BE268" s="190">
        <f>IF(N268="základní",J268,0)</f>
        <v>0</v>
      </c>
      <c r="BF268" s="190">
        <f>IF(N268="snížená",J268,0)</f>
        <v>0</v>
      </c>
      <c r="BG268" s="190">
        <f>IF(N268="zákl. přenesená",J268,0)</f>
        <v>0</v>
      </c>
      <c r="BH268" s="190">
        <f>IF(N268="sníž. přenesená",J268,0)</f>
        <v>0</v>
      </c>
      <c r="BI268" s="190">
        <f>IF(N268="nulová",J268,0)</f>
        <v>0</v>
      </c>
      <c r="BJ268" s="17" t="s">
        <v>84</v>
      </c>
      <c r="BK268" s="190">
        <f>ROUND(I268*H268,2)</f>
        <v>0</v>
      </c>
      <c r="BL268" s="17" t="s">
        <v>126</v>
      </c>
      <c r="BM268" s="189" t="s">
        <v>446</v>
      </c>
    </row>
    <row r="269" spans="1:65" s="2" customFormat="1">
      <c r="A269" s="34"/>
      <c r="B269" s="35"/>
      <c r="C269" s="36"/>
      <c r="D269" s="191" t="s">
        <v>135</v>
      </c>
      <c r="E269" s="36"/>
      <c r="F269" s="192" t="s">
        <v>444</v>
      </c>
      <c r="G269" s="36"/>
      <c r="H269" s="36"/>
      <c r="I269" s="193"/>
      <c r="J269" s="36"/>
      <c r="K269" s="36"/>
      <c r="L269" s="39"/>
      <c r="M269" s="194"/>
      <c r="N269" s="195"/>
      <c r="O269" s="71"/>
      <c r="P269" s="71"/>
      <c r="Q269" s="71"/>
      <c r="R269" s="71"/>
      <c r="S269" s="71"/>
      <c r="T269" s="72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7" t="s">
        <v>135</v>
      </c>
      <c r="AU269" s="17" t="s">
        <v>86</v>
      </c>
    </row>
    <row r="270" spans="1:65" s="2" customFormat="1" ht="29.25">
      <c r="A270" s="34"/>
      <c r="B270" s="35"/>
      <c r="C270" s="36"/>
      <c r="D270" s="191" t="s">
        <v>136</v>
      </c>
      <c r="E270" s="36"/>
      <c r="F270" s="196" t="s">
        <v>447</v>
      </c>
      <c r="G270" s="36"/>
      <c r="H270" s="36"/>
      <c r="I270" s="193"/>
      <c r="J270" s="36"/>
      <c r="K270" s="36"/>
      <c r="L270" s="39"/>
      <c r="M270" s="194"/>
      <c r="N270" s="195"/>
      <c r="O270" s="71"/>
      <c r="P270" s="71"/>
      <c r="Q270" s="71"/>
      <c r="R270" s="71"/>
      <c r="S270" s="71"/>
      <c r="T270" s="72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7" t="s">
        <v>136</v>
      </c>
      <c r="AU270" s="17" t="s">
        <v>86</v>
      </c>
    </row>
    <row r="271" spans="1:65" s="14" customFormat="1">
      <c r="B271" s="219"/>
      <c r="C271" s="220"/>
      <c r="D271" s="191" t="s">
        <v>209</v>
      </c>
      <c r="E271" s="221" t="s">
        <v>1</v>
      </c>
      <c r="F271" s="222" t="s">
        <v>448</v>
      </c>
      <c r="G271" s="220"/>
      <c r="H271" s="223">
        <v>150</v>
      </c>
      <c r="I271" s="224"/>
      <c r="J271" s="220"/>
      <c r="K271" s="220"/>
      <c r="L271" s="225"/>
      <c r="M271" s="230"/>
      <c r="N271" s="231"/>
      <c r="O271" s="231"/>
      <c r="P271" s="231"/>
      <c r="Q271" s="231"/>
      <c r="R271" s="231"/>
      <c r="S271" s="231"/>
      <c r="T271" s="232"/>
      <c r="AT271" s="229" t="s">
        <v>209</v>
      </c>
      <c r="AU271" s="229" t="s">
        <v>86</v>
      </c>
      <c r="AV271" s="14" t="s">
        <v>86</v>
      </c>
      <c r="AW271" s="14" t="s">
        <v>32</v>
      </c>
      <c r="AX271" s="14" t="s">
        <v>84</v>
      </c>
      <c r="AY271" s="229" t="s">
        <v>127</v>
      </c>
    </row>
    <row r="272" spans="1:65" s="2" customFormat="1" ht="6.95" customHeight="1">
      <c r="A272" s="34"/>
      <c r="B272" s="54"/>
      <c r="C272" s="55"/>
      <c r="D272" s="55"/>
      <c r="E272" s="55"/>
      <c r="F272" s="55"/>
      <c r="G272" s="55"/>
      <c r="H272" s="55"/>
      <c r="I272" s="55"/>
      <c r="J272" s="55"/>
      <c r="K272" s="55"/>
      <c r="L272" s="39"/>
      <c r="M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</row>
  </sheetData>
  <sheetProtection algorithmName="SHA-512" hashValue="lmWqvVJseKHSqg2dcxChwVr6r2gfb2cWGBEnApq+6STci4ZgcR9BxoWbCI3xHiMDh8jOtwFLhAPzMWsKquwZEw==" saltValue="wxYkQXFHmVAbgpA2tAk2gpvjhD7wjzTw1keHsPv+F6oj3yktb5O8b6LXWe8Jcu+ryJxHS5WJc9pSJV1hUidIMw==" spinCount="100000" sheet="1" objects="1" scenarios="1" formatColumns="0" formatRows="0" autoFilter="0"/>
  <autoFilter ref="C123:K27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7" t="s">
        <v>95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102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88" t="str">
        <f>'Rekapitulace stavby'!K6</f>
        <v>II/116 před obcí Karlštejn, nestabilní skalní masiv</v>
      </c>
      <c r="F7" s="289"/>
      <c r="G7" s="289"/>
      <c r="H7" s="289"/>
      <c r="L7" s="20"/>
    </row>
    <row r="8" spans="1:46" s="2" customFormat="1" ht="12" customHeight="1">
      <c r="A8" s="34"/>
      <c r="B8" s="39"/>
      <c r="C8" s="34"/>
      <c r="D8" s="112" t="s">
        <v>103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0" t="s">
        <v>449</v>
      </c>
      <c r="F9" s="291"/>
      <c r="G9" s="291"/>
      <c r="H9" s="29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18. 5. 2021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2" t="str">
        <f>'Rekapitulace stavby'!E14</f>
        <v>Vyplň údaj</v>
      </c>
      <c r="F18" s="293"/>
      <c r="G18" s="293"/>
      <c r="H18" s="293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4" t="s">
        <v>1</v>
      </c>
      <c r="F27" s="294"/>
      <c r="G27" s="294"/>
      <c r="H27" s="29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ROUND((SUM(BE122:BE279)),  2)</f>
        <v>0</v>
      </c>
      <c r="G33" s="34"/>
      <c r="H33" s="34"/>
      <c r="I33" s="124">
        <v>0.21</v>
      </c>
      <c r="J33" s="123">
        <f>ROUND(((SUM(BE122:BE279))*I33),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ROUND((SUM(BF122:BF279)),  2)</f>
        <v>0</v>
      </c>
      <c r="G34" s="34"/>
      <c r="H34" s="34"/>
      <c r="I34" s="124">
        <v>0.15</v>
      </c>
      <c r="J34" s="123">
        <f>ROUND(((SUM(BF122:BF279))*I34),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ROUND((SUM(BG122:BG279)),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ROUND((SUM(BH122:BH279)),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ROUND((SUM(BI122:BI279)),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6" t="str">
        <f>E7</f>
        <v>II/116 před obcí Karlštejn, nestabilní skalní masiv</v>
      </c>
      <c r="F85" s="287"/>
      <c r="G85" s="287"/>
      <c r="H85" s="28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4" t="str">
        <f>E9</f>
        <v>KAR203-0 - SO 203 - Skalní masiv C (km 38,734-38,880)</v>
      </c>
      <c r="F87" s="285"/>
      <c r="G87" s="285"/>
      <c r="H87" s="28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Karlštejn</v>
      </c>
      <c r="G89" s="36"/>
      <c r="H89" s="36"/>
      <c r="I89" s="29" t="s">
        <v>22</v>
      </c>
      <c r="J89" s="66" t="str">
        <f>IF(J12="","",J12)</f>
        <v>18. 5. 2021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Krajská správa a údržba silnic Středočeského kraje</v>
      </c>
      <c r="G91" s="36"/>
      <c r="H91" s="36"/>
      <c r="I91" s="29" t="s">
        <v>30</v>
      </c>
      <c r="J91" s="32" t="str">
        <f>E21</f>
        <v>GeoTec-GS, a.s.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Komárek Martin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106</v>
      </c>
      <c r="D94" s="144"/>
      <c r="E94" s="144"/>
      <c r="F94" s="144"/>
      <c r="G94" s="144"/>
      <c r="H94" s="144"/>
      <c r="I94" s="144"/>
      <c r="J94" s="145" t="s">
        <v>107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108</v>
      </c>
      <c r="D96" s="36"/>
      <c r="E96" s="36"/>
      <c r="F96" s="36"/>
      <c r="G96" s="36"/>
      <c r="H96" s="36"/>
      <c r="I96" s="36"/>
      <c r="J96" s="84">
        <f>J122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109</v>
      </c>
    </row>
    <row r="97" spans="1:31" s="9" customFormat="1" ht="24.95" customHeight="1">
      <c r="B97" s="147"/>
      <c r="C97" s="148"/>
      <c r="D97" s="149" t="s">
        <v>188</v>
      </c>
      <c r="E97" s="150"/>
      <c r="F97" s="150"/>
      <c r="G97" s="150"/>
      <c r="H97" s="150"/>
      <c r="I97" s="150"/>
      <c r="J97" s="151">
        <f>J123</f>
        <v>0</v>
      </c>
      <c r="K97" s="148"/>
      <c r="L97" s="152"/>
    </row>
    <row r="98" spans="1:31" s="12" customFormat="1" ht="19.899999999999999" customHeight="1">
      <c r="B98" s="201"/>
      <c r="C98" s="202"/>
      <c r="D98" s="203" t="s">
        <v>189</v>
      </c>
      <c r="E98" s="204"/>
      <c r="F98" s="204"/>
      <c r="G98" s="204"/>
      <c r="H98" s="204"/>
      <c r="I98" s="204"/>
      <c r="J98" s="205">
        <f>J124</f>
        <v>0</v>
      </c>
      <c r="K98" s="202"/>
      <c r="L98" s="206"/>
    </row>
    <row r="99" spans="1:31" s="12" customFormat="1" ht="19.899999999999999" customHeight="1">
      <c r="B99" s="201"/>
      <c r="C99" s="202"/>
      <c r="D99" s="203" t="s">
        <v>190</v>
      </c>
      <c r="E99" s="204"/>
      <c r="F99" s="204"/>
      <c r="G99" s="204"/>
      <c r="H99" s="204"/>
      <c r="I99" s="204"/>
      <c r="J99" s="205">
        <f>J129</f>
        <v>0</v>
      </c>
      <c r="K99" s="202"/>
      <c r="L99" s="206"/>
    </row>
    <row r="100" spans="1:31" s="12" customFormat="1" ht="19.899999999999999" customHeight="1">
      <c r="B100" s="201"/>
      <c r="C100" s="202"/>
      <c r="D100" s="203" t="s">
        <v>191</v>
      </c>
      <c r="E100" s="204"/>
      <c r="F100" s="204"/>
      <c r="G100" s="204"/>
      <c r="H100" s="204"/>
      <c r="I100" s="204"/>
      <c r="J100" s="205">
        <f>J167</f>
        <v>0</v>
      </c>
      <c r="K100" s="202"/>
      <c r="L100" s="206"/>
    </row>
    <row r="101" spans="1:31" s="12" customFormat="1" ht="19.899999999999999" customHeight="1">
      <c r="B101" s="201"/>
      <c r="C101" s="202"/>
      <c r="D101" s="203" t="s">
        <v>293</v>
      </c>
      <c r="E101" s="204"/>
      <c r="F101" s="204"/>
      <c r="G101" s="204"/>
      <c r="H101" s="204"/>
      <c r="I101" s="204"/>
      <c r="J101" s="205">
        <f>J259</f>
        <v>0</v>
      </c>
      <c r="K101" s="202"/>
      <c r="L101" s="206"/>
    </row>
    <row r="102" spans="1:31" s="12" customFormat="1" ht="19.899999999999999" customHeight="1">
      <c r="B102" s="201"/>
      <c r="C102" s="202"/>
      <c r="D102" s="203" t="s">
        <v>294</v>
      </c>
      <c r="E102" s="204"/>
      <c r="F102" s="204"/>
      <c r="G102" s="204"/>
      <c r="H102" s="204"/>
      <c r="I102" s="204"/>
      <c r="J102" s="205">
        <f>J269</f>
        <v>0</v>
      </c>
      <c r="K102" s="202"/>
      <c r="L102" s="206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5" customHeight="1">
      <c r="A109" s="34"/>
      <c r="B109" s="35"/>
      <c r="C109" s="23" t="s">
        <v>111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86" t="str">
        <f>E7</f>
        <v>II/116 před obcí Karlštejn, nestabilní skalní masiv</v>
      </c>
      <c r="F112" s="287"/>
      <c r="G112" s="287"/>
      <c r="H112" s="287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103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74" t="str">
        <f>E9</f>
        <v>KAR203-0 - SO 203 - Skalní masiv C (km 38,734-38,880)</v>
      </c>
      <c r="F114" s="285"/>
      <c r="G114" s="285"/>
      <c r="H114" s="285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F12</f>
        <v>Karlštejn</v>
      </c>
      <c r="G116" s="36"/>
      <c r="H116" s="36"/>
      <c r="I116" s="29" t="s">
        <v>22</v>
      </c>
      <c r="J116" s="66" t="str">
        <f>IF(J12="","",J12)</f>
        <v>18. 5. 2021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24</v>
      </c>
      <c r="D118" s="36"/>
      <c r="E118" s="36"/>
      <c r="F118" s="27" t="str">
        <f>E15</f>
        <v>Krajská správa a údržba silnic Středočeského kraje</v>
      </c>
      <c r="G118" s="36"/>
      <c r="H118" s="36"/>
      <c r="I118" s="29" t="s">
        <v>30</v>
      </c>
      <c r="J118" s="32" t="str">
        <f>E21</f>
        <v>GeoTec-GS, a.s.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28</v>
      </c>
      <c r="D119" s="36"/>
      <c r="E119" s="36"/>
      <c r="F119" s="27" t="str">
        <f>IF(E18="","",E18)</f>
        <v>Vyplň údaj</v>
      </c>
      <c r="G119" s="36"/>
      <c r="H119" s="36"/>
      <c r="I119" s="29" t="s">
        <v>33</v>
      </c>
      <c r="J119" s="32" t="str">
        <f>E24</f>
        <v>Ing. Komárek Martin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0" customFormat="1" ht="29.25" customHeight="1">
      <c r="A121" s="153"/>
      <c r="B121" s="154"/>
      <c r="C121" s="155" t="s">
        <v>112</v>
      </c>
      <c r="D121" s="156" t="s">
        <v>61</v>
      </c>
      <c r="E121" s="156" t="s">
        <v>57</v>
      </c>
      <c r="F121" s="156" t="s">
        <v>58</v>
      </c>
      <c r="G121" s="156" t="s">
        <v>113</v>
      </c>
      <c r="H121" s="156" t="s">
        <v>114</v>
      </c>
      <c r="I121" s="156" t="s">
        <v>115</v>
      </c>
      <c r="J121" s="156" t="s">
        <v>107</v>
      </c>
      <c r="K121" s="157" t="s">
        <v>116</v>
      </c>
      <c r="L121" s="158"/>
      <c r="M121" s="75" t="s">
        <v>1</v>
      </c>
      <c r="N121" s="76" t="s">
        <v>40</v>
      </c>
      <c r="O121" s="76" t="s">
        <v>117</v>
      </c>
      <c r="P121" s="76" t="s">
        <v>118</v>
      </c>
      <c r="Q121" s="76" t="s">
        <v>119</v>
      </c>
      <c r="R121" s="76" t="s">
        <v>120</v>
      </c>
      <c r="S121" s="76" t="s">
        <v>121</v>
      </c>
      <c r="T121" s="77" t="s">
        <v>122</v>
      </c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</row>
    <row r="122" spans="1:65" s="2" customFormat="1" ht="22.9" customHeight="1">
      <c r="A122" s="34"/>
      <c r="B122" s="35"/>
      <c r="C122" s="82" t="s">
        <v>123</v>
      </c>
      <c r="D122" s="36"/>
      <c r="E122" s="36"/>
      <c r="F122" s="36"/>
      <c r="G122" s="36"/>
      <c r="H122" s="36"/>
      <c r="I122" s="36"/>
      <c r="J122" s="159">
        <f>BK122</f>
        <v>0</v>
      </c>
      <c r="K122" s="36"/>
      <c r="L122" s="39"/>
      <c r="M122" s="78"/>
      <c r="N122" s="160"/>
      <c r="O122" s="79"/>
      <c r="P122" s="161">
        <f>P123</f>
        <v>0</v>
      </c>
      <c r="Q122" s="79"/>
      <c r="R122" s="161">
        <f>R123</f>
        <v>0</v>
      </c>
      <c r="S122" s="79"/>
      <c r="T122" s="162">
        <f>T123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75</v>
      </c>
      <c r="AU122" s="17" t="s">
        <v>109</v>
      </c>
      <c r="BK122" s="163">
        <f>BK123</f>
        <v>0</v>
      </c>
    </row>
    <row r="123" spans="1:65" s="11" customFormat="1" ht="25.9" customHeight="1">
      <c r="B123" s="164"/>
      <c r="C123" s="165"/>
      <c r="D123" s="166" t="s">
        <v>75</v>
      </c>
      <c r="E123" s="167" t="s">
        <v>193</v>
      </c>
      <c r="F123" s="167" t="s">
        <v>194</v>
      </c>
      <c r="G123" s="165"/>
      <c r="H123" s="165"/>
      <c r="I123" s="168"/>
      <c r="J123" s="169">
        <f>BK123</f>
        <v>0</v>
      </c>
      <c r="K123" s="165"/>
      <c r="L123" s="170"/>
      <c r="M123" s="171"/>
      <c r="N123" s="172"/>
      <c r="O123" s="172"/>
      <c r="P123" s="173">
        <f>P124+P129+P167+P259+P269</f>
        <v>0</v>
      </c>
      <c r="Q123" s="172"/>
      <c r="R123" s="173">
        <f>R124+R129+R167+R259+R269</f>
        <v>0</v>
      </c>
      <c r="S123" s="172"/>
      <c r="T123" s="174">
        <f>T124+T129+T167+T259+T269</f>
        <v>0</v>
      </c>
      <c r="AR123" s="175" t="s">
        <v>84</v>
      </c>
      <c r="AT123" s="176" t="s">
        <v>75</v>
      </c>
      <c r="AU123" s="176" t="s">
        <v>76</v>
      </c>
      <c r="AY123" s="175" t="s">
        <v>127</v>
      </c>
      <c r="BK123" s="177">
        <f>BK124+BK129+BK167+BK259+BK269</f>
        <v>0</v>
      </c>
    </row>
    <row r="124" spans="1:65" s="11" customFormat="1" ht="22.9" customHeight="1">
      <c r="B124" s="164"/>
      <c r="C124" s="165"/>
      <c r="D124" s="166" t="s">
        <v>75</v>
      </c>
      <c r="E124" s="207" t="s">
        <v>76</v>
      </c>
      <c r="F124" s="207" t="s">
        <v>195</v>
      </c>
      <c r="G124" s="165"/>
      <c r="H124" s="165"/>
      <c r="I124" s="168"/>
      <c r="J124" s="208">
        <f>BK124</f>
        <v>0</v>
      </c>
      <c r="K124" s="165"/>
      <c r="L124" s="170"/>
      <c r="M124" s="171"/>
      <c r="N124" s="172"/>
      <c r="O124" s="172"/>
      <c r="P124" s="173">
        <f>SUM(P125:P128)</f>
        <v>0</v>
      </c>
      <c r="Q124" s="172"/>
      <c r="R124" s="173">
        <f>SUM(R125:R128)</f>
        <v>0</v>
      </c>
      <c r="S124" s="172"/>
      <c r="T124" s="174">
        <f>SUM(T125:T128)</f>
        <v>0</v>
      </c>
      <c r="AR124" s="175" t="s">
        <v>126</v>
      </c>
      <c r="AT124" s="176" t="s">
        <v>75</v>
      </c>
      <c r="AU124" s="176" t="s">
        <v>84</v>
      </c>
      <c r="AY124" s="175" t="s">
        <v>127</v>
      </c>
      <c r="BK124" s="177">
        <f>SUM(BK125:BK128)</f>
        <v>0</v>
      </c>
    </row>
    <row r="125" spans="1:65" s="2" customFormat="1" ht="16.5" customHeight="1">
      <c r="A125" s="34"/>
      <c r="B125" s="35"/>
      <c r="C125" s="178" t="s">
        <v>84</v>
      </c>
      <c r="D125" s="178" t="s">
        <v>128</v>
      </c>
      <c r="E125" s="179" t="s">
        <v>196</v>
      </c>
      <c r="F125" s="180" t="s">
        <v>197</v>
      </c>
      <c r="G125" s="181" t="s">
        <v>198</v>
      </c>
      <c r="H125" s="182">
        <v>176</v>
      </c>
      <c r="I125" s="183"/>
      <c r="J125" s="184">
        <f>ROUND(I125*H125,2)</f>
        <v>0</v>
      </c>
      <c r="K125" s="180" t="s">
        <v>132</v>
      </c>
      <c r="L125" s="39"/>
      <c r="M125" s="185" t="s">
        <v>1</v>
      </c>
      <c r="N125" s="186" t="s">
        <v>41</v>
      </c>
      <c r="O125" s="71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133</v>
      </c>
      <c r="AT125" s="189" t="s">
        <v>128</v>
      </c>
      <c r="AU125" s="189" t="s">
        <v>86</v>
      </c>
      <c r="AY125" s="17" t="s">
        <v>127</v>
      </c>
      <c r="BE125" s="190">
        <f>IF(N125="základní",J125,0)</f>
        <v>0</v>
      </c>
      <c r="BF125" s="190">
        <f>IF(N125="snížená",J125,0)</f>
        <v>0</v>
      </c>
      <c r="BG125" s="190">
        <f>IF(N125="zákl. přenesená",J125,0)</f>
        <v>0</v>
      </c>
      <c r="BH125" s="190">
        <f>IF(N125="sníž. přenesená",J125,0)</f>
        <v>0</v>
      </c>
      <c r="BI125" s="190">
        <f>IF(N125="nulová",J125,0)</f>
        <v>0</v>
      </c>
      <c r="BJ125" s="17" t="s">
        <v>84</v>
      </c>
      <c r="BK125" s="190">
        <f>ROUND(I125*H125,2)</f>
        <v>0</v>
      </c>
      <c r="BL125" s="17" t="s">
        <v>133</v>
      </c>
      <c r="BM125" s="189" t="s">
        <v>450</v>
      </c>
    </row>
    <row r="126" spans="1:65" s="2" customFormat="1">
      <c r="A126" s="34"/>
      <c r="B126" s="35"/>
      <c r="C126" s="36"/>
      <c r="D126" s="191" t="s">
        <v>135</v>
      </c>
      <c r="E126" s="36"/>
      <c r="F126" s="192" t="s">
        <v>197</v>
      </c>
      <c r="G126" s="36"/>
      <c r="H126" s="36"/>
      <c r="I126" s="193"/>
      <c r="J126" s="36"/>
      <c r="K126" s="36"/>
      <c r="L126" s="39"/>
      <c r="M126" s="194"/>
      <c r="N126" s="195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135</v>
      </c>
      <c r="AU126" s="17" t="s">
        <v>86</v>
      </c>
    </row>
    <row r="127" spans="1:65" s="2" customFormat="1" ht="29.25">
      <c r="A127" s="34"/>
      <c r="B127" s="35"/>
      <c r="C127" s="36"/>
      <c r="D127" s="191" t="s">
        <v>136</v>
      </c>
      <c r="E127" s="36"/>
      <c r="F127" s="196" t="s">
        <v>200</v>
      </c>
      <c r="G127" s="36"/>
      <c r="H127" s="36"/>
      <c r="I127" s="193"/>
      <c r="J127" s="36"/>
      <c r="K127" s="36"/>
      <c r="L127" s="39"/>
      <c r="M127" s="194"/>
      <c r="N127" s="195"/>
      <c r="O127" s="71"/>
      <c r="P127" s="71"/>
      <c r="Q127" s="71"/>
      <c r="R127" s="71"/>
      <c r="S127" s="71"/>
      <c r="T127" s="72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136</v>
      </c>
      <c r="AU127" s="17" t="s">
        <v>86</v>
      </c>
    </row>
    <row r="128" spans="1:65" s="2" customFormat="1" ht="19.5">
      <c r="A128" s="34"/>
      <c r="B128" s="35"/>
      <c r="C128" s="36"/>
      <c r="D128" s="191" t="s">
        <v>138</v>
      </c>
      <c r="E128" s="36"/>
      <c r="F128" s="196" t="s">
        <v>201</v>
      </c>
      <c r="G128" s="36"/>
      <c r="H128" s="36"/>
      <c r="I128" s="193"/>
      <c r="J128" s="36"/>
      <c r="K128" s="36"/>
      <c r="L128" s="39"/>
      <c r="M128" s="194"/>
      <c r="N128" s="195"/>
      <c r="O128" s="71"/>
      <c r="P128" s="71"/>
      <c r="Q128" s="71"/>
      <c r="R128" s="71"/>
      <c r="S128" s="71"/>
      <c r="T128" s="72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138</v>
      </c>
      <c r="AU128" s="17" t="s">
        <v>86</v>
      </c>
    </row>
    <row r="129" spans="1:65" s="11" customFormat="1" ht="22.9" customHeight="1">
      <c r="B129" s="164"/>
      <c r="C129" s="165"/>
      <c r="D129" s="166" t="s">
        <v>75</v>
      </c>
      <c r="E129" s="207" t="s">
        <v>84</v>
      </c>
      <c r="F129" s="207" t="s">
        <v>202</v>
      </c>
      <c r="G129" s="165"/>
      <c r="H129" s="165"/>
      <c r="I129" s="168"/>
      <c r="J129" s="208">
        <f>BK129</f>
        <v>0</v>
      </c>
      <c r="K129" s="165"/>
      <c r="L129" s="170"/>
      <c r="M129" s="171"/>
      <c r="N129" s="172"/>
      <c r="O129" s="172"/>
      <c r="P129" s="173">
        <f>SUM(P130:P166)</f>
        <v>0</v>
      </c>
      <c r="Q129" s="172"/>
      <c r="R129" s="173">
        <f>SUM(R130:R166)</f>
        <v>0</v>
      </c>
      <c r="S129" s="172"/>
      <c r="T129" s="174">
        <f>SUM(T130:T166)</f>
        <v>0</v>
      </c>
      <c r="AR129" s="175" t="s">
        <v>126</v>
      </c>
      <c r="AT129" s="176" t="s">
        <v>75</v>
      </c>
      <c r="AU129" s="176" t="s">
        <v>84</v>
      </c>
      <c r="AY129" s="175" t="s">
        <v>127</v>
      </c>
      <c r="BK129" s="177">
        <f>SUM(BK130:BK166)</f>
        <v>0</v>
      </c>
    </row>
    <row r="130" spans="1:65" s="2" customFormat="1" ht="16.5" customHeight="1">
      <c r="A130" s="34"/>
      <c r="B130" s="35"/>
      <c r="C130" s="178" t="s">
        <v>86</v>
      </c>
      <c r="D130" s="178" t="s">
        <v>128</v>
      </c>
      <c r="E130" s="179" t="s">
        <v>203</v>
      </c>
      <c r="F130" s="180" t="s">
        <v>204</v>
      </c>
      <c r="G130" s="181" t="s">
        <v>205</v>
      </c>
      <c r="H130" s="182">
        <v>552</v>
      </c>
      <c r="I130" s="183"/>
      <c r="J130" s="184">
        <f>ROUND(I130*H130,2)</f>
        <v>0</v>
      </c>
      <c r="K130" s="180" t="s">
        <v>1</v>
      </c>
      <c r="L130" s="39"/>
      <c r="M130" s="185" t="s">
        <v>1</v>
      </c>
      <c r="N130" s="186" t="s">
        <v>41</v>
      </c>
      <c r="O130" s="71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133</v>
      </c>
      <c r="AT130" s="189" t="s">
        <v>128</v>
      </c>
      <c r="AU130" s="189" t="s">
        <v>86</v>
      </c>
      <c r="AY130" s="17" t="s">
        <v>127</v>
      </c>
      <c r="BE130" s="190">
        <f>IF(N130="základní",J130,0)</f>
        <v>0</v>
      </c>
      <c r="BF130" s="190">
        <f>IF(N130="snížená",J130,0)</f>
        <v>0</v>
      </c>
      <c r="BG130" s="190">
        <f>IF(N130="zákl. přenesená",J130,0)</f>
        <v>0</v>
      </c>
      <c r="BH130" s="190">
        <f>IF(N130="sníž. přenesená",J130,0)</f>
        <v>0</v>
      </c>
      <c r="BI130" s="190">
        <f>IF(N130="nulová",J130,0)</f>
        <v>0</v>
      </c>
      <c r="BJ130" s="17" t="s">
        <v>84</v>
      </c>
      <c r="BK130" s="190">
        <f>ROUND(I130*H130,2)</f>
        <v>0</v>
      </c>
      <c r="BL130" s="17" t="s">
        <v>133</v>
      </c>
      <c r="BM130" s="189" t="s">
        <v>451</v>
      </c>
    </row>
    <row r="131" spans="1:65" s="2" customFormat="1">
      <c r="A131" s="34"/>
      <c r="B131" s="35"/>
      <c r="C131" s="36"/>
      <c r="D131" s="191" t="s">
        <v>135</v>
      </c>
      <c r="E131" s="36"/>
      <c r="F131" s="192" t="s">
        <v>207</v>
      </c>
      <c r="G131" s="36"/>
      <c r="H131" s="36"/>
      <c r="I131" s="193"/>
      <c r="J131" s="36"/>
      <c r="K131" s="36"/>
      <c r="L131" s="39"/>
      <c r="M131" s="194"/>
      <c r="N131" s="195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135</v>
      </c>
      <c r="AU131" s="17" t="s">
        <v>86</v>
      </c>
    </row>
    <row r="132" spans="1:65" s="2" customFormat="1" ht="29.25">
      <c r="A132" s="34"/>
      <c r="B132" s="35"/>
      <c r="C132" s="36"/>
      <c r="D132" s="191" t="s">
        <v>136</v>
      </c>
      <c r="E132" s="36"/>
      <c r="F132" s="196" t="s">
        <v>208</v>
      </c>
      <c r="G132" s="36"/>
      <c r="H132" s="36"/>
      <c r="I132" s="193"/>
      <c r="J132" s="36"/>
      <c r="K132" s="36"/>
      <c r="L132" s="39"/>
      <c r="M132" s="194"/>
      <c r="N132" s="195"/>
      <c r="O132" s="71"/>
      <c r="P132" s="71"/>
      <c r="Q132" s="71"/>
      <c r="R132" s="71"/>
      <c r="S132" s="71"/>
      <c r="T132" s="72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136</v>
      </c>
      <c r="AU132" s="17" t="s">
        <v>86</v>
      </c>
    </row>
    <row r="133" spans="1:65" s="2" customFormat="1" ht="39">
      <c r="A133" s="34"/>
      <c r="B133" s="35"/>
      <c r="C133" s="36"/>
      <c r="D133" s="191" t="s">
        <v>138</v>
      </c>
      <c r="E133" s="36"/>
      <c r="F133" s="196" t="s">
        <v>452</v>
      </c>
      <c r="G133" s="36"/>
      <c r="H133" s="36"/>
      <c r="I133" s="193"/>
      <c r="J133" s="36"/>
      <c r="K133" s="36"/>
      <c r="L133" s="39"/>
      <c r="M133" s="194"/>
      <c r="N133" s="195"/>
      <c r="O133" s="71"/>
      <c r="P133" s="71"/>
      <c r="Q133" s="71"/>
      <c r="R133" s="71"/>
      <c r="S133" s="71"/>
      <c r="T133" s="72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138</v>
      </c>
      <c r="AU133" s="17" t="s">
        <v>86</v>
      </c>
    </row>
    <row r="134" spans="1:65" s="14" customFormat="1">
      <c r="B134" s="219"/>
      <c r="C134" s="220"/>
      <c r="D134" s="191" t="s">
        <v>209</v>
      </c>
      <c r="E134" s="221" t="s">
        <v>1</v>
      </c>
      <c r="F134" s="222" t="s">
        <v>453</v>
      </c>
      <c r="G134" s="220"/>
      <c r="H134" s="223">
        <v>552</v>
      </c>
      <c r="I134" s="224"/>
      <c r="J134" s="220"/>
      <c r="K134" s="220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209</v>
      </c>
      <c r="AU134" s="229" t="s">
        <v>86</v>
      </c>
      <c r="AV134" s="14" t="s">
        <v>86</v>
      </c>
      <c r="AW134" s="14" t="s">
        <v>32</v>
      </c>
      <c r="AX134" s="14" t="s">
        <v>84</v>
      </c>
      <c r="AY134" s="229" t="s">
        <v>127</v>
      </c>
    </row>
    <row r="135" spans="1:65" s="2" customFormat="1" ht="24">
      <c r="A135" s="34"/>
      <c r="B135" s="35"/>
      <c r="C135" s="178" t="s">
        <v>145</v>
      </c>
      <c r="D135" s="178" t="s">
        <v>128</v>
      </c>
      <c r="E135" s="179" t="s">
        <v>454</v>
      </c>
      <c r="F135" s="180" t="s">
        <v>455</v>
      </c>
      <c r="G135" s="181" t="s">
        <v>177</v>
      </c>
      <c r="H135" s="182">
        <v>5</v>
      </c>
      <c r="I135" s="183"/>
      <c r="J135" s="184">
        <f>ROUND(I135*H135,2)</f>
        <v>0</v>
      </c>
      <c r="K135" s="180" t="s">
        <v>1</v>
      </c>
      <c r="L135" s="39"/>
      <c r="M135" s="185" t="s">
        <v>1</v>
      </c>
      <c r="N135" s="186" t="s">
        <v>41</v>
      </c>
      <c r="O135" s="71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133</v>
      </c>
      <c r="AT135" s="189" t="s">
        <v>128</v>
      </c>
      <c r="AU135" s="189" t="s">
        <v>86</v>
      </c>
      <c r="AY135" s="17" t="s">
        <v>127</v>
      </c>
      <c r="BE135" s="190">
        <f>IF(N135="základní",J135,0)</f>
        <v>0</v>
      </c>
      <c r="BF135" s="190">
        <f>IF(N135="snížená",J135,0)</f>
        <v>0</v>
      </c>
      <c r="BG135" s="190">
        <f>IF(N135="zákl. přenesená",J135,0)</f>
        <v>0</v>
      </c>
      <c r="BH135" s="190">
        <f>IF(N135="sníž. přenesená",J135,0)</f>
        <v>0</v>
      </c>
      <c r="BI135" s="190">
        <f>IF(N135="nulová",J135,0)</f>
        <v>0</v>
      </c>
      <c r="BJ135" s="17" t="s">
        <v>84</v>
      </c>
      <c r="BK135" s="190">
        <f>ROUND(I135*H135,2)</f>
        <v>0</v>
      </c>
      <c r="BL135" s="17" t="s">
        <v>133</v>
      </c>
      <c r="BM135" s="189" t="s">
        <v>456</v>
      </c>
    </row>
    <row r="136" spans="1:65" s="2" customFormat="1">
      <c r="A136" s="34"/>
      <c r="B136" s="35"/>
      <c r="C136" s="36"/>
      <c r="D136" s="191" t="s">
        <v>135</v>
      </c>
      <c r="E136" s="36"/>
      <c r="F136" s="192" t="s">
        <v>457</v>
      </c>
      <c r="G136" s="36"/>
      <c r="H136" s="36"/>
      <c r="I136" s="193"/>
      <c r="J136" s="36"/>
      <c r="K136" s="36"/>
      <c r="L136" s="39"/>
      <c r="M136" s="194"/>
      <c r="N136" s="195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135</v>
      </c>
      <c r="AU136" s="17" t="s">
        <v>86</v>
      </c>
    </row>
    <row r="137" spans="1:65" s="2" customFormat="1" ht="58.5">
      <c r="A137" s="34"/>
      <c r="B137" s="35"/>
      <c r="C137" s="36"/>
      <c r="D137" s="191" t="s">
        <v>136</v>
      </c>
      <c r="E137" s="36"/>
      <c r="F137" s="196" t="s">
        <v>458</v>
      </c>
      <c r="G137" s="36"/>
      <c r="H137" s="36"/>
      <c r="I137" s="193"/>
      <c r="J137" s="36"/>
      <c r="K137" s="36"/>
      <c r="L137" s="39"/>
      <c r="M137" s="194"/>
      <c r="N137" s="195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136</v>
      </c>
      <c r="AU137" s="17" t="s">
        <v>86</v>
      </c>
    </row>
    <row r="138" spans="1:65" s="2" customFormat="1" ht="29.25">
      <c r="A138" s="34"/>
      <c r="B138" s="35"/>
      <c r="C138" s="36"/>
      <c r="D138" s="191" t="s">
        <v>138</v>
      </c>
      <c r="E138" s="36"/>
      <c r="F138" s="196" t="s">
        <v>459</v>
      </c>
      <c r="G138" s="36"/>
      <c r="H138" s="36"/>
      <c r="I138" s="193"/>
      <c r="J138" s="36"/>
      <c r="K138" s="36"/>
      <c r="L138" s="39"/>
      <c r="M138" s="194"/>
      <c r="N138" s="195"/>
      <c r="O138" s="71"/>
      <c r="P138" s="71"/>
      <c r="Q138" s="71"/>
      <c r="R138" s="71"/>
      <c r="S138" s="71"/>
      <c r="T138" s="72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138</v>
      </c>
      <c r="AU138" s="17" t="s">
        <v>86</v>
      </c>
    </row>
    <row r="139" spans="1:65" s="2" customFormat="1" ht="24">
      <c r="A139" s="34"/>
      <c r="B139" s="35"/>
      <c r="C139" s="178" t="s">
        <v>126</v>
      </c>
      <c r="D139" s="178" t="s">
        <v>128</v>
      </c>
      <c r="E139" s="179" t="s">
        <v>311</v>
      </c>
      <c r="F139" s="180" t="s">
        <v>312</v>
      </c>
      <c r="G139" s="181" t="s">
        <v>198</v>
      </c>
      <c r="H139" s="182">
        <v>138</v>
      </c>
      <c r="I139" s="183"/>
      <c r="J139" s="184">
        <f>ROUND(I139*H139,2)</f>
        <v>0</v>
      </c>
      <c r="K139" s="180" t="s">
        <v>1</v>
      </c>
      <c r="L139" s="39"/>
      <c r="M139" s="185" t="s">
        <v>1</v>
      </c>
      <c r="N139" s="186" t="s">
        <v>41</v>
      </c>
      <c r="O139" s="71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133</v>
      </c>
      <c r="AT139" s="189" t="s">
        <v>128</v>
      </c>
      <c r="AU139" s="189" t="s">
        <v>86</v>
      </c>
      <c r="AY139" s="17" t="s">
        <v>127</v>
      </c>
      <c r="BE139" s="190">
        <f>IF(N139="základní",J139,0)</f>
        <v>0</v>
      </c>
      <c r="BF139" s="190">
        <f>IF(N139="snížená",J139,0)</f>
        <v>0</v>
      </c>
      <c r="BG139" s="190">
        <f>IF(N139="zákl. přenesená",J139,0)</f>
        <v>0</v>
      </c>
      <c r="BH139" s="190">
        <f>IF(N139="sníž. přenesená",J139,0)</f>
        <v>0</v>
      </c>
      <c r="BI139" s="190">
        <f>IF(N139="nulová",J139,0)</f>
        <v>0</v>
      </c>
      <c r="BJ139" s="17" t="s">
        <v>84</v>
      </c>
      <c r="BK139" s="190">
        <f>ROUND(I139*H139,2)</f>
        <v>0</v>
      </c>
      <c r="BL139" s="17" t="s">
        <v>133</v>
      </c>
      <c r="BM139" s="189" t="s">
        <v>460</v>
      </c>
    </row>
    <row r="140" spans="1:65" s="2" customFormat="1" ht="117">
      <c r="A140" s="34"/>
      <c r="B140" s="35"/>
      <c r="C140" s="36"/>
      <c r="D140" s="191" t="s">
        <v>135</v>
      </c>
      <c r="E140" s="36"/>
      <c r="F140" s="192" t="s">
        <v>314</v>
      </c>
      <c r="G140" s="36"/>
      <c r="H140" s="36"/>
      <c r="I140" s="193"/>
      <c r="J140" s="36"/>
      <c r="K140" s="36"/>
      <c r="L140" s="39"/>
      <c r="M140" s="194"/>
      <c r="N140" s="195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135</v>
      </c>
      <c r="AU140" s="17" t="s">
        <v>86</v>
      </c>
    </row>
    <row r="141" spans="1:65" s="2" customFormat="1" ht="243.75">
      <c r="A141" s="34"/>
      <c r="B141" s="35"/>
      <c r="C141" s="36"/>
      <c r="D141" s="191" t="s">
        <v>136</v>
      </c>
      <c r="E141" s="36"/>
      <c r="F141" s="196" t="s">
        <v>215</v>
      </c>
      <c r="G141" s="36"/>
      <c r="H141" s="36"/>
      <c r="I141" s="193"/>
      <c r="J141" s="36"/>
      <c r="K141" s="36"/>
      <c r="L141" s="39"/>
      <c r="M141" s="194"/>
      <c r="N141" s="195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136</v>
      </c>
      <c r="AU141" s="17" t="s">
        <v>86</v>
      </c>
    </row>
    <row r="142" spans="1:65" s="2" customFormat="1" ht="19.5">
      <c r="A142" s="34"/>
      <c r="B142" s="35"/>
      <c r="C142" s="36"/>
      <c r="D142" s="191" t="s">
        <v>138</v>
      </c>
      <c r="E142" s="36"/>
      <c r="F142" s="196" t="s">
        <v>461</v>
      </c>
      <c r="G142" s="36"/>
      <c r="H142" s="36"/>
      <c r="I142" s="193"/>
      <c r="J142" s="36"/>
      <c r="K142" s="36"/>
      <c r="L142" s="39"/>
      <c r="M142" s="194"/>
      <c r="N142" s="195"/>
      <c r="O142" s="71"/>
      <c r="P142" s="71"/>
      <c r="Q142" s="71"/>
      <c r="R142" s="71"/>
      <c r="S142" s="71"/>
      <c r="T142" s="72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138</v>
      </c>
      <c r="AU142" s="17" t="s">
        <v>86</v>
      </c>
    </row>
    <row r="143" spans="1:65" s="14" customFormat="1">
      <c r="B143" s="219"/>
      <c r="C143" s="220"/>
      <c r="D143" s="191" t="s">
        <v>209</v>
      </c>
      <c r="E143" s="221" t="s">
        <v>1</v>
      </c>
      <c r="F143" s="222" t="s">
        <v>462</v>
      </c>
      <c r="G143" s="220"/>
      <c r="H143" s="223">
        <v>138</v>
      </c>
      <c r="I143" s="224"/>
      <c r="J143" s="220"/>
      <c r="K143" s="220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209</v>
      </c>
      <c r="AU143" s="229" t="s">
        <v>86</v>
      </c>
      <c r="AV143" s="14" t="s">
        <v>86</v>
      </c>
      <c r="AW143" s="14" t="s">
        <v>32</v>
      </c>
      <c r="AX143" s="14" t="s">
        <v>84</v>
      </c>
      <c r="AY143" s="229" t="s">
        <v>127</v>
      </c>
    </row>
    <row r="144" spans="1:65" s="2" customFormat="1" ht="24">
      <c r="A144" s="34"/>
      <c r="B144" s="35"/>
      <c r="C144" s="178" t="s">
        <v>161</v>
      </c>
      <c r="D144" s="178" t="s">
        <v>128</v>
      </c>
      <c r="E144" s="179" t="s">
        <v>218</v>
      </c>
      <c r="F144" s="180" t="s">
        <v>219</v>
      </c>
      <c r="G144" s="181" t="s">
        <v>220</v>
      </c>
      <c r="H144" s="182">
        <v>2760</v>
      </c>
      <c r="I144" s="183"/>
      <c r="J144" s="184">
        <f>ROUND(I144*H144,2)</f>
        <v>0</v>
      </c>
      <c r="K144" s="180" t="s">
        <v>132</v>
      </c>
      <c r="L144" s="39"/>
      <c r="M144" s="185" t="s">
        <v>1</v>
      </c>
      <c r="N144" s="186" t="s">
        <v>41</v>
      </c>
      <c r="O144" s="71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133</v>
      </c>
      <c r="AT144" s="189" t="s">
        <v>128</v>
      </c>
      <c r="AU144" s="189" t="s">
        <v>86</v>
      </c>
      <c r="AY144" s="17" t="s">
        <v>127</v>
      </c>
      <c r="BE144" s="190">
        <f>IF(N144="základní",J144,0)</f>
        <v>0</v>
      </c>
      <c r="BF144" s="190">
        <f>IF(N144="snížená",J144,0)</f>
        <v>0</v>
      </c>
      <c r="BG144" s="190">
        <f>IF(N144="zákl. přenesená",J144,0)</f>
        <v>0</v>
      </c>
      <c r="BH144" s="190">
        <f>IF(N144="sníž. přenesená",J144,0)</f>
        <v>0</v>
      </c>
      <c r="BI144" s="190">
        <f>IF(N144="nulová",J144,0)</f>
        <v>0</v>
      </c>
      <c r="BJ144" s="17" t="s">
        <v>84</v>
      </c>
      <c r="BK144" s="190">
        <f>ROUND(I144*H144,2)</f>
        <v>0</v>
      </c>
      <c r="BL144" s="17" t="s">
        <v>133</v>
      </c>
      <c r="BM144" s="189" t="s">
        <v>463</v>
      </c>
    </row>
    <row r="145" spans="1:65" s="2" customFormat="1">
      <c r="A145" s="34"/>
      <c r="B145" s="35"/>
      <c r="C145" s="36"/>
      <c r="D145" s="191" t="s">
        <v>135</v>
      </c>
      <c r="E145" s="36"/>
      <c r="F145" s="192" t="s">
        <v>219</v>
      </c>
      <c r="G145" s="36"/>
      <c r="H145" s="36"/>
      <c r="I145" s="193"/>
      <c r="J145" s="36"/>
      <c r="K145" s="36"/>
      <c r="L145" s="39"/>
      <c r="M145" s="194"/>
      <c r="N145" s="195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135</v>
      </c>
      <c r="AU145" s="17" t="s">
        <v>86</v>
      </c>
    </row>
    <row r="146" spans="1:65" s="2" customFormat="1" ht="29.25">
      <c r="A146" s="34"/>
      <c r="B146" s="35"/>
      <c r="C146" s="36"/>
      <c r="D146" s="191" t="s">
        <v>136</v>
      </c>
      <c r="E146" s="36"/>
      <c r="F146" s="196" t="s">
        <v>222</v>
      </c>
      <c r="G146" s="36"/>
      <c r="H146" s="36"/>
      <c r="I146" s="193"/>
      <c r="J146" s="36"/>
      <c r="K146" s="36"/>
      <c r="L146" s="39"/>
      <c r="M146" s="194"/>
      <c r="N146" s="195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136</v>
      </c>
      <c r="AU146" s="17" t="s">
        <v>86</v>
      </c>
    </row>
    <row r="147" spans="1:65" s="2" customFormat="1" ht="19.5">
      <c r="A147" s="34"/>
      <c r="B147" s="35"/>
      <c r="C147" s="36"/>
      <c r="D147" s="191" t="s">
        <v>138</v>
      </c>
      <c r="E147" s="36"/>
      <c r="F147" s="196" t="s">
        <v>223</v>
      </c>
      <c r="G147" s="36"/>
      <c r="H147" s="36"/>
      <c r="I147" s="193"/>
      <c r="J147" s="36"/>
      <c r="K147" s="36"/>
      <c r="L147" s="39"/>
      <c r="M147" s="194"/>
      <c r="N147" s="195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138</v>
      </c>
      <c r="AU147" s="17" t="s">
        <v>86</v>
      </c>
    </row>
    <row r="148" spans="1:65" s="14" customFormat="1">
      <c r="B148" s="219"/>
      <c r="C148" s="220"/>
      <c r="D148" s="191" t="s">
        <v>209</v>
      </c>
      <c r="E148" s="220"/>
      <c r="F148" s="222" t="s">
        <v>464</v>
      </c>
      <c r="G148" s="220"/>
      <c r="H148" s="223">
        <v>2760</v>
      </c>
      <c r="I148" s="224"/>
      <c r="J148" s="220"/>
      <c r="K148" s="220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209</v>
      </c>
      <c r="AU148" s="229" t="s">
        <v>86</v>
      </c>
      <c r="AV148" s="14" t="s">
        <v>86</v>
      </c>
      <c r="AW148" s="14" t="s">
        <v>4</v>
      </c>
      <c r="AX148" s="14" t="s">
        <v>84</v>
      </c>
      <c r="AY148" s="229" t="s">
        <v>127</v>
      </c>
    </row>
    <row r="149" spans="1:65" s="2" customFormat="1" ht="16.5" customHeight="1">
      <c r="A149" s="34"/>
      <c r="B149" s="35"/>
      <c r="C149" s="178" t="s">
        <v>155</v>
      </c>
      <c r="D149" s="178" t="s">
        <v>128</v>
      </c>
      <c r="E149" s="179" t="s">
        <v>225</v>
      </c>
      <c r="F149" s="180" t="s">
        <v>226</v>
      </c>
      <c r="G149" s="181" t="s">
        <v>198</v>
      </c>
      <c r="H149" s="182">
        <v>14</v>
      </c>
      <c r="I149" s="183"/>
      <c r="J149" s="184">
        <f>ROUND(I149*H149,2)</f>
        <v>0</v>
      </c>
      <c r="K149" s="180" t="s">
        <v>132</v>
      </c>
      <c r="L149" s="39"/>
      <c r="M149" s="185" t="s">
        <v>1</v>
      </c>
      <c r="N149" s="186" t="s">
        <v>41</v>
      </c>
      <c r="O149" s="71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133</v>
      </c>
      <c r="AT149" s="189" t="s">
        <v>128</v>
      </c>
      <c r="AU149" s="189" t="s">
        <v>86</v>
      </c>
      <c r="AY149" s="17" t="s">
        <v>127</v>
      </c>
      <c r="BE149" s="190">
        <f>IF(N149="základní",J149,0)</f>
        <v>0</v>
      </c>
      <c r="BF149" s="190">
        <f>IF(N149="snížená",J149,0)</f>
        <v>0</v>
      </c>
      <c r="BG149" s="190">
        <f>IF(N149="zákl. přenesená",J149,0)</f>
        <v>0</v>
      </c>
      <c r="BH149" s="190">
        <f>IF(N149="sníž. přenesená",J149,0)</f>
        <v>0</v>
      </c>
      <c r="BI149" s="190">
        <f>IF(N149="nulová",J149,0)</f>
        <v>0</v>
      </c>
      <c r="BJ149" s="17" t="s">
        <v>84</v>
      </c>
      <c r="BK149" s="190">
        <f>ROUND(I149*H149,2)</f>
        <v>0</v>
      </c>
      <c r="BL149" s="17" t="s">
        <v>133</v>
      </c>
      <c r="BM149" s="189" t="s">
        <v>465</v>
      </c>
    </row>
    <row r="150" spans="1:65" s="2" customFormat="1">
      <c r="A150" s="34"/>
      <c r="B150" s="35"/>
      <c r="C150" s="36"/>
      <c r="D150" s="191" t="s">
        <v>135</v>
      </c>
      <c r="E150" s="36"/>
      <c r="F150" s="192" t="s">
        <v>226</v>
      </c>
      <c r="G150" s="36"/>
      <c r="H150" s="36"/>
      <c r="I150" s="193"/>
      <c r="J150" s="36"/>
      <c r="K150" s="36"/>
      <c r="L150" s="39"/>
      <c r="M150" s="194"/>
      <c r="N150" s="195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135</v>
      </c>
      <c r="AU150" s="17" t="s">
        <v>86</v>
      </c>
    </row>
    <row r="151" spans="1:65" s="2" customFormat="1" ht="243.75">
      <c r="A151" s="34"/>
      <c r="B151" s="35"/>
      <c r="C151" s="36"/>
      <c r="D151" s="191" t="s">
        <v>136</v>
      </c>
      <c r="E151" s="36"/>
      <c r="F151" s="196" t="s">
        <v>228</v>
      </c>
      <c r="G151" s="36"/>
      <c r="H151" s="36"/>
      <c r="I151" s="193"/>
      <c r="J151" s="36"/>
      <c r="K151" s="36"/>
      <c r="L151" s="39"/>
      <c r="M151" s="194"/>
      <c r="N151" s="195"/>
      <c r="O151" s="71"/>
      <c r="P151" s="71"/>
      <c r="Q151" s="71"/>
      <c r="R151" s="71"/>
      <c r="S151" s="71"/>
      <c r="T151" s="72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136</v>
      </c>
      <c r="AU151" s="17" t="s">
        <v>86</v>
      </c>
    </row>
    <row r="152" spans="1:65" s="2" customFormat="1" ht="19.5">
      <c r="A152" s="34"/>
      <c r="B152" s="35"/>
      <c r="C152" s="36"/>
      <c r="D152" s="191" t="s">
        <v>138</v>
      </c>
      <c r="E152" s="36"/>
      <c r="F152" s="196" t="s">
        <v>466</v>
      </c>
      <c r="G152" s="36"/>
      <c r="H152" s="36"/>
      <c r="I152" s="193"/>
      <c r="J152" s="36"/>
      <c r="K152" s="36"/>
      <c r="L152" s="39"/>
      <c r="M152" s="194"/>
      <c r="N152" s="195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138</v>
      </c>
      <c r="AU152" s="17" t="s">
        <v>86</v>
      </c>
    </row>
    <row r="153" spans="1:65" s="14" customFormat="1">
      <c r="B153" s="219"/>
      <c r="C153" s="220"/>
      <c r="D153" s="191" t="s">
        <v>209</v>
      </c>
      <c r="E153" s="221" t="s">
        <v>1</v>
      </c>
      <c r="F153" s="222" t="s">
        <v>467</v>
      </c>
      <c r="G153" s="220"/>
      <c r="H153" s="223">
        <v>14</v>
      </c>
      <c r="I153" s="224"/>
      <c r="J153" s="220"/>
      <c r="K153" s="220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209</v>
      </c>
      <c r="AU153" s="229" t="s">
        <v>86</v>
      </c>
      <c r="AV153" s="14" t="s">
        <v>86</v>
      </c>
      <c r="AW153" s="14" t="s">
        <v>32</v>
      </c>
      <c r="AX153" s="14" t="s">
        <v>84</v>
      </c>
      <c r="AY153" s="229" t="s">
        <v>127</v>
      </c>
    </row>
    <row r="154" spans="1:65" s="2" customFormat="1" ht="21.75" customHeight="1">
      <c r="A154" s="34"/>
      <c r="B154" s="35"/>
      <c r="C154" s="178" t="s">
        <v>167</v>
      </c>
      <c r="D154" s="178" t="s">
        <v>128</v>
      </c>
      <c r="E154" s="179" t="s">
        <v>318</v>
      </c>
      <c r="F154" s="180" t="s">
        <v>319</v>
      </c>
      <c r="G154" s="181" t="s">
        <v>198</v>
      </c>
      <c r="H154" s="182">
        <v>24</v>
      </c>
      <c r="I154" s="183"/>
      <c r="J154" s="184">
        <f>ROUND(I154*H154,2)</f>
        <v>0</v>
      </c>
      <c r="K154" s="180" t="s">
        <v>1</v>
      </c>
      <c r="L154" s="39"/>
      <c r="M154" s="185" t="s">
        <v>1</v>
      </c>
      <c r="N154" s="186" t="s">
        <v>41</v>
      </c>
      <c r="O154" s="71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133</v>
      </c>
      <c r="AT154" s="189" t="s">
        <v>128</v>
      </c>
      <c r="AU154" s="189" t="s">
        <v>86</v>
      </c>
      <c r="AY154" s="17" t="s">
        <v>127</v>
      </c>
      <c r="BE154" s="190">
        <f>IF(N154="základní",J154,0)</f>
        <v>0</v>
      </c>
      <c r="BF154" s="190">
        <f>IF(N154="snížená",J154,0)</f>
        <v>0</v>
      </c>
      <c r="BG154" s="190">
        <f>IF(N154="zákl. přenesená",J154,0)</f>
        <v>0</v>
      </c>
      <c r="BH154" s="190">
        <f>IF(N154="sníž. přenesená",J154,0)</f>
        <v>0</v>
      </c>
      <c r="BI154" s="190">
        <f>IF(N154="nulová",J154,0)</f>
        <v>0</v>
      </c>
      <c r="BJ154" s="17" t="s">
        <v>84</v>
      </c>
      <c r="BK154" s="190">
        <f>ROUND(I154*H154,2)</f>
        <v>0</v>
      </c>
      <c r="BL154" s="17" t="s">
        <v>133</v>
      </c>
      <c r="BM154" s="189" t="s">
        <v>468</v>
      </c>
    </row>
    <row r="155" spans="1:65" s="2" customFormat="1" ht="126.75">
      <c r="A155" s="34"/>
      <c r="B155" s="35"/>
      <c r="C155" s="36"/>
      <c r="D155" s="191" t="s">
        <v>135</v>
      </c>
      <c r="E155" s="36"/>
      <c r="F155" s="192" t="s">
        <v>321</v>
      </c>
      <c r="G155" s="36"/>
      <c r="H155" s="36"/>
      <c r="I155" s="193"/>
      <c r="J155" s="36"/>
      <c r="K155" s="36"/>
      <c r="L155" s="39"/>
      <c r="M155" s="194"/>
      <c r="N155" s="195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135</v>
      </c>
      <c r="AU155" s="17" t="s">
        <v>86</v>
      </c>
    </row>
    <row r="156" spans="1:65" s="2" customFormat="1" ht="243.75">
      <c r="A156" s="34"/>
      <c r="B156" s="35"/>
      <c r="C156" s="36"/>
      <c r="D156" s="191" t="s">
        <v>136</v>
      </c>
      <c r="E156" s="36"/>
      <c r="F156" s="196" t="s">
        <v>228</v>
      </c>
      <c r="G156" s="36"/>
      <c r="H156" s="36"/>
      <c r="I156" s="193"/>
      <c r="J156" s="36"/>
      <c r="K156" s="36"/>
      <c r="L156" s="39"/>
      <c r="M156" s="194"/>
      <c r="N156" s="195"/>
      <c r="O156" s="71"/>
      <c r="P156" s="71"/>
      <c r="Q156" s="71"/>
      <c r="R156" s="71"/>
      <c r="S156" s="71"/>
      <c r="T156" s="72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136</v>
      </c>
      <c r="AU156" s="17" t="s">
        <v>86</v>
      </c>
    </row>
    <row r="157" spans="1:65" s="2" customFormat="1" ht="29.25">
      <c r="A157" s="34"/>
      <c r="B157" s="35"/>
      <c r="C157" s="36"/>
      <c r="D157" s="191" t="s">
        <v>138</v>
      </c>
      <c r="E157" s="36"/>
      <c r="F157" s="196" t="s">
        <v>469</v>
      </c>
      <c r="G157" s="36"/>
      <c r="H157" s="36"/>
      <c r="I157" s="193"/>
      <c r="J157" s="36"/>
      <c r="K157" s="36"/>
      <c r="L157" s="39"/>
      <c r="M157" s="194"/>
      <c r="N157" s="195"/>
      <c r="O157" s="71"/>
      <c r="P157" s="71"/>
      <c r="Q157" s="71"/>
      <c r="R157" s="71"/>
      <c r="S157" s="71"/>
      <c r="T157" s="72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138</v>
      </c>
      <c r="AU157" s="17" t="s">
        <v>86</v>
      </c>
    </row>
    <row r="158" spans="1:65" s="14" customFormat="1">
      <c r="B158" s="219"/>
      <c r="C158" s="220"/>
      <c r="D158" s="191" t="s">
        <v>209</v>
      </c>
      <c r="E158" s="221" t="s">
        <v>1</v>
      </c>
      <c r="F158" s="222" t="s">
        <v>402</v>
      </c>
      <c r="G158" s="220"/>
      <c r="H158" s="223">
        <v>24</v>
      </c>
      <c r="I158" s="224"/>
      <c r="J158" s="220"/>
      <c r="K158" s="220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209</v>
      </c>
      <c r="AU158" s="229" t="s">
        <v>86</v>
      </c>
      <c r="AV158" s="14" t="s">
        <v>86</v>
      </c>
      <c r="AW158" s="14" t="s">
        <v>32</v>
      </c>
      <c r="AX158" s="14" t="s">
        <v>84</v>
      </c>
      <c r="AY158" s="229" t="s">
        <v>127</v>
      </c>
    </row>
    <row r="159" spans="1:65" s="2" customFormat="1" ht="16.5" customHeight="1">
      <c r="A159" s="34"/>
      <c r="B159" s="35"/>
      <c r="C159" s="178" t="s">
        <v>174</v>
      </c>
      <c r="D159" s="178" t="s">
        <v>128</v>
      </c>
      <c r="E159" s="179" t="s">
        <v>231</v>
      </c>
      <c r="F159" s="180" t="s">
        <v>232</v>
      </c>
      <c r="G159" s="181" t="s">
        <v>220</v>
      </c>
      <c r="H159" s="182">
        <v>760</v>
      </c>
      <c r="I159" s="183"/>
      <c r="J159" s="184">
        <f>ROUND(I159*H159,2)</f>
        <v>0</v>
      </c>
      <c r="K159" s="180" t="s">
        <v>132</v>
      </c>
      <c r="L159" s="39"/>
      <c r="M159" s="185" t="s">
        <v>1</v>
      </c>
      <c r="N159" s="186" t="s">
        <v>41</v>
      </c>
      <c r="O159" s="71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133</v>
      </c>
      <c r="AT159" s="189" t="s">
        <v>128</v>
      </c>
      <c r="AU159" s="189" t="s">
        <v>86</v>
      </c>
      <c r="AY159" s="17" t="s">
        <v>127</v>
      </c>
      <c r="BE159" s="190">
        <f>IF(N159="základní",J159,0)</f>
        <v>0</v>
      </c>
      <c r="BF159" s="190">
        <f>IF(N159="snížená",J159,0)</f>
        <v>0</v>
      </c>
      <c r="BG159" s="190">
        <f>IF(N159="zákl. přenesená",J159,0)</f>
        <v>0</v>
      </c>
      <c r="BH159" s="190">
        <f>IF(N159="sníž. přenesená",J159,0)</f>
        <v>0</v>
      </c>
      <c r="BI159" s="190">
        <f>IF(N159="nulová",J159,0)</f>
        <v>0</v>
      </c>
      <c r="BJ159" s="17" t="s">
        <v>84</v>
      </c>
      <c r="BK159" s="190">
        <f>ROUND(I159*H159,2)</f>
        <v>0</v>
      </c>
      <c r="BL159" s="17" t="s">
        <v>133</v>
      </c>
      <c r="BM159" s="189" t="s">
        <v>470</v>
      </c>
    </row>
    <row r="160" spans="1:65" s="2" customFormat="1">
      <c r="A160" s="34"/>
      <c r="B160" s="35"/>
      <c r="C160" s="36"/>
      <c r="D160" s="191" t="s">
        <v>135</v>
      </c>
      <c r="E160" s="36"/>
      <c r="F160" s="192" t="s">
        <v>232</v>
      </c>
      <c r="G160" s="36"/>
      <c r="H160" s="36"/>
      <c r="I160" s="193"/>
      <c r="J160" s="36"/>
      <c r="K160" s="36"/>
      <c r="L160" s="39"/>
      <c r="M160" s="194"/>
      <c r="N160" s="195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135</v>
      </c>
      <c r="AU160" s="17" t="s">
        <v>86</v>
      </c>
    </row>
    <row r="161" spans="1:65" s="2" customFormat="1" ht="29.25">
      <c r="A161" s="34"/>
      <c r="B161" s="35"/>
      <c r="C161" s="36"/>
      <c r="D161" s="191" t="s">
        <v>136</v>
      </c>
      <c r="E161" s="36"/>
      <c r="F161" s="196" t="s">
        <v>222</v>
      </c>
      <c r="G161" s="36"/>
      <c r="H161" s="36"/>
      <c r="I161" s="193"/>
      <c r="J161" s="36"/>
      <c r="K161" s="36"/>
      <c r="L161" s="39"/>
      <c r="M161" s="194"/>
      <c r="N161" s="195"/>
      <c r="O161" s="71"/>
      <c r="P161" s="71"/>
      <c r="Q161" s="71"/>
      <c r="R161" s="71"/>
      <c r="S161" s="71"/>
      <c r="T161" s="72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136</v>
      </c>
      <c r="AU161" s="17" t="s">
        <v>86</v>
      </c>
    </row>
    <row r="162" spans="1:65" s="2" customFormat="1" ht="19.5">
      <c r="A162" s="34"/>
      <c r="B162" s="35"/>
      <c r="C162" s="36"/>
      <c r="D162" s="191" t="s">
        <v>138</v>
      </c>
      <c r="E162" s="36"/>
      <c r="F162" s="196" t="s">
        <v>223</v>
      </c>
      <c r="G162" s="36"/>
      <c r="H162" s="36"/>
      <c r="I162" s="193"/>
      <c r="J162" s="36"/>
      <c r="K162" s="36"/>
      <c r="L162" s="39"/>
      <c r="M162" s="194"/>
      <c r="N162" s="195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138</v>
      </c>
      <c r="AU162" s="17" t="s">
        <v>86</v>
      </c>
    </row>
    <row r="163" spans="1:65" s="14" customFormat="1">
      <c r="B163" s="219"/>
      <c r="C163" s="220"/>
      <c r="D163" s="191" t="s">
        <v>209</v>
      </c>
      <c r="E163" s="220"/>
      <c r="F163" s="222" t="s">
        <v>471</v>
      </c>
      <c r="G163" s="220"/>
      <c r="H163" s="223">
        <v>760</v>
      </c>
      <c r="I163" s="224"/>
      <c r="J163" s="220"/>
      <c r="K163" s="220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209</v>
      </c>
      <c r="AU163" s="229" t="s">
        <v>86</v>
      </c>
      <c r="AV163" s="14" t="s">
        <v>86</v>
      </c>
      <c r="AW163" s="14" t="s">
        <v>4</v>
      </c>
      <c r="AX163" s="14" t="s">
        <v>84</v>
      </c>
      <c r="AY163" s="229" t="s">
        <v>127</v>
      </c>
    </row>
    <row r="164" spans="1:65" s="2" customFormat="1" ht="16.5" customHeight="1">
      <c r="A164" s="34"/>
      <c r="B164" s="35"/>
      <c r="C164" s="178" t="s">
        <v>181</v>
      </c>
      <c r="D164" s="178" t="s">
        <v>128</v>
      </c>
      <c r="E164" s="179" t="s">
        <v>236</v>
      </c>
      <c r="F164" s="180" t="s">
        <v>237</v>
      </c>
      <c r="G164" s="181" t="s">
        <v>198</v>
      </c>
      <c r="H164" s="182">
        <v>38</v>
      </c>
      <c r="I164" s="183"/>
      <c r="J164" s="184">
        <f>ROUND(I164*H164,2)</f>
        <v>0</v>
      </c>
      <c r="K164" s="180" t="s">
        <v>132</v>
      </c>
      <c r="L164" s="39"/>
      <c r="M164" s="185" t="s">
        <v>1</v>
      </c>
      <c r="N164" s="186" t="s">
        <v>41</v>
      </c>
      <c r="O164" s="71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133</v>
      </c>
      <c r="AT164" s="189" t="s">
        <v>128</v>
      </c>
      <c r="AU164" s="189" t="s">
        <v>86</v>
      </c>
      <c r="AY164" s="17" t="s">
        <v>127</v>
      </c>
      <c r="BE164" s="190">
        <f>IF(N164="základní",J164,0)</f>
        <v>0</v>
      </c>
      <c r="BF164" s="190">
        <f>IF(N164="snížená",J164,0)</f>
        <v>0</v>
      </c>
      <c r="BG164" s="190">
        <f>IF(N164="zákl. přenesená",J164,0)</f>
        <v>0</v>
      </c>
      <c r="BH164" s="190">
        <f>IF(N164="sníž. přenesená",J164,0)</f>
        <v>0</v>
      </c>
      <c r="BI164" s="190">
        <f>IF(N164="nulová",J164,0)</f>
        <v>0</v>
      </c>
      <c r="BJ164" s="17" t="s">
        <v>84</v>
      </c>
      <c r="BK164" s="190">
        <f>ROUND(I164*H164,2)</f>
        <v>0</v>
      </c>
      <c r="BL164" s="17" t="s">
        <v>133</v>
      </c>
      <c r="BM164" s="189" t="s">
        <v>472</v>
      </c>
    </row>
    <row r="165" spans="1:65" s="2" customFormat="1">
      <c r="A165" s="34"/>
      <c r="B165" s="35"/>
      <c r="C165" s="36"/>
      <c r="D165" s="191" t="s">
        <v>135</v>
      </c>
      <c r="E165" s="36"/>
      <c r="F165" s="192" t="s">
        <v>237</v>
      </c>
      <c r="G165" s="36"/>
      <c r="H165" s="36"/>
      <c r="I165" s="193"/>
      <c r="J165" s="36"/>
      <c r="K165" s="36"/>
      <c r="L165" s="39"/>
      <c r="M165" s="194"/>
      <c r="N165" s="195"/>
      <c r="O165" s="71"/>
      <c r="P165" s="71"/>
      <c r="Q165" s="71"/>
      <c r="R165" s="71"/>
      <c r="S165" s="71"/>
      <c r="T165" s="72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135</v>
      </c>
      <c r="AU165" s="17" t="s">
        <v>86</v>
      </c>
    </row>
    <row r="166" spans="1:65" s="2" customFormat="1" ht="29.25">
      <c r="A166" s="34"/>
      <c r="B166" s="35"/>
      <c r="C166" s="36"/>
      <c r="D166" s="191" t="s">
        <v>136</v>
      </c>
      <c r="E166" s="36"/>
      <c r="F166" s="196" t="s">
        <v>239</v>
      </c>
      <c r="G166" s="36"/>
      <c r="H166" s="36"/>
      <c r="I166" s="193"/>
      <c r="J166" s="36"/>
      <c r="K166" s="36"/>
      <c r="L166" s="39"/>
      <c r="M166" s="194"/>
      <c r="N166" s="195"/>
      <c r="O166" s="71"/>
      <c r="P166" s="71"/>
      <c r="Q166" s="71"/>
      <c r="R166" s="71"/>
      <c r="S166" s="71"/>
      <c r="T166" s="72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136</v>
      </c>
      <c r="AU166" s="17" t="s">
        <v>86</v>
      </c>
    </row>
    <row r="167" spans="1:65" s="11" customFormat="1" ht="22.9" customHeight="1">
      <c r="B167" s="164"/>
      <c r="C167" s="165"/>
      <c r="D167" s="166" t="s">
        <v>75</v>
      </c>
      <c r="E167" s="207" t="s">
        <v>86</v>
      </c>
      <c r="F167" s="207" t="s">
        <v>263</v>
      </c>
      <c r="G167" s="165"/>
      <c r="H167" s="165"/>
      <c r="I167" s="168"/>
      <c r="J167" s="208">
        <f>BK167</f>
        <v>0</v>
      </c>
      <c r="K167" s="165"/>
      <c r="L167" s="170"/>
      <c r="M167" s="171"/>
      <c r="N167" s="172"/>
      <c r="O167" s="172"/>
      <c r="P167" s="173">
        <f>SUM(P168:P258)</f>
        <v>0</v>
      </c>
      <c r="Q167" s="172"/>
      <c r="R167" s="173">
        <f>SUM(R168:R258)</f>
        <v>0</v>
      </c>
      <c r="S167" s="172"/>
      <c r="T167" s="174">
        <f>SUM(T168:T258)</f>
        <v>0</v>
      </c>
      <c r="AR167" s="175" t="s">
        <v>126</v>
      </c>
      <c r="AT167" s="176" t="s">
        <v>75</v>
      </c>
      <c r="AU167" s="176" t="s">
        <v>84</v>
      </c>
      <c r="AY167" s="175" t="s">
        <v>127</v>
      </c>
      <c r="BK167" s="177">
        <f>SUM(BK168:BK258)</f>
        <v>0</v>
      </c>
    </row>
    <row r="168" spans="1:65" s="2" customFormat="1" ht="33" customHeight="1">
      <c r="A168" s="34"/>
      <c r="B168" s="35"/>
      <c r="C168" s="178" t="s">
        <v>251</v>
      </c>
      <c r="D168" s="178" t="s">
        <v>128</v>
      </c>
      <c r="E168" s="179" t="s">
        <v>348</v>
      </c>
      <c r="F168" s="180" t="s">
        <v>349</v>
      </c>
      <c r="G168" s="181" t="s">
        <v>267</v>
      </c>
      <c r="H168" s="182">
        <v>117.6</v>
      </c>
      <c r="I168" s="183"/>
      <c r="J168" s="184">
        <f>ROUND(I168*H168,2)</f>
        <v>0</v>
      </c>
      <c r="K168" s="180" t="s">
        <v>1</v>
      </c>
      <c r="L168" s="39"/>
      <c r="M168" s="185" t="s">
        <v>1</v>
      </c>
      <c r="N168" s="186" t="s">
        <v>41</v>
      </c>
      <c r="O168" s="71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133</v>
      </c>
      <c r="AT168" s="189" t="s">
        <v>128</v>
      </c>
      <c r="AU168" s="189" t="s">
        <v>86</v>
      </c>
      <c r="AY168" s="17" t="s">
        <v>127</v>
      </c>
      <c r="BE168" s="190">
        <f>IF(N168="základní",J168,0)</f>
        <v>0</v>
      </c>
      <c r="BF168" s="190">
        <f>IF(N168="snížená",J168,0)</f>
        <v>0</v>
      </c>
      <c r="BG168" s="190">
        <f>IF(N168="zákl. přenesená",J168,0)</f>
        <v>0</v>
      </c>
      <c r="BH168" s="190">
        <f>IF(N168="sníž. přenesená",J168,0)</f>
        <v>0</v>
      </c>
      <c r="BI168" s="190">
        <f>IF(N168="nulová",J168,0)</f>
        <v>0</v>
      </c>
      <c r="BJ168" s="17" t="s">
        <v>84</v>
      </c>
      <c r="BK168" s="190">
        <f>ROUND(I168*H168,2)</f>
        <v>0</v>
      </c>
      <c r="BL168" s="17" t="s">
        <v>133</v>
      </c>
      <c r="BM168" s="189" t="s">
        <v>473</v>
      </c>
    </row>
    <row r="169" spans="1:65" s="2" customFormat="1" ht="19.5">
      <c r="A169" s="34"/>
      <c r="B169" s="35"/>
      <c r="C169" s="36"/>
      <c r="D169" s="191" t="s">
        <v>135</v>
      </c>
      <c r="E169" s="36"/>
      <c r="F169" s="192" t="s">
        <v>351</v>
      </c>
      <c r="G169" s="36"/>
      <c r="H169" s="36"/>
      <c r="I169" s="193"/>
      <c r="J169" s="36"/>
      <c r="K169" s="36"/>
      <c r="L169" s="39"/>
      <c r="M169" s="194"/>
      <c r="N169" s="195"/>
      <c r="O169" s="71"/>
      <c r="P169" s="71"/>
      <c r="Q169" s="71"/>
      <c r="R169" s="71"/>
      <c r="S169" s="71"/>
      <c r="T169" s="72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135</v>
      </c>
      <c r="AU169" s="17" t="s">
        <v>86</v>
      </c>
    </row>
    <row r="170" spans="1:65" s="2" customFormat="1" ht="39">
      <c r="A170" s="34"/>
      <c r="B170" s="35"/>
      <c r="C170" s="36"/>
      <c r="D170" s="191" t="s">
        <v>136</v>
      </c>
      <c r="E170" s="36"/>
      <c r="F170" s="196" t="s">
        <v>269</v>
      </c>
      <c r="G170" s="36"/>
      <c r="H170" s="36"/>
      <c r="I170" s="193"/>
      <c r="J170" s="36"/>
      <c r="K170" s="36"/>
      <c r="L170" s="39"/>
      <c r="M170" s="194"/>
      <c r="N170" s="195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136</v>
      </c>
      <c r="AU170" s="17" t="s">
        <v>86</v>
      </c>
    </row>
    <row r="171" spans="1:65" s="2" customFormat="1" ht="19.5">
      <c r="A171" s="34"/>
      <c r="B171" s="35"/>
      <c r="C171" s="36"/>
      <c r="D171" s="191" t="s">
        <v>138</v>
      </c>
      <c r="E171" s="36"/>
      <c r="F171" s="196" t="s">
        <v>352</v>
      </c>
      <c r="G171" s="36"/>
      <c r="H171" s="36"/>
      <c r="I171" s="193"/>
      <c r="J171" s="36"/>
      <c r="K171" s="36"/>
      <c r="L171" s="39"/>
      <c r="M171" s="194"/>
      <c r="N171" s="195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138</v>
      </c>
      <c r="AU171" s="17" t="s">
        <v>86</v>
      </c>
    </row>
    <row r="172" spans="1:65" s="14" customFormat="1">
      <c r="B172" s="219"/>
      <c r="C172" s="220"/>
      <c r="D172" s="191" t="s">
        <v>209</v>
      </c>
      <c r="E172" s="221" t="s">
        <v>1</v>
      </c>
      <c r="F172" s="222" t="s">
        <v>474</v>
      </c>
      <c r="G172" s="220"/>
      <c r="H172" s="223">
        <v>117.6</v>
      </c>
      <c r="I172" s="224"/>
      <c r="J172" s="220"/>
      <c r="K172" s="220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209</v>
      </c>
      <c r="AU172" s="229" t="s">
        <v>86</v>
      </c>
      <c r="AV172" s="14" t="s">
        <v>86</v>
      </c>
      <c r="AW172" s="14" t="s">
        <v>32</v>
      </c>
      <c r="AX172" s="14" t="s">
        <v>84</v>
      </c>
      <c r="AY172" s="229" t="s">
        <v>127</v>
      </c>
    </row>
    <row r="173" spans="1:65" s="2" customFormat="1" ht="33" customHeight="1">
      <c r="A173" s="34"/>
      <c r="B173" s="35"/>
      <c r="C173" s="178" t="s">
        <v>258</v>
      </c>
      <c r="D173" s="178" t="s">
        <v>128</v>
      </c>
      <c r="E173" s="179" t="s">
        <v>475</v>
      </c>
      <c r="F173" s="180" t="s">
        <v>476</v>
      </c>
      <c r="G173" s="181" t="s">
        <v>267</v>
      </c>
      <c r="H173" s="182">
        <v>74</v>
      </c>
      <c r="I173" s="183"/>
      <c r="J173" s="184">
        <f>ROUND(I173*H173,2)</f>
        <v>0</v>
      </c>
      <c r="K173" s="180" t="s">
        <v>1</v>
      </c>
      <c r="L173" s="39"/>
      <c r="M173" s="185" t="s">
        <v>1</v>
      </c>
      <c r="N173" s="186" t="s">
        <v>41</v>
      </c>
      <c r="O173" s="71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133</v>
      </c>
      <c r="AT173" s="189" t="s">
        <v>128</v>
      </c>
      <c r="AU173" s="189" t="s">
        <v>86</v>
      </c>
      <c r="AY173" s="17" t="s">
        <v>127</v>
      </c>
      <c r="BE173" s="190">
        <f>IF(N173="základní",J173,0)</f>
        <v>0</v>
      </c>
      <c r="BF173" s="190">
        <f>IF(N173="snížená",J173,0)</f>
        <v>0</v>
      </c>
      <c r="BG173" s="190">
        <f>IF(N173="zákl. přenesená",J173,0)</f>
        <v>0</v>
      </c>
      <c r="BH173" s="190">
        <f>IF(N173="sníž. přenesená",J173,0)</f>
        <v>0</v>
      </c>
      <c r="BI173" s="190">
        <f>IF(N173="nulová",J173,0)</f>
        <v>0</v>
      </c>
      <c r="BJ173" s="17" t="s">
        <v>84</v>
      </c>
      <c r="BK173" s="190">
        <f>ROUND(I173*H173,2)</f>
        <v>0</v>
      </c>
      <c r="BL173" s="17" t="s">
        <v>133</v>
      </c>
      <c r="BM173" s="189" t="s">
        <v>477</v>
      </c>
    </row>
    <row r="174" spans="1:65" s="2" customFormat="1" ht="19.5">
      <c r="A174" s="34"/>
      <c r="B174" s="35"/>
      <c r="C174" s="36"/>
      <c r="D174" s="191" t="s">
        <v>135</v>
      </c>
      <c r="E174" s="36"/>
      <c r="F174" s="192" t="s">
        <v>478</v>
      </c>
      <c r="G174" s="36"/>
      <c r="H174" s="36"/>
      <c r="I174" s="193"/>
      <c r="J174" s="36"/>
      <c r="K174" s="36"/>
      <c r="L174" s="39"/>
      <c r="M174" s="194"/>
      <c r="N174" s="195"/>
      <c r="O174" s="71"/>
      <c r="P174" s="71"/>
      <c r="Q174" s="71"/>
      <c r="R174" s="71"/>
      <c r="S174" s="71"/>
      <c r="T174" s="72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135</v>
      </c>
      <c r="AU174" s="17" t="s">
        <v>86</v>
      </c>
    </row>
    <row r="175" spans="1:65" s="2" customFormat="1" ht="39">
      <c r="A175" s="34"/>
      <c r="B175" s="35"/>
      <c r="C175" s="36"/>
      <c r="D175" s="191" t="s">
        <v>136</v>
      </c>
      <c r="E175" s="36"/>
      <c r="F175" s="196" t="s">
        <v>269</v>
      </c>
      <c r="G175" s="36"/>
      <c r="H175" s="36"/>
      <c r="I175" s="193"/>
      <c r="J175" s="36"/>
      <c r="K175" s="36"/>
      <c r="L175" s="39"/>
      <c r="M175" s="194"/>
      <c r="N175" s="195"/>
      <c r="O175" s="71"/>
      <c r="P175" s="71"/>
      <c r="Q175" s="71"/>
      <c r="R175" s="71"/>
      <c r="S175" s="71"/>
      <c r="T175" s="72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136</v>
      </c>
      <c r="AU175" s="17" t="s">
        <v>86</v>
      </c>
    </row>
    <row r="176" spans="1:65" s="2" customFormat="1" ht="19.5">
      <c r="A176" s="34"/>
      <c r="B176" s="35"/>
      <c r="C176" s="36"/>
      <c r="D176" s="191" t="s">
        <v>138</v>
      </c>
      <c r="E176" s="36"/>
      <c r="F176" s="196" t="s">
        <v>479</v>
      </c>
      <c r="G176" s="36"/>
      <c r="H176" s="36"/>
      <c r="I176" s="193"/>
      <c r="J176" s="36"/>
      <c r="K176" s="36"/>
      <c r="L176" s="39"/>
      <c r="M176" s="194"/>
      <c r="N176" s="195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138</v>
      </c>
      <c r="AU176" s="17" t="s">
        <v>86</v>
      </c>
    </row>
    <row r="177" spans="1:65" s="14" customFormat="1">
      <c r="B177" s="219"/>
      <c r="C177" s="220"/>
      <c r="D177" s="191" t="s">
        <v>209</v>
      </c>
      <c r="E177" s="221" t="s">
        <v>1</v>
      </c>
      <c r="F177" s="222" t="s">
        <v>480</v>
      </c>
      <c r="G177" s="220"/>
      <c r="H177" s="223">
        <v>30</v>
      </c>
      <c r="I177" s="224"/>
      <c r="J177" s="220"/>
      <c r="K177" s="220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209</v>
      </c>
      <c r="AU177" s="229" t="s">
        <v>86</v>
      </c>
      <c r="AV177" s="14" t="s">
        <v>86</v>
      </c>
      <c r="AW177" s="14" t="s">
        <v>32</v>
      </c>
      <c r="AX177" s="14" t="s">
        <v>76</v>
      </c>
      <c r="AY177" s="229" t="s">
        <v>127</v>
      </c>
    </row>
    <row r="178" spans="1:65" s="14" customFormat="1">
      <c r="B178" s="219"/>
      <c r="C178" s="220"/>
      <c r="D178" s="191" t="s">
        <v>209</v>
      </c>
      <c r="E178" s="221" t="s">
        <v>1</v>
      </c>
      <c r="F178" s="222" t="s">
        <v>481</v>
      </c>
      <c r="G178" s="220"/>
      <c r="H178" s="223">
        <v>44</v>
      </c>
      <c r="I178" s="224"/>
      <c r="J178" s="220"/>
      <c r="K178" s="220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209</v>
      </c>
      <c r="AU178" s="229" t="s">
        <v>86</v>
      </c>
      <c r="AV178" s="14" t="s">
        <v>86</v>
      </c>
      <c r="AW178" s="14" t="s">
        <v>32</v>
      </c>
      <c r="AX178" s="14" t="s">
        <v>76</v>
      </c>
      <c r="AY178" s="229" t="s">
        <v>127</v>
      </c>
    </row>
    <row r="179" spans="1:65" s="15" customFormat="1">
      <c r="B179" s="233"/>
      <c r="C179" s="234"/>
      <c r="D179" s="191" t="s">
        <v>209</v>
      </c>
      <c r="E179" s="235" t="s">
        <v>1</v>
      </c>
      <c r="F179" s="236" t="s">
        <v>482</v>
      </c>
      <c r="G179" s="234"/>
      <c r="H179" s="237">
        <v>74</v>
      </c>
      <c r="I179" s="238"/>
      <c r="J179" s="234"/>
      <c r="K179" s="234"/>
      <c r="L179" s="239"/>
      <c r="M179" s="240"/>
      <c r="N179" s="241"/>
      <c r="O179" s="241"/>
      <c r="P179" s="241"/>
      <c r="Q179" s="241"/>
      <c r="R179" s="241"/>
      <c r="S179" s="241"/>
      <c r="T179" s="242"/>
      <c r="AT179" s="243" t="s">
        <v>209</v>
      </c>
      <c r="AU179" s="243" t="s">
        <v>86</v>
      </c>
      <c r="AV179" s="15" t="s">
        <v>126</v>
      </c>
      <c r="AW179" s="15" t="s">
        <v>32</v>
      </c>
      <c r="AX179" s="15" t="s">
        <v>84</v>
      </c>
      <c r="AY179" s="243" t="s">
        <v>127</v>
      </c>
    </row>
    <row r="180" spans="1:65" s="2" customFormat="1" ht="33" customHeight="1">
      <c r="A180" s="34"/>
      <c r="B180" s="35"/>
      <c r="C180" s="178" t="s">
        <v>264</v>
      </c>
      <c r="D180" s="178" t="s">
        <v>128</v>
      </c>
      <c r="E180" s="179" t="s">
        <v>483</v>
      </c>
      <c r="F180" s="180" t="s">
        <v>484</v>
      </c>
      <c r="G180" s="181" t="s">
        <v>267</v>
      </c>
      <c r="H180" s="182">
        <v>62.4</v>
      </c>
      <c r="I180" s="183"/>
      <c r="J180" s="184">
        <f>ROUND(I180*H180,2)</f>
        <v>0</v>
      </c>
      <c r="K180" s="180" t="s">
        <v>1</v>
      </c>
      <c r="L180" s="39"/>
      <c r="M180" s="185" t="s">
        <v>1</v>
      </c>
      <c r="N180" s="186" t="s">
        <v>41</v>
      </c>
      <c r="O180" s="71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133</v>
      </c>
      <c r="AT180" s="189" t="s">
        <v>128</v>
      </c>
      <c r="AU180" s="189" t="s">
        <v>86</v>
      </c>
      <c r="AY180" s="17" t="s">
        <v>127</v>
      </c>
      <c r="BE180" s="190">
        <f>IF(N180="základní",J180,0)</f>
        <v>0</v>
      </c>
      <c r="BF180" s="190">
        <f>IF(N180="snížená",J180,0)</f>
        <v>0</v>
      </c>
      <c r="BG180" s="190">
        <f>IF(N180="zákl. přenesená",J180,0)</f>
        <v>0</v>
      </c>
      <c r="BH180" s="190">
        <f>IF(N180="sníž. přenesená",J180,0)</f>
        <v>0</v>
      </c>
      <c r="BI180" s="190">
        <f>IF(N180="nulová",J180,0)</f>
        <v>0</v>
      </c>
      <c r="BJ180" s="17" t="s">
        <v>84</v>
      </c>
      <c r="BK180" s="190">
        <f>ROUND(I180*H180,2)</f>
        <v>0</v>
      </c>
      <c r="BL180" s="17" t="s">
        <v>133</v>
      </c>
      <c r="BM180" s="189" t="s">
        <v>485</v>
      </c>
    </row>
    <row r="181" spans="1:65" s="2" customFormat="1" ht="19.5">
      <c r="A181" s="34"/>
      <c r="B181" s="35"/>
      <c r="C181" s="36"/>
      <c r="D181" s="191" t="s">
        <v>135</v>
      </c>
      <c r="E181" s="36"/>
      <c r="F181" s="192" t="s">
        <v>486</v>
      </c>
      <c r="G181" s="36"/>
      <c r="H181" s="36"/>
      <c r="I181" s="193"/>
      <c r="J181" s="36"/>
      <c r="K181" s="36"/>
      <c r="L181" s="39"/>
      <c r="M181" s="194"/>
      <c r="N181" s="195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135</v>
      </c>
      <c r="AU181" s="17" t="s">
        <v>86</v>
      </c>
    </row>
    <row r="182" spans="1:65" s="2" customFormat="1" ht="39">
      <c r="A182" s="34"/>
      <c r="B182" s="35"/>
      <c r="C182" s="36"/>
      <c r="D182" s="191" t="s">
        <v>136</v>
      </c>
      <c r="E182" s="36"/>
      <c r="F182" s="196" t="s">
        <v>269</v>
      </c>
      <c r="G182" s="36"/>
      <c r="H182" s="36"/>
      <c r="I182" s="193"/>
      <c r="J182" s="36"/>
      <c r="K182" s="36"/>
      <c r="L182" s="39"/>
      <c r="M182" s="194"/>
      <c r="N182" s="195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136</v>
      </c>
      <c r="AU182" s="17" t="s">
        <v>86</v>
      </c>
    </row>
    <row r="183" spans="1:65" s="2" customFormat="1" ht="19.5">
      <c r="A183" s="34"/>
      <c r="B183" s="35"/>
      <c r="C183" s="36"/>
      <c r="D183" s="191" t="s">
        <v>138</v>
      </c>
      <c r="E183" s="36"/>
      <c r="F183" s="196" t="s">
        <v>487</v>
      </c>
      <c r="G183" s="36"/>
      <c r="H183" s="36"/>
      <c r="I183" s="193"/>
      <c r="J183" s="36"/>
      <c r="K183" s="36"/>
      <c r="L183" s="39"/>
      <c r="M183" s="194"/>
      <c r="N183" s="195"/>
      <c r="O183" s="71"/>
      <c r="P183" s="71"/>
      <c r="Q183" s="71"/>
      <c r="R183" s="71"/>
      <c r="S183" s="71"/>
      <c r="T183" s="72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138</v>
      </c>
      <c r="AU183" s="17" t="s">
        <v>86</v>
      </c>
    </row>
    <row r="184" spans="1:65" s="14" customFormat="1">
      <c r="B184" s="219"/>
      <c r="C184" s="220"/>
      <c r="D184" s="191" t="s">
        <v>209</v>
      </c>
      <c r="E184" s="221" t="s">
        <v>1</v>
      </c>
      <c r="F184" s="222" t="s">
        <v>488</v>
      </c>
      <c r="G184" s="220"/>
      <c r="H184" s="223">
        <v>62.4</v>
      </c>
      <c r="I184" s="224"/>
      <c r="J184" s="220"/>
      <c r="K184" s="220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209</v>
      </c>
      <c r="AU184" s="229" t="s">
        <v>86</v>
      </c>
      <c r="AV184" s="14" t="s">
        <v>86</v>
      </c>
      <c r="AW184" s="14" t="s">
        <v>32</v>
      </c>
      <c r="AX184" s="14" t="s">
        <v>84</v>
      </c>
      <c r="AY184" s="229" t="s">
        <v>127</v>
      </c>
    </row>
    <row r="185" spans="1:65" s="2" customFormat="1" ht="33" customHeight="1">
      <c r="A185" s="34"/>
      <c r="B185" s="35"/>
      <c r="C185" s="178" t="s">
        <v>272</v>
      </c>
      <c r="D185" s="178" t="s">
        <v>128</v>
      </c>
      <c r="E185" s="179" t="s">
        <v>489</v>
      </c>
      <c r="F185" s="180" t="s">
        <v>490</v>
      </c>
      <c r="G185" s="181" t="s">
        <v>267</v>
      </c>
      <c r="H185" s="182">
        <v>416.1</v>
      </c>
      <c r="I185" s="183"/>
      <c r="J185" s="184">
        <f>ROUND(I185*H185,2)</f>
        <v>0</v>
      </c>
      <c r="K185" s="180" t="s">
        <v>1</v>
      </c>
      <c r="L185" s="39"/>
      <c r="M185" s="185" t="s">
        <v>1</v>
      </c>
      <c r="N185" s="186" t="s">
        <v>41</v>
      </c>
      <c r="O185" s="71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133</v>
      </c>
      <c r="AT185" s="189" t="s">
        <v>128</v>
      </c>
      <c r="AU185" s="189" t="s">
        <v>86</v>
      </c>
      <c r="AY185" s="17" t="s">
        <v>127</v>
      </c>
      <c r="BE185" s="190">
        <f>IF(N185="základní",J185,0)</f>
        <v>0</v>
      </c>
      <c r="BF185" s="190">
        <f>IF(N185="snížená",J185,0)</f>
        <v>0</v>
      </c>
      <c r="BG185" s="190">
        <f>IF(N185="zákl. přenesená",J185,0)</f>
        <v>0</v>
      </c>
      <c r="BH185" s="190">
        <f>IF(N185="sníž. přenesená",J185,0)</f>
        <v>0</v>
      </c>
      <c r="BI185" s="190">
        <f>IF(N185="nulová",J185,0)</f>
        <v>0</v>
      </c>
      <c r="BJ185" s="17" t="s">
        <v>84</v>
      </c>
      <c r="BK185" s="190">
        <f>ROUND(I185*H185,2)</f>
        <v>0</v>
      </c>
      <c r="BL185" s="17" t="s">
        <v>133</v>
      </c>
      <c r="BM185" s="189" t="s">
        <v>491</v>
      </c>
    </row>
    <row r="186" spans="1:65" s="2" customFormat="1" ht="19.5">
      <c r="A186" s="34"/>
      <c r="B186" s="35"/>
      <c r="C186" s="36"/>
      <c r="D186" s="191" t="s">
        <v>135</v>
      </c>
      <c r="E186" s="36"/>
      <c r="F186" s="192" t="s">
        <v>490</v>
      </c>
      <c r="G186" s="36"/>
      <c r="H186" s="36"/>
      <c r="I186" s="193"/>
      <c r="J186" s="36"/>
      <c r="K186" s="36"/>
      <c r="L186" s="39"/>
      <c r="M186" s="194"/>
      <c r="N186" s="195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135</v>
      </c>
      <c r="AU186" s="17" t="s">
        <v>86</v>
      </c>
    </row>
    <row r="187" spans="1:65" s="2" customFormat="1" ht="39">
      <c r="A187" s="34"/>
      <c r="B187" s="35"/>
      <c r="C187" s="36"/>
      <c r="D187" s="191" t="s">
        <v>136</v>
      </c>
      <c r="E187" s="36"/>
      <c r="F187" s="196" t="s">
        <v>269</v>
      </c>
      <c r="G187" s="36"/>
      <c r="H187" s="36"/>
      <c r="I187" s="193"/>
      <c r="J187" s="36"/>
      <c r="K187" s="36"/>
      <c r="L187" s="39"/>
      <c r="M187" s="194"/>
      <c r="N187" s="195"/>
      <c r="O187" s="71"/>
      <c r="P187" s="71"/>
      <c r="Q187" s="71"/>
      <c r="R187" s="71"/>
      <c r="S187" s="71"/>
      <c r="T187" s="72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136</v>
      </c>
      <c r="AU187" s="17" t="s">
        <v>86</v>
      </c>
    </row>
    <row r="188" spans="1:65" s="2" customFormat="1" ht="19.5">
      <c r="A188" s="34"/>
      <c r="B188" s="35"/>
      <c r="C188" s="36"/>
      <c r="D188" s="191" t="s">
        <v>138</v>
      </c>
      <c r="E188" s="36"/>
      <c r="F188" s="196" t="s">
        <v>492</v>
      </c>
      <c r="G188" s="36"/>
      <c r="H188" s="36"/>
      <c r="I188" s="193"/>
      <c r="J188" s="36"/>
      <c r="K188" s="36"/>
      <c r="L188" s="39"/>
      <c r="M188" s="194"/>
      <c r="N188" s="195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138</v>
      </c>
      <c r="AU188" s="17" t="s">
        <v>86</v>
      </c>
    </row>
    <row r="189" spans="1:65" s="14" customFormat="1">
      <c r="B189" s="219"/>
      <c r="C189" s="220"/>
      <c r="D189" s="191" t="s">
        <v>209</v>
      </c>
      <c r="E189" s="221" t="s">
        <v>1</v>
      </c>
      <c r="F189" s="222" t="s">
        <v>493</v>
      </c>
      <c r="G189" s="220"/>
      <c r="H189" s="223">
        <v>298.5</v>
      </c>
      <c r="I189" s="224"/>
      <c r="J189" s="220"/>
      <c r="K189" s="220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209</v>
      </c>
      <c r="AU189" s="229" t="s">
        <v>86</v>
      </c>
      <c r="AV189" s="14" t="s">
        <v>86</v>
      </c>
      <c r="AW189" s="14" t="s">
        <v>32</v>
      </c>
      <c r="AX189" s="14" t="s">
        <v>76</v>
      </c>
      <c r="AY189" s="229" t="s">
        <v>127</v>
      </c>
    </row>
    <row r="190" spans="1:65" s="14" customFormat="1">
      <c r="B190" s="219"/>
      <c r="C190" s="220"/>
      <c r="D190" s="191" t="s">
        <v>209</v>
      </c>
      <c r="E190" s="221" t="s">
        <v>1</v>
      </c>
      <c r="F190" s="222" t="s">
        <v>494</v>
      </c>
      <c r="G190" s="220"/>
      <c r="H190" s="223">
        <v>117.6</v>
      </c>
      <c r="I190" s="224"/>
      <c r="J190" s="220"/>
      <c r="K190" s="220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209</v>
      </c>
      <c r="AU190" s="229" t="s">
        <v>86</v>
      </c>
      <c r="AV190" s="14" t="s">
        <v>86</v>
      </c>
      <c r="AW190" s="14" t="s">
        <v>32</v>
      </c>
      <c r="AX190" s="14" t="s">
        <v>76</v>
      </c>
      <c r="AY190" s="229" t="s">
        <v>127</v>
      </c>
    </row>
    <row r="191" spans="1:65" s="15" customFormat="1">
      <c r="B191" s="233"/>
      <c r="C191" s="234"/>
      <c r="D191" s="191" t="s">
        <v>209</v>
      </c>
      <c r="E191" s="235" t="s">
        <v>1</v>
      </c>
      <c r="F191" s="236" t="s">
        <v>482</v>
      </c>
      <c r="G191" s="234"/>
      <c r="H191" s="237">
        <v>416.1</v>
      </c>
      <c r="I191" s="238"/>
      <c r="J191" s="234"/>
      <c r="K191" s="234"/>
      <c r="L191" s="239"/>
      <c r="M191" s="240"/>
      <c r="N191" s="241"/>
      <c r="O191" s="241"/>
      <c r="P191" s="241"/>
      <c r="Q191" s="241"/>
      <c r="R191" s="241"/>
      <c r="S191" s="241"/>
      <c r="T191" s="242"/>
      <c r="AT191" s="243" t="s">
        <v>209</v>
      </c>
      <c r="AU191" s="243" t="s">
        <v>86</v>
      </c>
      <c r="AV191" s="15" t="s">
        <v>126</v>
      </c>
      <c r="AW191" s="15" t="s">
        <v>32</v>
      </c>
      <c r="AX191" s="15" t="s">
        <v>84</v>
      </c>
      <c r="AY191" s="243" t="s">
        <v>127</v>
      </c>
    </row>
    <row r="192" spans="1:65" s="2" customFormat="1" ht="36">
      <c r="A192" s="34"/>
      <c r="B192" s="35"/>
      <c r="C192" s="178" t="s">
        <v>278</v>
      </c>
      <c r="D192" s="178" t="s">
        <v>128</v>
      </c>
      <c r="E192" s="179" t="s">
        <v>495</v>
      </c>
      <c r="F192" s="180" t="s">
        <v>496</v>
      </c>
      <c r="G192" s="181" t="s">
        <v>267</v>
      </c>
      <c r="H192" s="182">
        <v>104</v>
      </c>
      <c r="I192" s="183"/>
      <c r="J192" s="184">
        <f>ROUND(I192*H192,2)</f>
        <v>0</v>
      </c>
      <c r="K192" s="180" t="s">
        <v>1</v>
      </c>
      <c r="L192" s="39"/>
      <c r="M192" s="185" t="s">
        <v>1</v>
      </c>
      <c r="N192" s="186" t="s">
        <v>41</v>
      </c>
      <c r="O192" s="71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133</v>
      </c>
      <c r="AT192" s="189" t="s">
        <v>128</v>
      </c>
      <c r="AU192" s="189" t="s">
        <v>86</v>
      </c>
      <c r="AY192" s="17" t="s">
        <v>127</v>
      </c>
      <c r="BE192" s="190">
        <f>IF(N192="základní",J192,0)</f>
        <v>0</v>
      </c>
      <c r="BF192" s="190">
        <f>IF(N192="snížená",J192,0)</f>
        <v>0</v>
      </c>
      <c r="BG192" s="190">
        <f>IF(N192="zákl. přenesená",J192,0)</f>
        <v>0</v>
      </c>
      <c r="BH192" s="190">
        <f>IF(N192="sníž. přenesená",J192,0)</f>
        <v>0</v>
      </c>
      <c r="BI192" s="190">
        <f>IF(N192="nulová",J192,0)</f>
        <v>0</v>
      </c>
      <c r="BJ192" s="17" t="s">
        <v>84</v>
      </c>
      <c r="BK192" s="190">
        <f>ROUND(I192*H192,2)</f>
        <v>0</v>
      </c>
      <c r="BL192" s="17" t="s">
        <v>133</v>
      </c>
      <c r="BM192" s="189" t="s">
        <v>497</v>
      </c>
    </row>
    <row r="193" spans="1:65" s="2" customFormat="1" ht="19.5">
      <c r="A193" s="34"/>
      <c r="B193" s="35"/>
      <c r="C193" s="36"/>
      <c r="D193" s="191" t="s">
        <v>135</v>
      </c>
      <c r="E193" s="36"/>
      <c r="F193" s="192" t="s">
        <v>498</v>
      </c>
      <c r="G193" s="36"/>
      <c r="H193" s="36"/>
      <c r="I193" s="193"/>
      <c r="J193" s="36"/>
      <c r="K193" s="36"/>
      <c r="L193" s="39"/>
      <c r="M193" s="194"/>
      <c r="N193" s="195"/>
      <c r="O193" s="71"/>
      <c r="P193" s="71"/>
      <c r="Q193" s="71"/>
      <c r="R193" s="71"/>
      <c r="S193" s="71"/>
      <c r="T193" s="72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135</v>
      </c>
      <c r="AU193" s="17" t="s">
        <v>86</v>
      </c>
    </row>
    <row r="194" spans="1:65" s="2" customFormat="1" ht="39">
      <c r="A194" s="34"/>
      <c r="B194" s="35"/>
      <c r="C194" s="36"/>
      <c r="D194" s="191" t="s">
        <v>136</v>
      </c>
      <c r="E194" s="36"/>
      <c r="F194" s="196" t="s">
        <v>269</v>
      </c>
      <c r="G194" s="36"/>
      <c r="H194" s="36"/>
      <c r="I194" s="193"/>
      <c r="J194" s="36"/>
      <c r="K194" s="36"/>
      <c r="L194" s="39"/>
      <c r="M194" s="194"/>
      <c r="N194" s="195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136</v>
      </c>
      <c r="AU194" s="17" t="s">
        <v>86</v>
      </c>
    </row>
    <row r="195" spans="1:65" s="2" customFormat="1" ht="19.5">
      <c r="A195" s="34"/>
      <c r="B195" s="35"/>
      <c r="C195" s="36"/>
      <c r="D195" s="191" t="s">
        <v>138</v>
      </c>
      <c r="E195" s="36"/>
      <c r="F195" s="196" t="s">
        <v>499</v>
      </c>
      <c r="G195" s="36"/>
      <c r="H195" s="36"/>
      <c r="I195" s="193"/>
      <c r="J195" s="36"/>
      <c r="K195" s="36"/>
      <c r="L195" s="39"/>
      <c r="M195" s="194"/>
      <c r="N195" s="195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138</v>
      </c>
      <c r="AU195" s="17" t="s">
        <v>86</v>
      </c>
    </row>
    <row r="196" spans="1:65" s="14" customFormat="1">
      <c r="B196" s="219"/>
      <c r="C196" s="220"/>
      <c r="D196" s="191" t="s">
        <v>209</v>
      </c>
      <c r="E196" s="221" t="s">
        <v>1</v>
      </c>
      <c r="F196" s="222" t="s">
        <v>500</v>
      </c>
      <c r="G196" s="220"/>
      <c r="H196" s="223">
        <v>104</v>
      </c>
      <c r="I196" s="224"/>
      <c r="J196" s="220"/>
      <c r="K196" s="220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209</v>
      </c>
      <c r="AU196" s="229" t="s">
        <v>86</v>
      </c>
      <c r="AV196" s="14" t="s">
        <v>86</v>
      </c>
      <c r="AW196" s="14" t="s">
        <v>32</v>
      </c>
      <c r="AX196" s="14" t="s">
        <v>84</v>
      </c>
      <c r="AY196" s="229" t="s">
        <v>127</v>
      </c>
    </row>
    <row r="197" spans="1:65" s="2" customFormat="1" ht="33" customHeight="1">
      <c r="A197" s="34"/>
      <c r="B197" s="35"/>
      <c r="C197" s="178" t="s">
        <v>8</v>
      </c>
      <c r="D197" s="178" t="s">
        <v>128</v>
      </c>
      <c r="E197" s="179" t="s">
        <v>501</v>
      </c>
      <c r="F197" s="180" t="s">
        <v>502</v>
      </c>
      <c r="G197" s="181" t="s">
        <v>177</v>
      </c>
      <c r="H197" s="182">
        <v>58</v>
      </c>
      <c r="I197" s="183"/>
      <c r="J197" s="184">
        <f>ROUND(I197*H197,2)</f>
        <v>0</v>
      </c>
      <c r="K197" s="180" t="s">
        <v>1</v>
      </c>
      <c r="L197" s="39"/>
      <c r="M197" s="185" t="s">
        <v>1</v>
      </c>
      <c r="N197" s="186" t="s">
        <v>41</v>
      </c>
      <c r="O197" s="71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133</v>
      </c>
      <c r="AT197" s="189" t="s">
        <v>128</v>
      </c>
      <c r="AU197" s="189" t="s">
        <v>86</v>
      </c>
      <c r="AY197" s="17" t="s">
        <v>127</v>
      </c>
      <c r="BE197" s="190">
        <f>IF(N197="základní",J197,0)</f>
        <v>0</v>
      </c>
      <c r="BF197" s="190">
        <f>IF(N197="snížená",J197,0)</f>
        <v>0</v>
      </c>
      <c r="BG197" s="190">
        <f>IF(N197="zákl. přenesená",J197,0)</f>
        <v>0</v>
      </c>
      <c r="BH197" s="190">
        <f>IF(N197="sníž. přenesená",J197,0)</f>
        <v>0</v>
      </c>
      <c r="BI197" s="190">
        <f>IF(N197="nulová",J197,0)</f>
        <v>0</v>
      </c>
      <c r="BJ197" s="17" t="s">
        <v>84</v>
      </c>
      <c r="BK197" s="190">
        <f>ROUND(I197*H197,2)</f>
        <v>0</v>
      </c>
      <c r="BL197" s="17" t="s">
        <v>133</v>
      </c>
      <c r="BM197" s="189" t="s">
        <v>503</v>
      </c>
    </row>
    <row r="198" spans="1:65" s="2" customFormat="1" ht="68.25">
      <c r="A198" s="34"/>
      <c r="B198" s="35"/>
      <c r="C198" s="36"/>
      <c r="D198" s="191" t="s">
        <v>135</v>
      </c>
      <c r="E198" s="36"/>
      <c r="F198" s="192" t="s">
        <v>504</v>
      </c>
      <c r="G198" s="36"/>
      <c r="H198" s="36"/>
      <c r="I198" s="193"/>
      <c r="J198" s="36"/>
      <c r="K198" s="36"/>
      <c r="L198" s="39"/>
      <c r="M198" s="194"/>
      <c r="N198" s="195"/>
      <c r="O198" s="71"/>
      <c r="P198" s="71"/>
      <c r="Q198" s="71"/>
      <c r="R198" s="71"/>
      <c r="S198" s="71"/>
      <c r="T198" s="72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135</v>
      </c>
      <c r="AU198" s="17" t="s">
        <v>86</v>
      </c>
    </row>
    <row r="199" spans="1:65" s="2" customFormat="1" ht="29.25">
      <c r="A199" s="34"/>
      <c r="B199" s="35"/>
      <c r="C199" s="36"/>
      <c r="D199" s="191" t="s">
        <v>138</v>
      </c>
      <c r="E199" s="36"/>
      <c r="F199" s="196" t="s">
        <v>505</v>
      </c>
      <c r="G199" s="36"/>
      <c r="H199" s="36"/>
      <c r="I199" s="193"/>
      <c r="J199" s="36"/>
      <c r="K199" s="36"/>
      <c r="L199" s="39"/>
      <c r="M199" s="194"/>
      <c r="N199" s="195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138</v>
      </c>
      <c r="AU199" s="17" t="s">
        <v>86</v>
      </c>
    </row>
    <row r="200" spans="1:65" s="14" customFormat="1">
      <c r="B200" s="219"/>
      <c r="C200" s="220"/>
      <c r="D200" s="191" t="s">
        <v>209</v>
      </c>
      <c r="E200" s="221" t="s">
        <v>1</v>
      </c>
      <c r="F200" s="222" t="s">
        <v>506</v>
      </c>
      <c r="G200" s="220"/>
      <c r="H200" s="223">
        <v>58.8</v>
      </c>
      <c r="I200" s="224"/>
      <c r="J200" s="220"/>
      <c r="K200" s="220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209</v>
      </c>
      <c r="AU200" s="229" t="s">
        <v>86</v>
      </c>
      <c r="AV200" s="14" t="s">
        <v>86</v>
      </c>
      <c r="AW200" s="14" t="s">
        <v>32</v>
      </c>
      <c r="AX200" s="14" t="s">
        <v>76</v>
      </c>
      <c r="AY200" s="229" t="s">
        <v>127</v>
      </c>
    </row>
    <row r="201" spans="1:65" s="14" customFormat="1">
      <c r="B201" s="219"/>
      <c r="C201" s="220"/>
      <c r="D201" s="191" t="s">
        <v>209</v>
      </c>
      <c r="E201" s="221" t="s">
        <v>1</v>
      </c>
      <c r="F201" s="222" t="s">
        <v>507</v>
      </c>
      <c r="G201" s="220"/>
      <c r="H201" s="223">
        <v>58</v>
      </c>
      <c r="I201" s="224"/>
      <c r="J201" s="220"/>
      <c r="K201" s="220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209</v>
      </c>
      <c r="AU201" s="229" t="s">
        <v>86</v>
      </c>
      <c r="AV201" s="14" t="s">
        <v>86</v>
      </c>
      <c r="AW201" s="14" t="s">
        <v>32</v>
      </c>
      <c r="AX201" s="14" t="s">
        <v>84</v>
      </c>
      <c r="AY201" s="229" t="s">
        <v>127</v>
      </c>
    </row>
    <row r="202" spans="1:65" s="2" customFormat="1" ht="33" customHeight="1">
      <c r="A202" s="34"/>
      <c r="B202" s="35"/>
      <c r="C202" s="178" t="s">
        <v>357</v>
      </c>
      <c r="D202" s="178" t="s">
        <v>128</v>
      </c>
      <c r="E202" s="179" t="s">
        <v>377</v>
      </c>
      <c r="F202" s="180" t="s">
        <v>378</v>
      </c>
      <c r="G202" s="181" t="s">
        <v>177</v>
      </c>
      <c r="H202" s="182">
        <v>22</v>
      </c>
      <c r="I202" s="183"/>
      <c r="J202" s="184">
        <f>ROUND(I202*H202,2)</f>
        <v>0</v>
      </c>
      <c r="K202" s="180" t="s">
        <v>1</v>
      </c>
      <c r="L202" s="39"/>
      <c r="M202" s="185" t="s">
        <v>1</v>
      </c>
      <c r="N202" s="186" t="s">
        <v>41</v>
      </c>
      <c r="O202" s="71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133</v>
      </c>
      <c r="AT202" s="189" t="s">
        <v>128</v>
      </c>
      <c r="AU202" s="189" t="s">
        <v>86</v>
      </c>
      <c r="AY202" s="17" t="s">
        <v>127</v>
      </c>
      <c r="BE202" s="190">
        <f>IF(N202="základní",J202,0)</f>
        <v>0</v>
      </c>
      <c r="BF202" s="190">
        <f>IF(N202="snížená",J202,0)</f>
        <v>0</v>
      </c>
      <c r="BG202" s="190">
        <f>IF(N202="zákl. přenesená",J202,0)</f>
        <v>0</v>
      </c>
      <c r="BH202" s="190">
        <f>IF(N202="sníž. přenesená",J202,0)</f>
        <v>0</v>
      </c>
      <c r="BI202" s="190">
        <f>IF(N202="nulová",J202,0)</f>
        <v>0</v>
      </c>
      <c r="BJ202" s="17" t="s">
        <v>84</v>
      </c>
      <c r="BK202" s="190">
        <f>ROUND(I202*H202,2)</f>
        <v>0</v>
      </c>
      <c r="BL202" s="17" t="s">
        <v>133</v>
      </c>
      <c r="BM202" s="189" t="s">
        <v>508</v>
      </c>
    </row>
    <row r="203" spans="1:65" s="2" customFormat="1" ht="68.25">
      <c r="A203" s="34"/>
      <c r="B203" s="35"/>
      <c r="C203" s="36"/>
      <c r="D203" s="191" t="s">
        <v>135</v>
      </c>
      <c r="E203" s="36"/>
      <c r="F203" s="192" t="s">
        <v>380</v>
      </c>
      <c r="G203" s="36"/>
      <c r="H203" s="36"/>
      <c r="I203" s="193"/>
      <c r="J203" s="36"/>
      <c r="K203" s="36"/>
      <c r="L203" s="39"/>
      <c r="M203" s="194"/>
      <c r="N203" s="195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135</v>
      </c>
      <c r="AU203" s="17" t="s">
        <v>86</v>
      </c>
    </row>
    <row r="204" spans="1:65" s="2" customFormat="1" ht="39">
      <c r="A204" s="34"/>
      <c r="B204" s="35"/>
      <c r="C204" s="36"/>
      <c r="D204" s="191" t="s">
        <v>138</v>
      </c>
      <c r="E204" s="36"/>
      <c r="F204" s="196" t="s">
        <v>381</v>
      </c>
      <c r="G204" s="36"/>
      <c r="H204" s="36"/>
      <c r="I204" s="193"/>
      <c r="J204" s="36"/>
      <c r="K204" s="36"/>
      <c r="L204" s="39"/>
      <c r="M204" s="194"/>
      <c r="N204" s="195"/>
      <c r="O204" s="71"/>
      <c r="P204" s="71"/>
      <c r="Q204" s="71"/>
      <c r="R204" s="71"/>
      <c r="S204" s="71"/>
      <c r="T204" s="72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138</v>
      </c>
      <c r="AU204" s="17" t="s">
        <v>86</v>
      </c>
    </row>
    <row r="205" spans="1:65" s="14" customFormat="1">
      <c r="B205" s="219"/>
      <c r="C205" s="220"/>
      <c r="D205" s="191" t="s">
        <v>209</v>
      </c>
      <c r="E205" s="221" t="s">
        <v>1</v>
      </c>
      <c r="F205" s="222" t="s">
        <v>509</v>
      </c>
      <c r="G205" s="220"/>
      <c r="H205" s="223">
        <v>22</v>
      </c>
      <c r="I205" s="224"/>
      <c r="J205" s="220"/>
      <c r="K205" s="220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209</v>
      </c>
      <c r="AU205" s="229" t="s">
        <v>86</v>
      </c>
      <c r="AV205" s="14" t="s">
        <v>86</v>
      </c>
      <c r="AW205" s="14" t="s">
        <v>32</v>
      </c>
      <c r="AX205" s="14" t="s">
        <v>84</v>
      </c>
      <c r="AY205" s="229" t="s">
        <v>127</v>
      </c>
    </row>
    <row r="206" spans="1:65" s="2" customFormat="1" ht="33" customHeight="1">
      <c r="A206" s="34"/>
      <c r="B206" s="35"/>
      <c r="C206" s="178" t="s">
        <v>363</v>
      </c>
      <c r="D206" s="178" t="s">
        <v>128</v>
      </c>
      <c r="E206" s="179" t="s">
        <v>510</v>
      </c>
      <c r="F206" s="180" t="s">
        <v>511</v>
      </c>
      <c r="G206" s="181" t="s">
        <v>177</v>
      </c>
      <c r="H206" s="182">
        <v>39</v>
      </c>
      <c r="I206" s="183"/>
      <c r="J206" s="184">
        <f>ROUND(I206*H206,2)</f>
        <v>0</v>
      </c>
      <c r="K206" s="180" t="s">
        <v>1</v>
      </c>
      <c r="L206" s="39"/>
      <c r="M206" s="185" t="s">
        <v>1</v>
      </c>
      <c r="N206" s="186" t="s">
        <v>41</v>
      </c>
      <c r="O206" s="71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133</v>
      </c>
      <c r="AT206" s="189" t="s">
        <v>128</v>
      </c>
      <c r="AU206" s="189" t="s">
        <v>86</v>
      </c>
      <c r="AY206" s="17" t="s">
        <v>127</v>
      </c>
      <c r="BE206" s="190">
        <f>IF(N206="základní",J206,0)</f>
        <v>0</v>
      </c>
      <c r="BF206" s="190">
        <f>IF(N206="snížená",J206,0)</f>
        <v>0</v>
      </c>
      <c r="BG206" s="190">
        <f>IF(N206="zákl. přenesená",J206,0)</f>
        <v>0</v>
      </c>
      <c r="BH206" s="190">
        <f>IF(N206="sníž. přenesená",J206,0)</f>
        <v>0</v>
      </c>
      <c r="BI206" s="190">
        <f>IF(N206="nulová",J206,0)</f>
        <v>0</v>
      </c>
      <c r="BJ206" s="17" t="s">
        <v>84</v>
      </c>
      <c r="BK206" s="190">
        <f>ROUND(I206*H206,2)</f>
        <v>0</v>
      </c>
      <c r="BL206" s="17" t="s">
        <v>133</v>
      </c>
      <c r="BM206" s="189" t="s">
        <v>512</v>
      </c>
    </row>
    <row r="207" spans="1:65" s="2" customFormat="1" ht="68.25">
      <c r="A207" s="34"/>
      <c r="B207" s="35"/>
      <c r="C207" s="36"/>
      <c r="D207" s="191" t="s">
        <v>135</v>
      </c>
      <c r="E207" s="36"/>
      <c r="F207" s="192" t="s">
        <v>513</v>
      </c>
      <c r="G207" s="36"/>
      <c r="H207" s="36"/>
      <c r="I207" s="193"/>
      <c r="J207" s="36"/>
      <c r="K207" s="36"/>
      <c r="L207" s="39"/>
      <c r="M207" s="194"/>
      <c r="N207" s="195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135</v>
      </c>
      <c r="AU207" s="17" t="s">
        <v>86</v>
      </c>
    </row>
    <row r="208" spans="1:65" s="2" customFormat="1" ht="39">
      <c r="A208" s="34"/>
      <c r="B208" s="35"/>
      <c r="C208" s="36"/>
      <c r="D208" s="191" t="s">
        <v>138</v>
      </c>
      <c r="E208" s="36"/>
      <c r="F208" s="196" t="s">
        <v>514</v>
      </c>
      <c r="G208" s="36"/>
      <c r="H208" s="36"/>
      <c r="I208" s="193"/>
      <c r="J208" s="36"/>
      <c r="K208" s="36"/>
      <c r="L208" s="39"/>
      <c r="M208" s="194"/>
      <c r="N208" s="195"/>
      <c r="O208" s="71"/>
      <c r="P208" s="71"/>
      <c r="Q208" s="71"/>
      <c r="R208" s="71"/>
      <c r="S208" s="71"/>
      <c r="T208" s="72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138</v>
      </c>
      <c r="AU208" s="17" t="s">
        <v>86</v>
      </c>
    </row>
    <row r="209" spans="1:65" s="14" customFormat="1">
      <c r="B209" s="219"/>
      <c r="C209" s="220"/>
      <c r="D209" s="191" t="s">
        <v>209</v>
      </c>
      <c r="E209" s="221" t="s">
        <v>1</v>
      </c>
      <c r="F209" s="222" t="s">
        <v>515</v>
      </c>
      <c r="G209" s="220"/>
      <c r="H209" s="223">
        <v>39.200000000000003</v>
      </c>
      <c r="I209" s="224"/>
      <c r="J209" s="220"/>
      <c r="K209" s="220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209</v>
      </c>
      <c r="AU209" s="229" t="s">
        <v>86</v>
      </c>
      <c r="AV209" s="14" t="s">
        <v>86</v>
      </c>
      <c r="AW209" s="14" t="s">
        <v>32</v>
      </c>
      <c r="AX209" s="14" t="s">
        <v>76</v>
      </c>
      <c r="AY209" s="229" t="s">
        <v>127</v>
      </c>
    </row>
    <row r="210" spans="1:65" s="14" customFormat="1">
      <c r="B210" s="219"/>
      <c r="C210" s="220"/>
      <c r="D210" s="191" t="s">
        <v>209</v>
      </c>
      <c r="E210" s="221" t="s">
        <v>1</v>
      </c>
      <c r="F210" s="222" t="s">
        <v>516</v>
      </c>
      <c r="G210" s="220"/>
      <c r="H210" s="223">
        <v>39</v>
      </c>
      <c r="I210" s="224"/>
      <c r="J210" s="220"/>
      <c r="K210" s="220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209</v>
      </c>
      <c r="AU210" s="229" t="s">
        <v>86</v>
      </c>
      <c r="AV210" s="14" t="s">
        <v>86</v>
      </c>
      <c r="AW210" s="14" t="s">
        <v>32</v>
      </c>
      <c r="AX210" s="14" t="s">
        <v>84</v>
      </c>
      <c r="AY210" s="229" t="s">
        <v>127</v>
      </c>
    </row>
    <row r="211" spans="1:65" s="2" customFormat="1" ht="36">
      <c r="A211" s="34"/>
      <c r="B211" s="35"/>
      <c r="C211" s="178" t="s">
        <v>369</v>
      </c>
      <c r="D211" s="178" t="s">
        <v>128</v>
      </c>
      <c r="E211" s="179" t="s">
        <v>517</v>
      </c>
      <c r="F211" s="180" t="s">
        <v>518</v>
      </c>
      <c r="G211" s="181" t="s">
        <v>177</v>
      </c>
      <c r="H211" s="182">
        <v>156</v>
      </c>
      <c r="I211" s="183"/>
      <c r="J211" s="184">
        <f>ROUND(I211*H211,2)</f>
        <v>0</v>
      </c>
      <c r="K211" s="180" t="s">
        <v>1</v>
      </c>
      <c r="L211" s="39"/>
      <c r="M211" s="185" t="s">
        <v>1</v>
      </c>
      <c r="N211" s="186" t="s">
        <v>41</v>
      </c>
      <c r="O211" s="71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133</v>
      </c>
      <c r="AT211" s="189" t="s">
        <v>128</v>
      </c>
      <c r="AU211" s="189" t="s">
        <v>86</v>
      </c>
      <c r="AY211" s="17" t="s">
        <v>127</v>
      </c>
      <c r="BE211" s="190">
        <f>IF(N211="základní",J211,0)</f>
        <v>0</v>
      </c>
      <c r="BF211" s="190">
        <f>IF(N211="snížená",J211,0)</f>
        <v>0</v>
      </c>
      <c r="BG211" s="190">
        <f>IF(N211="zákl. přenesená",J211,0)</f>
        <v>0</v>
      </c>
      <c r="BH211" s="190">
        <f>IF(N211="sníž. přenesená",J211,0)</f>
        <v>0</v>
      </c>
      <c r="BI211" s="190">
        <f>IF(N211="nulová",J211,0)</f>
        <v>0</v>
      </c>
      <c r="BJ211" s="17" t="s">
        <v>84</v>
      </c>
      <c r="BK211" s="190">
        <f>ROUND(I211*H211,2)</f>
        <v>0</v>
      </c>
      <c r="BL211" s="17" t="s">
        <v>133</v>
      </c>
      <c r="BM211" s="189" t="s">
        <v>519</v>
      </c>
    </row>
    <row r="212" spans="1:65" s="2" customFormat="1" ht="19.5">
      <c r="A212" s="34"/>
      <c r="B212" s="35"/>
      <c r="C212" s="36"/>
      <c r="D212" s="191" t="s">
        <v>135</v>
      </c>
      <c r="E212" s="36"/>
      <c r="F212" s="192" t="s">
        <v>520</v>
      </c>
      <c r="G212" s="36"/>
      <c r="H212" s="36"/>
      <c r="I212" s="193"/>
      <c r="J212" s="36"/>
      <c r="K212" s="36"/>
      <c r="L212" s="39"/>
      <c r="M212" s="194"/>
      <c r="N212" s="195"/>
      <c r="O212" s="71"/>
      <c r="P212" s="71"/>
      <c r="Q212" s="71"/>
      <c r="R212" s="71"/>
      <c r="S212" s="71"/>
      <c r="T212" s="72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135</v>
      </c>
      <c r="AU212" s="17" t="s">
        <v>86</v>
      </c>
    </row>
    <row r="213" spans="1:65" s="2" customFormat="1" ht="48.75">
      <c r="A213" s="34"/>
      <c r="B213" s="35"/>
      <c r="C213" s="36"/>
      <c r="D213" s="191" t="s">
        <v>136</v>
      </c>
      <c r="E213" s="36"/>
      <c r="F213" s="196" t="s">
        <v>521</v>
      </c>
      <c r="G213" s="36"/>
      <c r="H213" s="36"/>
      <c r="I213" s="193"/>
      <c r="J213" s="36"/>
      <c r="K213" s="36"/>
      <c r="L213" s="39"/>
      <c r="M213" s="194"/>
      <c r="N213" s="195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136</v>
      </c>
      <c r="AU213" s="17" t="s">
        <v>86</v>
      </c>
    </row>
    <row r="214" spans="1:65" s="2" customFormat="1" ht="29.25">
      <c r="A214" s="34"/>
      <c r="B214" s="35"/>
      <c r="C214" s="36"/>
      <c r="D214" s="191" t="s">
        <v>138</v>
      </c>
      <c r="E214" s="36"/>
      <c r="F214" s="196" t="s">
        <v>522</v>
      </c>
      <c r="G214" s="36"/>
      <c r="H214" s="36"/>
      <c r="I214" s="193"/>
      <c r="J214" s="36"/>
      <c r="K214" s="36"/>
      <c r="L214" s="39"/>
      <c r="M214" s="194"/>
      <c r="N214" s="195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138</v>
      </c>
      <c r="AU214" s="17" t="s">
        <v>86</v>
      </c>
    </row>
    <row r="215" spans="1:65" s="14" customFormat="1">
      <c r="B215" s="219"/>
      <c r="C215" s="220"/>
      <c r="D215" s="191" t="s">
        <v>209</v>
      </c>
      <c r="E215" s="221" t="s">
        <v>1</v>
      </c>
      <c r="F215" s="222" t="s">
        <v>523</v>
      </c>
      <c r="G215" s="220"/>
      <c r="H215" s="223">
        <v>156</v>
      </c>
      <c r="I215" s="224"/>
      <c r="J215" s="220"/>
      <c r="K215" s="220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209</v>
      </c>
      <c r="AU215" s="229" t="s">
        <v>86</v>
      </c>
      <c r="AV215" s="14" t="s">
        <v>86</v>
      </c>
      <c r="AW215" s="14" t="s">
        <v>32</v>
      </c>
      <c r="AX215" s="14" t="s">
        <v>84</v>
      </c>
      <c r="AY215" s="229" t="s">
        <v>127</v>
      </c>
    </row>
    <row r="216" spans="1:65" s="2" customFormat="1" ht="36">
      <c r="A216" s="34"/>
      <c r="B216" s="35"/>
      <c r="C216" s="178" t="s">
        <v>376</v>
      </c>
      <c r="D216" s="178" t="s">
        <v>128</v>
      </c>
      <c r="E216" s="179" t="s">
        <v>524</v>
      </c>
      <c r="F216" s="180" t="s">
        <v>525</v>
      </c>
      <c r="G216" s="181" t="s">
        <v>177</v>
      </c>
      <c r="H216" s="182">
        <v>20</v>
      </c>
      <c r="I216" s="183"/>
      <c r="J216" s="184">
        <f>ROUND(I216*H216,2)</f>
        <v>0</v>
      </c>
      <c r="K216" s="180" t="s">
        <v>1</v>
      </c>
      <c r="L216" s="39"/>
      <c r="M216" s="185" t="s">
        <v>1</v>
      </c>
      <c r="N216" s="186" t="s">
        <v>41</v>
      </c>
      <c r="O216" s="71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133</v>
      </c>
      <c r="AT216" s="189" t="s">
        <v>128</v>
      </c>
      <c r="AU216" s="189" t="s">
        <v>86</v>
      </c>
      <c r="AY216" s="17" t="s">
        <v>127</v>
      </c>
      <c r="BE216" s="190">
        <f>IF(N216="základní",J216,0)</f>
        <v>0</v>
      </c>
      <c r="BF216" s="190">
        <f>IF(N216="snížená",J216,0)</f>
        <v>0</v>
      </c>
      <c r="BG216" s="190">
        <f>IF(N216="zákl. přenesená",J216,0)</f>
        <v>0</v>
      </c>
      <c r="BH216" s="190">
        <f>IF(N216="sníž. přenesená",J216,0)</f>
        <v>0</v>
      </c>
      <c r="BI216" s="190">
        <f>IF(N216="nulová",J216,0)</f>
        <v>0</v>
      </c>
      <c r="BJ216" s="17" t="s">
        <v>84</v>
      </c>
      <c r="BK216" s="190">
        <f>ROUND(I216*H216,2)</f>
        <v>0</v>
      </c>
      <c r="BL216" s="17" t="s">
        <v>133</v>
      </c>
      <c r="BM216" s="189" t="s">
        <v>526</v>
      </c>
    </row>
    <row r="217" spans="1:65" s="2" customFormat="1" ht="68.25">
      <c r="A217" s="34"/>
      <c r="B217" s="35"/>
      <c r="C217" s="36"/>
      <c r="D217" s="191" t="s">
        <v>135</v>
      </c>
      <c r="E217" s="36"/>
      <c r="F217" s="192" t="s">
        <v>527</v>
      </c>
      <c r="G217" s="36"/>
      <c r="H217" s="36"/>
      <c r="I217" s="193"/>
      <c r="J217" s="36"/>
      <c r="K217" s="36"/>
      <c r="L217" s="39"/>
      <c r="M217" s="194"/>
      <c r="N217" s="195"/>
      <c r="O217" s="71"/>
      <c r="P217" s="71"/>
      <c r="Q217" s="71"/>
      <c r="R217" s="71"/>
      <c r="S217" s="71"/>
      <c r="T217" s="72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135</v>
      </c>
      <c r="AU217" s="17" t="s">
        <v>86</v>
      </c>
    </row>
    <row r="218" spans="1:65" s="2" customFormat="1" ht="19.5">
      <c r="A218" s="34"/>
      <c r="B218" s="35"/>
      <c r="C218" s="36"/>
      <c r="D218" s="191" t="s">
        <v>138</v>
      </c>
      <c r="E218" s="36"/>
      <c r="F218" s="196" t="s">
        <v>528</v>
      </c>
      <c r="G218" s="36"/>
      <c r="H218" s="36"/>
      <c r="I218" s="193"/>
      <c r="J218" s="36"/>
      <c r="K218" s="36"/>
      <c r="L218" s="39"/>
      <c r="M218" s="194"/>
      <c r="N218" s="195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138</v>
      </c>
      <c r="AU218" s="17" t="s">
        <v>86</v>
      </c>
    </row>
    <row r="219" spans="1:65" s="14" customFormat="1">
      <c r="B219" s="219"/>
      <c r="C219" s="220"/>
      <c r="D219" s="191" t="s">
        <v>209</v>
      </c>
      <c r="E219" s="221" t="s">
        <v>1</v>
      </c>
      <c r="F219" s="222" t="s">
        <v>529</v>
      </c>
      <c r="G219" s="220"/>
      <c r="H219" s="223">
        <v>20</v>
      </c>
      <c r="I219" s="224"/>
      <c r="J219" s="220"/>
      <c r="K219" s="220"/>
      <c r="L219" s="225"/>
      <c r="M219" s="226"/>
      <c r="N219" s="227"/>
      <c r="O219" s="227"/>
      <c r="P219" s="227"/>
      <c r="Q219" s="227"/>
      <c r="R219" s="227"/>
      <c r="S219" s="227"/>
      <c r="T219" s="228"/>
      <c r="AT219" s="229" t="s">
        <v>209</v>
      </c>
      <c r="AU219" s="229" t="s">
        <v>86</v>
      </c>
      <c r="AV219" s="14" t="s">
        <v>86</v>
      </c>
      <c r="AW219" s="14" t="s">
        <v>32</v>
      </c>
      <c r="AX219" s="14" t="s">
        <v>84</v>
      </c>
      <c r="AY219" s="229" t="s">
        <v>127</v>
      </c>
    </row>
    <row r="220" spans="1:65" s="2" customFormat="1" ht="24">
      <c r="A220" s="34"/>
      <c r="B220" s="35"/>
      <c r="C220" s="178" t="s">
        <v>382</v>
      </c>
      <c r="D220" s="178" t="s">
        <v>128</v>
      </c>
      <c r="E220" s="179" t="s">
        <v>530</v>
      </c>
      <c r="F220" s="180" t="s">
        <v>531</v>
      </c>
      <c r="G220" s="181" t="s">
        <v>198</v>
      </c>
      <c r="H220" s="182">
        <v>23.4</v>
      </c>
      <c r="I220" s="183"/>
      <c r="J220" s="184">
        <f>ROUND(I220*H220,2)</f>
        <v>0</v>
      </c>
      <c r="K220" s="180" t="s">
        <v>1</v>
      </c>
      <c r="L220" s="39"/>
      <c r="M220" s="185" t="s">
        <v>1</v>
      </c>
      <c r="N220" s="186" t="s">
        <v>41</v>
      </c>
      <c r="O220" s="71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133</v>
      </c>
      <c r="AT220" s="189" t="s">
        <v>128</v>
      </c>
      <c r="AU220" s="189" t="s">
        <v>86</v>
      </c>
      <c r="AY220" s="17" t="s">
        <v>127</v>
      </c>
      <c r="BE220" s="190">
        <f>IF(N220="základní",J220,0)</f>
        <v>0</v>
      </c>
      <c r="BF220" s="190">
        <f>IF(N220="snížená",J220,0)</f>
        <v>0</v>
      </c>
      <c r="BG220" s="190">
        <f>IF(N220="zákl. přenesená",J220,0)</f>
        <v>0</v>
      </c>
      <c r="BH220" s="190">
        <f>IF(N220="sníž. přenesená",J220,0)</f>
        <v>0</v>
      </c>
      <c r="BI220" s="190">
        <f>IF(N220="nulová",J220,0)</f>
        <v>0</v>
      </c>
      <c r="BJ220" s="17" t="s">
        <v>84</v>
      </c>
      <c r="BK220" s="190">
        <f>ROUND(I220*H220,2)</f>
        <v>0</v>
      </c>
      <c r="BL220" s="17" t="s">
        <v>133</v>
      </c>
      <c r="BM220" s="189" t="s">
        <v>532</v>
      </c>
    </row>
    <row r="221" spans="1:65" s="2" customFormat="1">
      <c r="A221" s="34"/>
      <c r="B221" s="35"/>
      <c r="C221" s="36"/>
      <c r="D221" s="191" t="s">
        <v>135</v>
      </c>
      <c r="E221" s="36"/>
      <c r="F221" s="192" t="s">
        <v>533</v>
      </c>
      <c r="G221" s="36"/>
      <c r="H221" s="36"/>
      <c r="I221" s="193"/>
      <c r="J221" s="36"/>
      <c r="K221" s="36"/>
      <c r="L221" s="39"/>
      <c r="M221" s="194"/>
      <c r="N221" s="195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135</v>
      </c>
      <c r="AU221" s="17" t="s">
        <v>86</v>
      </c>
    </row>
    <row r="222" spans="1:65" s="2" customFormat="1" ht="263.25">
      <c r="A222" s="34"/>
      <c r="B222" s="35"/>
      <c r="C222" s="36"/>
      <c r="D222" s="191" t="s">
        <v>136</v>
      </c>
      <c r="E222" s="36"/>
      <c r="F222" s="196" t="s">
        <v>534</v>
      </c>
      <c r="G222" s="36"/>
      <c r="H222" s="36"/>
      <c r="I222" s="193"/>
      <c r="J222" s="36"/>
      <c r="K222" s="36"/>
      <c r="L222" s="39"/>
      <c r="M222" s="194"/>
      <c r="N222" s="195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136</v>
      </c>
      <c r="AU222" s="17" t="s">
        <v>86</v>
      </c>
    </row>
    <row r="223" spans="1:65" s="2" customFormat="1" ht="29.25">
      <c r="A223" s="34"/>
      <c r="B223" s="35"/>
      <c r="C223" s="36"/>
      <c r="D223" s="191" t="s">
        <v>138</v>
      </c>
      <c r="E223" s="36"/>
      <c r="F223" s="196" t="s">
        <v>535</v>
      </c>
      <c r="G223" s="36"/>
      <c r="H223" s="36"/>
      <c r="I223" s="193"/>
      <c r="J223" s="36"/>
      <c r="K223" s="36"/>
      <c r="L223" s="39"/>
      <c r="M223" s="194"/>
      <c r="N223" s="195"/>
      <c r="O223" s="71"/>
      <c r="P223" s="71"/>
      <c r="Q223" s="71"/>
      <c r="R223" s="71"/>
      <c r="S223" s="71"/>
      <c r="T223" s="72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138</v>
      </c>
      <c r="AU223" s="17" t="s">
        <v>86</v>
      </c>
    </row>
    <row r="224" spans="1:65" s="14" customFormat="1">
      <c r="B224" s="219"/>
      <c r="C224" s="220"/>
      <c r="D224" s="191" t="s">
        <v>209</v>
      </c>
      <c r="E224" s="221" t="s">
        <v>1</v>
      </c>
      <c r="F224" s="222" t="s">
        <v>536</v>
      </c>
      <c r="G224" s="220"/>
      <c r="H224" s="223">
        <v>23.4</v>
      </c>
      <c r="I224" s="224"/>
      <c r="J224" s="220"/>
      <c r="K224" s="220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209</v>
      </c>
      <c r="AU224" s="229" t="s">
        <v>86</v>
      </c>
      <c r="AV224" s="14" t="s">
        <v>86</v>
      </c>
      <c r="AW224" s="14" t="s">
        <v>32</v>
      </c>
      <c r="AX224" s="14" t="s">
        <v>84</v>
      </c>
      <c r="AY224" s="229" t="s">
        <v>127</v>
      </c>
    </row>
    <row r="225" spans="1:65" s="2" customFormat="1" ht="24">
      <c r="A225" s="34"/>
      <c r="B225" s="35"/>
      <c r="C225" s="178" t="s">
        <v>7</v>
      </c>
      <c r="D225" s="178" t="s">
        <v>128</v>
      </c>
      <c r="E225" s="179" t="s">
        <v>537</v>
      </c>
      <c r="F225" s="180" t="s">
        <v>538</v>
      </c>
      <c r="G225" s="181" t="s">
        <v>343</v>
      </c>
      <c r="H225" s="182">
        <v>0.39</v>
      </c>
      <c r="I225" s="183"/>
      <c r="J225" s="184">
        <f>ROUND(I225*H225,2)</f>
        <v>0</v>
      </c>
      <c r="K225" s="180" t="s">
        <v>1</v>
      </c>
      <c r="L225" s="39"/>
      <c r="M225" s="185" t="s">
        <v>1</v>
      </c>
      <c r="N225" s="186" t="s">
        <v>41</v>
      </c>
      <c r="O225" s="71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133</v>
      </c>
      <c r="AT225" s="189" t="s">
        <v>128</v>
      </c>
      <c r="AU225" s="189" t="s">
        <v>86</v>
      </c>
      <c r="AY225" s="17" t="s">
        <v>127</v>
      </c>
      <c r="BE225" s="190">
        <f>IF(N225="základní",J225,0)</f>
        <v>0</v>
      </c>
      <c r="BF225" s="190">
        <f>IF(N225="snížená",J225,0)</f>
        <v>0</v>
      </c>
      <c r="BG225" s="190">
        <f>IF(N225="zákl. přenesená",J225,0)</f>
        <v>0</v>
      </c>
      <c r="BH225" s="190">
        <f>IF(N225="sníž. přenesená",J225,0)</f>
        <v>0</v>
      </c>
      <c r="BI225" s="190">
        <f>IF(N225="nulová",J225,0)</f>
        <v>0</v>
      </c>
      <c r="BJ225" s="17" t="s">
        <v>84</v>
      </c>
      <c r="BK225" s="190">
        <f>ROUND(I225*H225,2)</f>
        <v>0</v>
      </c>
      <c r="BL225" s="17" t="s">
        <v>133</v>
      </c>
      <c r="BM225" s="189" t="s">
        <v>539</v>
      </c>
    </row>
    <row r="226" spans="1:65" s="2" customFormat="1">
      <c r="A226" s="34"/>
      <c r="B226" s="35"/>
      <c r="C226" s="36"/>
      <c r="D226" s="191" t="s">
        <v>135</v>
      </c>
      <c r="E226" s="36"/>
      <c r="F226" s="192" t="s">
        <v>540</v>
      </c>
      <c r="G226" s="36"/>
      <c r="H226" s="36"/>
      <c r="I226" s="193"/>
      <c r="J226" s="36"/>
      <c r="K226" s="36"/>
      <c r="L226" s="39"/>
      <c r="M226" s="194"/>
      <c r="N226" s="195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135</v>
      </c>
      <c r="AU226" s="17" t="s">
        <v>86</v>
      </c>
    </row>
    <row r="227" spans="1:65" s="2" customFormat="1" ht="195">
      <c r="A227" s="34"/>
      <c r="B227" s="35"/>
      <c r="C227" s="36"/>
      <c r="D227" s="191" t="s">
        <v>136</v>
      </c>
      <c r="E227" s="36"/>
      <c r="F227" s="196" t="s">
        <v>541</v>
      </c>
      <c r="G227" s="36"/>
      <c r="H227" s="36"/>
      <c r="I227" s="193"/>
      <c r="J227" s="36"/>
      <c r="K227" s="36"/>
      <c r="L227" s="39"/>
      <c r="M227" s="194"/>
      <c r="N227" s="195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136</v>
      </c>
      <c r="AU227" s="17" t="s">
        <v>86</v>
      </c>
    </row>
    <row r="228" spans="1:65" s="2" customFormat="1" ht="19.5">
      <c r="A228" s="34"/>
      <c r="B228" s="35"/>
      <c r="C228" s="36"/>
      <c r="D228" s="191" t="s">
        <v>138</v>
      </c>
      <c r="E228" s="36"/>
      <c r="F228" s="196" t="s">
        <v>542</v>
      </c>
      <c r="G228" s="36"/>
      <c r="H228" s="36"/>
      <c r="I228" s="193"/>
      <c r="J228" s="36"/>
      <c r="K228" s="36"/>
      <c r="L228" s="39"/>
      <c r="M228" s="194"/>
      <c r="N228" s="195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138</v>
      </c>
      <c r="AU228" s="17" t="s">
        <v>86</v>
      </c>
    </row>
    <row r="229" spans="1:65" s="14" customFormat="1">
      <c r="B229" s="219"/>
      <c r="C229" s="220"/>
      <c r="D229" s="191" t="s">
        <v>209</v>
      </c>
      <c r="E229" s="221" t="s">
        <v>1</v>
      </c>
      <c r="F229" s="222" t="s">
        <v>543</v>
      </c>
      <c r="G229" s="220"/>
      <c r="H229" s="223">
        <v>0.39</v>
      </c>
      <c r="I229" s="224"/>
      <c r="J229" s="220"/>
      <c r="K229" s="220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209</v>
      </c>
      <c r="AU229" s="229" t="s">
        <v>86</v>
      </c>
      <c r="AV229" s="14" t="s">
        <v>86</v>
      </c>
      <c r="AW229" s="14" t="s">
        <v>32</v>
      </c>
      <c r="AX229" s="14" t="s">
        <v>84</v>
      </c>
      <c r="AY229" s="229" t="s">
        <v>127</v>
      </c>
    </row>
    <row r="230" spans="1:65" s="2" customFormat="1" ht="24">
      <c r="A230" s="34"/>
      <c r="B230" s="35"/>
      <c r="C230" s="178" t="s">
        <v>394</v>
      </c>
      <c r="D230" s="178" t="s">
        <v>128</v>
      </c>
      <c r="E230" s="179" t="s">
        <v>544</v>
      </c>
      <c r="F230" s="180" t="s">
        <v>545</v>
      </c>
      <c r="G230" s="181" t="s">
        <v>343</v>
      </c>
      <c r="H230" s="182">
        <v>0.91300000000000003</v>
      </c>
      <c r="I230" s="183"/>
      <c r="J230" s="184">
        <f>ROUND(I230*H230,2)</f>
        <v>0</v>
      </c>
      <c r="K230" s="180" t="s">
        <v>1</v>
      </c>
      <c r="L230" s="39"/>
      <c r="M230" s="185" t="s">
        <v>1</v>
      </c>
      <c r="N230" s="186" t="s">
        <v>41</v>
      </c>
      <c r="O230" s="71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133</v>
      </c>
      <c r="AT230" s="189" t="s">
        <v>128</v>
      </c>
      <c r="AU230" s="189" t="s">
        <v>86</v>
      </c>
      <c r="AY230" s="17" t="s">
        <v>127</v>
      </c>
      <c r="BE230" s="190">
        <f>IF(N230="základní",J230,0)</f>
        <v>0</v>
      </c>
      <c r="BF230" s="190">
        <f>IF(N230="snížená",J230,0)</f>
        <v>0</v>
      </c>
      <c r="BG230" s="190">
        <f>IF(N230="zákl. přenesená",J230,0)</f>
        <v>0</v>
      </c>
      <c r="BH230" s="190">
        <f>IF(N230="sníž. přenesená",J230,0)</f>
        <v>0</v>
      </c>
      <c r="BI230" s="190">
        <f>IF(N230="nulová",J230,0)</f>
        <v>0</v>
      </c>
      <c r="BJ230" s="17" t="s">
        <v>84</v>
      </c>
      <c r="BK230" s="190">
        <f>ROUND(I230*H230,2)</f>
        <v>0</v>
      </c>
      <c r="BL230" s="17" t="s">
        <v>133</v>
      </c>
      <c r="BM230" s="189" t="s">
        <v>546</v>
      </c>
    </row>
    <row r="231" spans="1:65" s="2" customFormat="1">
      <c r="A231" s="34"/>
      <c r="B231" s="35"/>
      <c r="C231" s="36"/>
      <c r="D231" s="191" t="s">
        <v>135</v>
      </c>
      <c r="E231" s="36"/>
      <c r="F231" s="192" t="s">
        <v>547</v>
      </c>
      <c r="G231" s="36"/>
      <c r="H231" s="36"/>
      <c r="I231" s="193"/>
      <c r="J231" s="36"/>
      <c r="K231" s="36"/>
      <c r="L231" s="39"/>
      <c r="M231" s="194"/>
      <c r="N231" s="195"/>
      <c r="O231" s="71"/>
      <c r="P231" s="71"/>
      <c r="Q231" s="71"/>
      <c r="R231" s="71"/>
      <c r="S231" s="71"/>
      <c r="T231" s="72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135</v>
      </c>
      <c r="AU231" s="17" t="s">
        <v>86</v>
      </c>
    </row>
    <row r="232" spans="1:65" s="2" customFormat="1" ht="195">
      <c r="A232" s="34"/>
      <c r="B232" s="35"/>
      <c r="C232" s="36"/>
      <c r="D232" s="191" t="s">
        <v>136</v>
      </c>
      <c r="E232" s="36"/>
      <c r="F232" s="196" t="s">
        <v>541</v>
      </c>
      <c r="G232" s="36"/>
      <c r="H232" s="36"/>
      <c r="I232" s="193"/>
      <c r="J232" s="36"/>
      <c r="K232" s="36"/>
      <c r="L232" s="39"/>
      <c r="M232" s="194"/>
      <c r="N232" s="195"/>
      <c r="O232" s="71"/>
      <c r="P232" s="71"/>
      <c r="Q232" s="71"/>
      <c r="R232" s="71"/>
      <c r="S232" s="71"/>
      <c r="T232" s="72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136</v>
      </c>
      <c r="AU232" s="17" t="s">
        <v>86</v>
      </c>
    </row>
    <row r="233" spans="1:65" s="2" customFormat="1" ht="19.5">
      <c r="A233" s="34"/>
      <c r="B233" s="35"/>
      <c r="C233" s="36"/>
      <c r="D233" s="191" t="s">
        <v>138</v>
      </c>
      <c r="E233" s="36"/>
      <c r="F233" s="196" t="s">
        <v>548</v>
      </c>
      <c r="G233" s="36"/>
      <c r="H233" s="36"/>
      <c r="I233" s="193"/>
      <c r="J233" s="36"/>
      <c r="K233" s="36"/>
      <c r="L233" s="39"/>
      <c r="M233" s="194"/>
      <c r="N233" s="195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138</v>
      </c>
      <c r="AU233" s="17" t="s">
        <v>86</v>
      </c>
    </row>
    <row r="234" spans="1:65" s="14" customFormat="1">
      <c r="B234" s="219"/>
      <c r="C234" s="220"/>
      <c r="D234" s="191" t="s">
        <v>209</v>
      </c>
      <c r="E234" s="221" t="s">
        <v>1</v>
      </c>
      <c r="F234" s="222" t="s">
        <v>549</v>
      </c>
      <c r="G234" s="220"/>
      <c r="H234" s="223">
        <v>0.91300000000000003</v>
      </c>
      <c r="I234" s="224"/>
      <c r="J234" s="220"/>
      <c r="K234" s="220"/>
      <c r="L234" s="225"/>
      <c r="M234" s="226"/>
      <c r="N234" s="227"/>
      <c r="O234" s="227"/>
      <c r="P234" s="227"/>
      <c r="Q234" s="227"/>
      <c r="R234" s="227"/>
      <c r="S234" s="227"/>
      <c r="T234" s="228"/>
      <c r="AT234" s="229" t="s">
        <v>209</v>
      </c>
      <c r="AU234" s="229" t="s">
        <v>86</v>
      </c>
      <c r="AV234" s="14" t="s">
        <v>86</v>
      </c>
      <c r="AW234" s="14" t="s">
        <v>32</v>
      </c>
      <c r="AX234" s="14" t="s">
        <v>84</v>
      </c>
      <c r="AY234" s="229" t="s">
        <v>127</v>
      </c>
    </row>
    <row r="235" spans="1:65" s="2" customFormat="1" ht="33" customHeight="1">
      <c r="A235" s="34"/>
      <c r="B235" s="35"/>
      <c r="C235" s="178" t="s">
        <v>400</v>
      </c>
      <c r="D235" s="178" t="s">
        <v>128</v>
      </c>
      <c r="E235" s="179" t="s">
        <v>550</v>
      </c>
      <c r="F235" s="180" t="s">
        <v>551</v>
      </c>
      <c r="G235" s="181" t="s">
        <v>177</v>
      </c>
      <c r="H235" s="182">
        <v>26</v>
      </c>
      <c r="I235" s="183"/>
      <c r="J235" s="184">
        <f>ROUND(I235*H235,2)</f>
        <v>0</v>
      </c>
      <c r="K235" s="180" t="s">
        <v>1</v>
      </c>
      <c r="L235" s="39"/>
      <c r="M235" s="185" t="s">
        <v>1</v>
      </c>
      <c r="N235" s="186" t="s">
        <v>41</v>
      </c>
      <c r="O235" s="71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133</v>
      </c>
      <c r="AT235" s="189" t="s">
        <v>128</v>
      </c>
      <c r="AU235" s="189" t="s">
        <v>86</v>
      </c>
      <c r="AY235" s="17" t="s">
        <v>127</v>
      </c>
      <c r="BE235" s="190">
        <f>IF(N235="základní",J235,0)</f>
        <v>0</v>
      </c>
      <c r="BF235" s="190">
        <f>IF(N235="snížená",J235,0)</f>
        <v>0</v>
      </c>
      <c r="BG235" s="190">
        <f>IF(N235="zákl. přenesená",J235,0)</f>
        <v>0</v>
      </c>
      <c r="BH235" s="190">
        <f>IF(N235="sníž. přenesená",J235,0)</f>
        <v>0</v>
      </c>
      <c r="BI235" s="190">
        <f>IF(N235="nulová",J235,0)</f>
        <v>0</v>
      </c>
      <c r="BJ235" s="17" t="s">
        <v>84</v>
      </c>
      <c r="BK235" s="190">
        <f>ROUND(I235*H235,2)</f>
        <v>0</v>
      </c>
      <c r="BL235" s="17" t="s">
        <v>133</v>
      </c>
      <c r="BM235" s="189" t="s">
        <v>552</v>
      </c>
    </row>
    <row r="236" spans="1:65" s="2" customFormat="1" ht="68.25">
      <c r="A236" s="34"/>
      <c r="B236" s="35"/>
      <c r="C236" s="36"/>
      <c r="D236" s="191" t="s">
        <v>135</v>
      </c>
      <c r="E236" s="36"/>
      <c r="F236" s="192" t="s">
        <v>553</v>
      </c>
      <c r="G236" s="36"/>
      <c r="H236" s="36"/>
      <c r="I236" s="193"/>
      <c r="J236" s="36"/>
      <c r="K236" s="36"/>
      <c r="L236" s="39"/>
      <c r="M236" s="194"/>
      <c r="N236" s="195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135</v>
      </c>
      <c r="AU236" s="17" t="s">
        <v>86</v>
      </c>
    </row>
    <row r="237" spans="1:65" s="2" customFormat="1" ht="39">
      <c r="A237" s="34"/>
      <c r="B237" s="35"/>
      <c r="C237" s="36"/>
      <c r="D237" s="191" t="s">
        <v>136</v>
      </c>
      <c r="E237" s="36"/>
      <c r="F237" s="196" t="s">
        <v>554</v>
      </c>
      <c r="G237" s="36"/>
      <c r="H237" s="36"/>
      <c r="I237" s="193"/>
      <c r="J237" s="36"/>
      <c r="K237" s="36"/>
      <c r="L237" s="39"/>
      <c r="M237" s="194"/>
      <c r="N237" s="195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136</v>
      </c>
      <c r="AU237" s="17" t="s">
        <v>86</v>
      </c>
    </row>
    <row r="238" spans="1:65" s="2" customFormat="1" ht="19.5">
      <c r="A238" s="34"/>
      <c r="B238" s="35"/>
      <c r="C238" s="36"/>
      <c r="D238" s="191" t="s">
        <v>138</v>
      </c>
      <c r="E238" s="36"/>
      <c r="F238" s="196" t="s">
        <v>555</v>
      </c>
      <c r="G238" s="36"/>
      <c r="H238" s="36"/>
      <c r="I238" s="193"/>
      <c r="J238" s="36"/>
      <c r="K238" s="36"/>
      <c r="L238" s="39"/>
      <c r="M238" s="194"/>
      <c r="N238" s="195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138</v>
      </c>
      <c r="AU238" s="17" t="s">
        <v>86</v>
      </c>
    </row>
    <row r="239" spans="1:65" s="14" customFormat="1">
      <c r="B239" s="219"/>
      <c r="C239" s="220"/>
      <c r="D239" s="191" t="s">
        <v>209</v>
      </c>
      <c r="E239" s="221" t="s">
        <v>1</v>
      </c>
      <c r="F239" s="222" t="s">
        <v>556</v>
      </c>
      <c r="G239" s="220"/>
      <c r="H239" s="223">
        <v>26</v>
      </c>
      <c r="I239" s="224"/>
      <c r="J239" s="220"/>
      <c r="K239" s="220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209</v>
      </c>
      <c r="AU239" s="229" t="s">
        <v>86</v>
      </c>
      <c r="AV239" s="14" t="s">
        <v>86</v>
      </c>
      <c r="AW239" s="14" t="s">
        <v>32</v>
      </c>
      <c r="AX239" s="14" t="s">
        <v>84</v>
      </c>
      <c r="AY239" s="229" t="s">
        <v>127</v>
      </c>
    </row>
    <row r="240" spans="1:65" s="2" customFormat="1" ht="24">
      <c r="A240" s="34"/>
      <c r="B240" s="35"/>
      <c r="C240" s="178" t="s">
        <v>402</v>
      </c>
      <c r="D240" s="178" t="s">
        <v>128</v>
      </c>
      <c r="E240" s="179" t="s">
        <v>557</v>
      </c>
      <c r="F240" s="180" t="s">
        <v>558</v>
      </c>
      <c r="G240" s="181" t="s">
        <v>177</v>
      </c>
      <c r="H240" s="182">
        <v>199</v>
      </c>
      <c r="I240" s="183"/>
      <c r="J240" s="184">
        <f>ROUND(I240*H240,2)</f>
        <v>0</v>
      </c>
      <c r="K240" s="180" t="s">
        <v>1</v>
      </c>
      <c r="L240" s="39"/>
      <c r="M240" s="185" t="s">
        <v>1</v>
      </c>
      <c r="N240" s="186" t="s">
        <v>41</v>
      </c>
      <c r="O240" s="71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133</v>
      </c>
      <c r="AT240" s="189" t="s">
        <v>128</v>
      </c>
      <c r="AU240" s="189" t="s">
        <v>86</v>
      </c>
      <c r="AY240" s="17" t="s">
        <v>127</v>
      </c>
      <c r="BE240" s="190">
        <f>IF(N240="základní",J240,0)</f>
        <v>0</v>
      </c>
      <c r="BF240" s="190">
        <f>IF(N240="snížená",J240,0)</f>
        <v>0</v>
      </c>
      <c r="BG240" s="190">
        <f>IF(N240="zákl. přenesená",J240,0)</f>
        <v>0</v>
      </c>
      <c r="BH240" s="190">
        <f>IF(N240="sníž. přenesená",J240,0)</f>
        <v>0</v>
      </c>
      <c r="BI240" s="190">
        <f>IF(N240="nulová",J240,0)</f>
        <v>0</v>
      </c>
      <c r="BJ240" s="17" t="s">
        <v>84</v>
      </c>
      <c r="BK240" s="190">
        <f>ROUND(I240*H240,2)</f>
        <v>0</v>
      </c>
      <c r="BL240" s="17" t="s">
        <v>133</v>
      </c>
      <c r="BM240" s="189" t="s">
        <v>559</v>
      </c>
    </row>
    <row r="241" spans="1:65" s="2" customFormat="1" ht="87.75">
      <c r="A241" s="34"/>
      <c r="B241" s="35"/>
      <c r="C241" s="36"/>
      <c r="D241" s="191" t="s">
        <v>135</v>
      </c>
      <c r="E241" s="36"/>
      <c r="F241" s="192" t="s">
        <v>560</v>
      </c>
      <c r="G241" s="36"/>
      <c r="H241" s="36"/>
      <c r="I241" s="193"/>
      <c r="J241" s="36"/>
      <c r="K241" s="36"/>
      <c r="L241" s="39"/>
      <c r="M241" s="194"/>
      <c r="N241" s="195"/>
      <c r="O241" s="71"/>
      <c r="P241" s="71"/>
      <c r="Q241" s="71"/>
      <c r="R241" s="71"/>
      <c r="S241" s="71"/>
      <c r="T241" s="72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135</v>
      </c>
      <c r="AU241" s="17" t="s">
        <v>86</v>
      </c>
    </row>
    <row r="242" spans="1:65" s="2" customFormat="1" ht="19.5">
      <c r="A242" s="34"/>
      <c r="B242" s="35"/>
      <c r="C242" s="36"/>
      <c r="D242" s="191" t="s">
        <v>138</v>
      </c>
      <c r="E242" s="36"/>
      <c r="F242" s="196" t="s">
        <v>561</v>
      </c>
      <c r="G242" s="36"/>
      <c r="H242" s="36"/>
      <c r="I242" s="193"/>
      <c r="J242" s="36"/>
      <c r="K242" s="36"/>
      <c r="L242" s="39"/>
      <c r="M242" s="194"/>
      <c r="N242" s="195"/>
      <c r="O242" s="71"/>
      <c r="P242" s="71"/>
      <c r="Q242" s="71"/>
      <c r="R242" s="71"/>
      <c r="S242" s="71"/>
      <c r="T242" s="72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138</v>
      </c>
      <c r="AU242" s="17" t="s">
        <v>86</v>
      </c>
    </row>
    <row r="243" spans="1:65" s="13" customFormat="1">
      <c r="B243" s="209"/>
      <c r="C243" s="210"/>
      <c r="D243" s="191" t="s">
        <v>209</v>
      </c>
      <c r="E243" s="211" t="s">
        <v>1</v>
      </c>
      <c r="F243" s="212" t="s">
        <v>210</v>
      </c>
      <c r="G243" s="210"/>
      <c r="H243" s="211" t="s">
        <v>1</v>
      </c>
      <c r="I243" s="213"/>
      <c r="J243" s="210"/>
      <c r="K243" s="210"/>
      <c r="L243" s="214"/>
      <c r="M243" s="215"/>
      <c r="N243" s="216"/>
      <c r="O243" s="216"/>
      <c r="P243" s="216"/>
      <c r="Q243" s="216"/>
      <c r="R243" s="216"/>
      <c r="S243" s="216"/>
      <c r="T243" s="217"/>
      <c r="AT243" s="218" t="s">
        <v>209</v>
      </c>
      <c r="AU243" s="218" t="s">
        <v>86</v>
      </c>
      <c r="AV243" s="13" t="s">
        <v>84</v>
      </c>
      <c r="AW243" s="13" t="s">
        <v>32</v>
      </c>
      <c r="AX243" s="13" t="s">
        <v>76</v>
      </c>
      <c r="AY243" s="218" t="s">
        <v>127</v>
      </c>
    </row>
    <row r="244" spans="1:65" s="14" customFormat="1">
      <c r="B244" s="219"/>
      <c r="C244" s="220"/>
      <c r="D244" s="191" t="s">
        <v>209</v>
      </c>
      <c r="E244" s="221" t="s">
        <v>1</v>
      </c>
      <c r="F244" s="222" t="s">
        <v>562</v>
      </c>
      <c r="G244" s="220"/>
      <c r="H244" s="223">
        <v>798</v>
      </c>
      <c r="I244" s="224"/>
      <c r="J244" s="220"/>
      <c r="K244" s="220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209</v>
      </c>
      <c r="AU244" s="229" t="s">
        <v>86</v>
      </c>
      <c r="AV244" s="14" t="s">
        <v>86</v>
      </c>
      <c r="AW244" s="14" t="s">
        <v>32</v>
      </c>
      <c r="AX244" s="14" t="s">
        <v>76</v>
      </c>
      <c r="AY244" s="229" t="s">
        <v>127</v>
      </c>
    </row>
    <row r="245" spans="1:65" s="14" customFormat="1">
      <c r="B245" s="219"/>
      <c r="C245" s="220"/>
      <c r="D245" s="191" t="s">
        <v>209</v>
      </c>
      <c r="E245" s="221" t="s">
        <v>1</v>
      </c>
      <c r="F245" s="222" t="s">
        <v>563</v>
      </c>
      <c r="G245" s="220"/>
      <c r="H245" s="223">
        <v>199.5</v>
      </c>
      <c r="I245" s="224"/>
      <c r="J245" s="220"/>
      <c r="K245" s="220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209</v>
      </c>
      <c r="AU245" s="229" t="s">
        <v>86</v>
      </c>
      <c r="AV245" s="14" t="s">
        <v>86</v>
      </c>
      <c r="AW245" s="14" t="s">
        <v>32</v>
      </c>
      <c r="AX245" s="14" t="s">
        <v>76</v>
      </c>
      <c r="AY245" s="229" t="s">
        <v>127</v>
      </c>
    </row>
    <row r="246" spans="1:65" s="14" customFormat="1">
      <c r="B246" s="219"/>
      <c r="C246" s="220"/>
      <c r="D246" s="191" t="s">
        <v>209</v>
      </c>
      <c r="E246" s="221" t="s">
        <v>1</v>
      </c>
      <c r="F246" s="222" t="s">
        <v>564</v>
      </c>
      <c r="G246" s="220"/>
      <c r="H246" s="223">
        <v>199</v>
      </c>
      <c r="I246" s="224"/>
      <c r="J246" s="220"/>
      <c r="K246" s="220"/>
      <c r="L246" s="225"/>
      <c r="M246" s="226"/>
      <c r="N246" s="227"/>
      <c r="O246" s="227"/>
      <c r="P246" s="227"/>
      <c r="Q246" s="227"/>
      <c r="R246" s="227"/>
      <c r="S246" s="227"/>
      <c r="T246" s="228"/>
      <c r="AT246" s="229" t="s">
        <v>209</v>
      </c>
      <c r="AU246" s="229" t="s">
        <v>86</v>
      </c>
      <c r="AV246" s="14" t="s">
        <v>86</v>
      </c>
      <c r="AW246" s="14" t="s">
        <v>32</v>
      </c>
      <c r="AX246" s="14" t="s">
        <v>84</v>
      </c>
      <c r="AY246" s="229" t="s">
        <v>127</v>
      </c>
    </row>
    <row r="247" spans="1:65" s="2" customFormat="1" ht="33" customHeight="1">
      <c r="A247" s="34"/>
      <c r="B247" s="35"/>
      <c r="C247" s="178" t="s">
        <v>408</v>
      </c>
      <c r="D247" s="178" t="s">
        <v>128</v>
      </c>
      <c r="E247" s="179" t="s">
        <v>565</v>
      </c>
      <c r="F247" s="180" t="s">
        <v>566</v>
      </c>
      <c r="G247" s="181" t="s">
        <v>205</v>
      </c>
      <c r="H247" s="182">
        <v>798</v>
      </c>
      <c r="I247" s="183"/>
      <c r="J247" s="184">
        <f>ROUND(I247*H247,2)</f>
        <v>0</v>
      </c>
      <c r="K247" s="180" t="s">
        <v>1</v>
      </c>
      <c r="L247" s="39"/>
      <c r="M247" s="185" t="s">
        <v>1</v>
      </c>
      <c r="N247" s="186" t="s">
        <v>41</v>
      </c>
      <c r="O247" s="71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133</v>
      </c>
      <c r="AT247" s="189" t="s">
        <v>128</v>
      </c>
      <c r="AU247" s="189" t="s">
        <v>86</v>
      </c>
      <c r="AY247" s="17" t="s">
        <v>127</v>
      </c>
      <c r="BE247" s="190">
        <f>IF(N247="základní",J247,0)</f>
        <v>0</v>
      </c>
      <c r="BF247" s="190">
        <f>IF(N247="snížená",J247,0)</f>
        <v>0</v>
      </c>
      <c r="BG247" s="190">
        <f>IF(N247="zákl. přenesená",J247,0)</f>
        <v>0</v>
      </c>
      <c r="BH247" s="190">
        <f>IF(N247="sníž. přenesená",J247,0)</f>
        <v>0</v>
      </c>
      <c r="BI247" s="190">
        <f>IF(N247="nulová",J247,0)</f>
        <v>0</v>
      </c>
      <c r="BJ247" s="17" t="s">
        <v>84</v>
      </c>
      <c r="BK247" s="190">
        <f>ROUND(I247*H247,2)</f>
        <v>0</v>
      </c>
      <c r="BL247" s="17" t="s">
        <v>133</v>
      </c>
      <c r="BM247" s="189" t="s">
        <v>567</v>
      </c>
    </row>
    <row r="248" spans="1:65" s="2" customFormat="1" ht="243.75">
      <c r="A248" s="34"/>
      <c r="B248" s="35"/>
      <c r="C248" s="36"/>
      <c r="D248" s="191" t="s">
        <v>135</v>
      </c>
      <c r="E248" s="36"/>
      <c r="F248" s="192" t="s">
        <v>568</v>
      </c>
      <c r="G248" s="36"/>
      <c r="H248" s="36"/>
      <c r="I248" s="193"/>
      <c r="J248" s="36"/>
      <c r="K248" s="36"/>
      <c r="L248" s="39"/>
      <c r="M248" s="194"/>
      <c r="N248" s="195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135</v>
      </c>
      <c r="AU248" s="17" t="s">
        <v>86</v>
      </c>
    </row>
    <row r="249" spans="1:65" s="2" customFormat="1" ht="19.5">
      <c r="A249" s="34"/>
      <c r="B249" s="35"/>
      <c r="C249" s="36"/>
      <c r="D249" s="191" t="s">
        <v>138</v>
      </c>
      <c r="E249" s="36"/>
      <c r="F249" s="196" t="s">
        <v>569</v>
      </c>
      <c r="G249" s="36"/>
      <c r="H249" s="36"/>
      <c r="I249" s="193"/>
      <c r="J249" s="36"/>
      <c r="K249" s="36"/>
      <c r="L249" s="39"/>
      <c r="M249" s="194"/>
      <c r="N249" s="195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138</v>
      </c>
      <c r="AU249" s="17" t="s">
        <v>86</v>
      </c>
    </row>
    <row r="250" spans="1:65" s="13" customFormat="1">
      <c r="B250" s="209"/>
      <c r="C250" s="210"/>
      <c r="D250" s="191" t="s">
        <v>209</v>
      </c>
      <c r="E250" s="211" t="s">
        <v>1</v>
      </c>
      <c r="F250" s="212" t="s">
        <v>210</v>
      </c>
      <c r="G250" s="210"/>
      <c r="H250" s="211" t="s">
        <v>1</v>
      </c>
      <c r="I250" s="213"/>
      <c r="J250" s="210"/>
      <c r="K250" s="210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209</v>
      </c>
      <c r="AU250" s="218" t="s">
        <v>86</v>
      </c>
      <c r="AV250" s="13" t="s">
        <v>84</v>
      </c>
      <c r="AW250" s="13" t="s">
        <v>32</v>
      </c>
      <c r="AX250" s="13" t="s">
        <v>76</v>
      </c>
      <c r="AY250" s="218" t="s">
        <v>127</v>
      </c>
    </row>
    <row r="251" spans="1:65" s="14" customFormat="1">
      <c r="B251" s="219"/>
      <c r="C251" s="220"/>
      <c r="D251" s="191" t="s">
        <v>209</v>
      </c>
      <c r="E251" s="221" t="s">
        <v>1</v>
      </c>
      <c r="F251" s="222" t="s">
        <v>562</v>
      </c>
      <c r="G251" s="220"/>
      <c r="H251" s="223">
        <v>798</v>
      </c>
      <c r="I251" s="224"/>
      <c r="J251" s="220"/>
      <c r="K251" s="220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209</v>
      </c>
      <c r="AU251" s="229" t="s">
        <v>86</v>
      </c>
      <c r="AV251" s="14" t="s">
        <v>86</v>
      </c>
      <c r="AW251" s="14" t="s">
        <v>32</v>
      </c>
      <c r="AX251" s="14" t="s">
        <v>84</v>
      </c>
      <c r="AY251" s="229" t="s">
        <v>127</v>
      </c>
    </row>
    <row r="252" spans="1:65" s="2" customFormat="1" ht="33" customHeight="1">
      <c r="A252" s="34"/>
      <c r="B252" s="35"/>
      <c r="C252" s="178" t="s">
        <v>414</v>
      </c>
      <c r="D252" s="178" t="s">
        <v>128</v>
      </c>
      <c r="E252" s="179" t="s">
        <v>279</v>
      </c>
      <c r="F252" s="180" t="s">
        <v>280</v>
      </c>
      <c r="G252" s="181" t="s">
        <v>205</v>
      </c>
      <c r="H252" s="182">
        <v>97.2</v>
      </c>
      <c r="I252" s="183"/>
      <c r="J252" s="184">
        <f>ROUND(I252*H252,2)</f>
        <v>0</v>
      </c>
      <c r="K252" s="180" t="s">
        <v>1</v>
      </c>
      <c r="L252" s="39"/>
      <c r="M252" s="185" t="s">
        <v>1</v>
      </c>
      <c r="N252" s="186" t="s">
        <v>41</v>
      </c>
      <c r="O252" s="71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133</v>
      </c>
      <c r="AT252" s="189" t="s">
        <v>128</v>
      </c>
      <c r="AU252" s="189" t="s">
        <v>86</v>
      </c>
      <c r="AY252" s="17" t="s">
        <v>127</v>
      </c>
      <c r="BE252" s="190">
        <f>IF(N252="základní",J252,0)</f>
        <v>0</v>
      </c>
      <c r="BF252" s="190">
        <f>IF(N252="snížená",J252,0)</f>
        <v>0</v>
      </c>
      <c r="BG252" s="190">
        <f>IF(N252="zákl. přenesená",J252,0)</f>
        <v>0</v>
      </c>
      <c r="BH252" s="190">
        <f>IF(N252="sníž. přenesená",J252,0)</f>
        <v>0</v>
      </c>
      <c r="BI252" s="190">
        <f>IF(N252="nulová",J252,0)</f>
        <v>0</v>
      </c>
      <c r="BJ252" s="17" t="s">
        <v>84</v>
      </c>
      <c r="BK252" s="190">
        <f>ROUND(I252*H252,2)</f>
        <v>0</v>
      </c>
      <c r="BL252" s="17" t="s">
        <v>133</v>
      </c>
      <c r="BM252" s="189" t="s">
        <v>570</v>
      </c>
    </row>
    <row r="253" spans="1:65" s="2" customFormat="1" ht="185.25">
      <c r="A253" s="34"/>
      <c r="B253" s="35"/>
      <c r="C253" s="36"/>
      <c r="D253" s="191" t="s">
        <v>135</v>
      </c>
      <c r="E253" s="36"/>
      <c r="F253" s="192" t="s">
        <v>282</v>
      </c>
      <c r="G253" s="36"/>
      <c r="H253" s="36"/>
      <c r="I253" s="193"/>
      <c r="J253" s="36"/>
      <c r="K253" s="36"/>
      <c r="L253" s="39"/>
      <c r="M253" s="194"/>
      <c r="N253" s="195"/>
      <c r="O253" s="71"/>
      <c r="P253" s="71"/>
      <c r="Q253" s="71"/>
      <c r="R253" s="71"/>
      <c r="S253" s="71"/>
      <c r="T253" s="72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T253" s="17" t="s">
        <v>135</v>
      </c>
      <c r="AU253" s="17" t="s">
        <v>86</v>
      </c>
    </row>
    <row r="254" spans="1:65" s="14" customFormat="1">
      <c r="B254" s="219"/>
      <c r="C254" s="220"/>
      <c r="D254" s="191" t="s">
        <v>209</v>
      </c>
      <c r="E254" s="221" t="s">
        <v>1</v>
      </c>
      <c r="F254" s="222" t="s">
        <v>571</v>
      </c>
      <c r="G254" s="220"/>
      <c r="H254" s="223">
        <v>97.2</v>
      </c>
      <c r="I254" s="224"/>
      <c r="J254" s="220"/>
      <c r="K254" s="220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209</v>
      </c>
      <c r="AU254" s="229" t="s">
        <v>86</v>
      </c>
      <c r="AV254" s="14" t="s">
        <v>86</v>
      </c>
      <c r="AW254" s="14" t="s">
        <v>32</v>
      </c>
      <c r="AX254" s="14" t="s">
        <v>84</v>
      </c>
      <c r="AY254" s="229" t="s">
        <v>127</v>
      </c>
    </row>
    <row r="255" spans="1:65" s="2" customFormat="1" ht="24">
      <c r="A255" s="34"/>
      <c r="B255" s="35"/>
      <c r="C255" s="178" t="s">
        <v>421</v>
      </c>
      <c r="D255" s="178" t="s">
        <v>128</v>
      </c>
      <c r="E255" s="179" t="s">
        <v>572</v>
      </c>
      <c r="F255" s="180" t="s">
        <v>573</v>
      </c>
      <c r="G255" s="181" t="s">
        <v>205</v>
      </c>
      <c r="H255" s="182">
        <v>351</v>
      </c>
      <c r="I255" s="183"/>
      <c r="J255" s="184">
        <f>ROUND(I255*H255,2)</f>
        <v>0</v>
      </c>
      <c r="K255" s="180" t="s">
        <v>1</v>
      </c>
      <c r="L255" s="39"/>
      <c r="M255" s="185" t="s">
        <v>1</v>
      </c>
      <c r="N255" s="186" t="s">
        <v>41</v>
      </c>
      <c r="O255" s="71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133</v>
      </c>
      <c r="AT255" s="189" t="s">
        <v>128</v>
      </c>
      <c r="AU255" s="189" t="s">
        <v>86</v>
      </c>
      <c r="AY255" s="17" t="s">
        <v>127</v>
      </c>
      <c r="BE255" s="190">
        <f>IF(N255="základní",J255,0)</f>
        <v>0</v>
      </c>
      <c r="BF255" s="190">
        <f>IF(N255="snížená",J255,0)</f>
        <v>0</v>
      </c>
      <c r="BG255" s="190">
        <f>IF(N255="zákl. přenesená",J255,0)</f>
        <v>0</v>
      </c>
      <c r="BH255" s="190">
        <f>IF(N255="sníž. přenesená",J255,0)</f>
        <v>0</v>
      </c>
      <c r="BI255" s="190">
        <f>IF(N255="nulová",J255,0)</f>
        <v>0</v>
      </c>
      <c r="BJ255" s="17" t="s">
        <v>84</v>
      </c>
      <c r="BK255" s="190">
        <f>ROUND(I255*H255,2)</f>
        <v>0</v>
      </c>
      <c r="BL255" s="17" t="s">
        <v>133</v>
      </c>
      <c r="BM255" s="189" t="s">
        <v>574</v>
      </c>
    </row>
    <row r="256" spans="1:65" s="2" customFormat="1" ht="87.75">
      <c r="A256" s="34"/>
      <c r="B256" s="35"/>
      <c r="C256" s="36"/>
      <c r="D256" s="191" t="s">
        <v>135</v>
      </c>
      <c r="E256" s="36"/>
      <c r="F256" s="192" t="s">
        <v>575</v>
      </c>
      <c r="G256" s="36"/>
      <c r="H256" s="36"/>
      <c r="I256" s="193"/>
      <c r="J256" s="36"/>
      <c r="K256" s="36"/>
      <c r="L256" s="39"/>
      <c r="M256" s="194"/>
      <c r="N256" s="195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135</v>
      </c>
      <c r="AU256" s="17" t="s">
        <v>86</v>
      </c>
    </row>
    <row r="257" spans="1:65" s="13" customFormat="1">
      <c r="B257" s="209"/>
      <c r="C257" s="210"/>
      <c r="D257" s="191" t="s">
        <v>209</v>
      </c>
      <c r="E257" s="211" t="s">
        <v>1</v>
      </c>
      <c r="F257" s="212" t="s">
        <v>210</v>
      </c>
      <c r="G257" s="210"/>
      <c r="H257" s="211" t="s">
        <v>1</v>
      </c>
      <c r="I257" s="213"/>
      <c r="J257" s="210"/>
      <c r="K257" s="210"/>
      <c r="L257" s="214"/>
      <c r="M257" s="215"/>
      <c r="N257" s="216"/>
      <c r="O257" s="216"/>
      <c r="P257" s="216"/>
      <c r="Q257" s="216"/>
      <c r="R257" s="216"/>
      <c r="S257" s="216"/>
      <c r="T257" s="217"/>
      <c r="AT257" s="218" t="s">
        <v>209</v>
      </c>
      <c r="AU257" s="218" t="s">
        <v>86</v>
      </c>
      <c r="AV257" s="13" t="s">
        <v>84</v>
      </c>
      <c r="AW257" s="13" t="s">
        <v>32</v>
      </c>
      <c r="AX257" s="13" t="s">
        <v>76</v>
      </c>
      <c r="AY257" s="218" t="s">
        <v>127</v>
      </c>
    </row>
    <row r="258" spans="1:65" s="14" customFormat="1">
      <c r="B258" s="219"/>
      <c r="C258" s="220"/>
      <c r="D258" s="191" t="s">
        <v>209</v>
      </c>
      <c r="E258" s="221" t="s">
        <v>1</v>
      </c>
      <c r="F258" s="222" t="s">
        <v>576</v>
      </c>
      <c r="G258" s="220"/>
      <c r="H258" s="223">
        <v>351</v>
      </c>
      <c r="I258" s="224"/>
      <c r="J258" s="220"/>
      <c r="K258" s="220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209</v>
      </c>
      <c r="AU258" s="229" t="s">
        <v>86</v>
      </c>
      <c r="AV258" s="14" t="s">
        <v>86</v>
      </c>
      <c r="AW258" s="14" t="s">
        <v>32</v>
      </c>
      <c r="AX258" s="14" t="s">
        <v>84</v>
      </c>
      <c r="AY258" s="229" t="s">
        <v>127</v>
      </c>
    </row>
    <row r="259" spans="1:65" s="11" customFormat="1" ht="22.9" customHeight="1">
      <c r="B259" s="164"/>
      <c r="C259" s="165"/>
      <c r="D259" s="166" t="s">
        <v>75</v>
      </c>
      <c r="E259" s="207" t="s">
        <v>145</v>
      </c>
      <c r="F259" s="207" t="s">
        <v>386</v>
      </c>
      <c r="G259" s="165"/>
      <c r="H259" s="165"/>
      <c r="I259" s="168"/>
      <c r="J259" s="208">
        <f>BK259</f>
        <v>0</v>
      </c>
      <c r="K259" s="165"/>
      <c r="L259" s="170"/>
      <c r="M259" s="171"/>
      <c r="N259" s="172"/>
      <c r="O259" s="172"/>
      <c r="P259" s="173">
        <f>SUM(P260:P268)</f>
        <v>0</v>
      </c>
      <c r="Q259" s="172"/>
      <c r="R259" s="173">
        <f>SUM(R260:R268)</f>
        <v>0</v>
      </c>
      <c r="S259" s="172"/>
      <c r="T259" s="174">
        <f>SUM(T260:T268)</f>
        <v>0</v>
      </c>
      <c r="AR259" s="175" t="s">
        <v>84</v>
      </c>
      <c r="AT259" s="176" t="s">
        <v>75</v>
      </c>
      <c r="AU259" s="176" t="s">
        <v>84</v>
      </c>
      <c r="AY259" s="175" t="s">
        <v>127</v>
      </c>
      <c r="BK259" s="177">
        <f>SUM(BK260:BK268)</f>
        <v>0</v>
      </c>
    </row>
    <row r="260" spans="1:65" s="2" customFormat="1" ht="24">
      <c r="A260" s="34"/>
      <c r="B260" s="35"/>
      <c r="C260" s="178" t="s">
        <v>429</v>
      </c>
      <c r="D260" s="178" t="s">
        <v>128</v>
      </c>
      <c r="E260" s="179" t="s">
        <v>577</v>
      </c>
      <c r="F260" s="180" t="s">
        <v>578</v>
      </c>
      <c r="G260" s="181" t="s">
        <v>198</v>
      </c>
      <c r="H260" s="182">
        <v>6.6</v>
      </c>
      <c r="I260" s="183"/>
      <c r="J260" s="184">
        <f>ROUND(I260*H260,2)</f>
        <v>0</v>
      </c>
      <c r="K260" s="180" t="s">
        <v>132</v>
      </c>
      <c r="L260" s="39"/>
      <c r="M260" s="185" t="s">
        <v>1</v>
      </c>
      <c r="N260" s="186" t="s">
        <v>41</v>
      </c>
      <c r="O260" s="71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126</v>
      </c>
      <c r="AT260" s="189" t="s">
        <v>128</v>
      </c>
      <c r="AU260" s="189" t="s">
        <v>86</v>
      </c>
      <c r="AY260" s="17" t="s">
        <v>127</v>
      </c>
      <c r="BE260" s="190">
        <f>IF(N260="základní",J260,0)</f>
        <v>0</v>
      </c>
      <c r="BF260" s="190">
        <f>IF(N260="snížená",J260,0)</f>
        <v>0</v>
      </c>
      <c r="BG260" s="190">
        <f>IF(N260="zákl. přenesená",J260,0)</f>
        <v>0</v>
      </c>
      <c r="BH260" s="190">
        <f>IF(N260="sníž. přenesená",J260,0)</f>
        <v>0</v>
      </c>
      <c r="BI260" s="190">
        <f>IF(N260="nulová",J260,0)</f>
        <v>0</v>
      </c>
      <c r="BJ260" s="17" t="s">
        <v>84</v>
      </c>
      <c r="BK260" s="190">
        <f>ROUND(I260*H260,2)</f>
        <v>0</v>
      </c>
      <c r="BL260" s="17" t="s">
        <v>126</v>
      </c>
      <c r="BM260" s="189" t="s">
        <v>579</v>
      </c>
    </row>
    <row r="261" spans="1:65" s="2" customFormat="1" ht="19.5">
      <c r="A261" s="34"/>
      <c r="B261" s="35"/>
      <c r="C261" s="36"/>
      <c r="D261" s="191" t="s">
        <v>135</v>
      </c>
      <c r="E261" s="36"/>
      <c r="F261" s="192" t="s">
        <v>580</v>
      </c>
      <c r="G261" s="36"/>
      <c r="H261" s="36"/>
      <c r="I261" s="193"/>
      <c r="J261" s="36"/>
      <c r="K261" s="36"/>
      <c r="L261" s="39"/>
      <c r="M261" s="194"/>
      <c r="N261" s="195"/>
      <c r="O261" s="71"/>
      <c r="P261" s="71"/>
      <c r="Q261" s="71"/>
      <c r="R261" s="71"/>
      <c r="S261" s="71"/>
      <c r="T261" s="72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T261" s="17" t="s">
        <v>135</v>
      </c>
      <c r="AU261" s="17" t="s">
        <v>86</v>
      </c>
    </row>
    <row r="262" spans="1:65" s="2" customFormat="1" ht="29.25">
      <c r="A262" s="34"/>
      <c r="B262" s="35"/>
      <c r="C262" s="36"/>
      <c r="D262" s="191" t="s">
        <v>136</v>
      </c>
      <c r="E262" s="36"/>
      <c r="F262" s="196" t="s">
        <v>581</v>
      </c>
      <c r="G262" s="36"/>
      <c r="H262" s="36"/>
      <c r="I262" s="193"/>
      <c r="J262" s="36"/>
      <c r="K262" s="36"/>
      <c r="L262" s="39"/>
      <c r="M262" s="194"/>
      <c r="N262" s="195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136</v>
      </c>
      <c r="AU262" s="17" t="s">
        <v>86</v>
      </c>
    </row>
    <row r="263" spans="1:65" s="14" customFormat="1">
      <c r="B263" s="219"/>
      <c r="C263" s="220"/>
      <c r="D263" s="191" t="s">
        <v>209</v>
      </c>
      <c r="E263" s="221" t="s">
        <v>1</v>
      </c>
      <c r="F263" s="222" t="s">
        <v>582</v>
      </c>
      <c r="G263" s="220"/>
      <c r="H263" s="223">
        <v>6.6</v>
      </c>
      <c r="I263" s="224"/>
      <c r="J263" s="220"/>
      <c r="K263" s="220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209</v>
      </c>
      <c r="AU263" s="229" t="s">
        <v>86</v>
      </c>
      <c r="AV263" s="14" t="s">
        <v>86</v>
      </c>
      <c r="AW263" s="14" t="s">
        <v>32</v>
      </c>
      <c r="AX263" s="14" t="s">
        <v>84</v>
      </c>
      <c r="AY263" s="229" t="s">
        <v>127</v>
      </c>
    </row>
    <row r="264" spans="1:65" s="2" customFormat="1" ht="24">
      <c r="A264" s="34"/>
      <c r="B264" s="35"/>
      <c r="C264" s="178" t="s">
        <v>436</v>
      </c>
      <c r="D264" s="178" t="s">
        <v>128</v>
      </c>
      <c r="E264" s="179" t="s">
        <v>583</v>
      </c>
      <c r="F264" s="180" t="s">
        <v>584</v>
      </c>
      <c r="G264" s="181" t="s">
        <v>198</v>
      </c>
      <c r="H264" s="182">
        <v>11</v>
      </c>
      <c r="I264" s="183"/>
      <c r="J264" s="184">
        <f>ROUND(I264*H264,2)</f>
        <v>0</v>
      </c>
      <c r="K264" s="180" t="s">
        <v>132</v>
      </c>
      <c r="L264" s="39"/>
      <c r="M264" s="185" t="s">
        <v>1</v>
      </c>
      <c r="N264" s="186" t="s">
        <v>41</v>
      </c>
      <c r="O264" s="71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126</v>
      </c>
      <c r="AT264" s="189" t="s">
        <v>128</v>
      </c>
      <c r="AU264" s="189" t="s">
        <v>86</v>
      </c>
      <c r="AY264" s="17" t="s">
        <v>127</v>
      </c>
      <c r="BE264" s="190">
        <f>IF(N264="základní",J264,0)</f>
        <v>0</v>
      </c>
      <c r="BF264" s="190">
        <f>IF(N264="snížená",J264,0)</f>
        <v>0</v>
      </c>
      <c r="BG264" s="190">
        <f>IF(N264="zákl. přenesená",J264,0)</f>
        <v>0</v>
      </c>
      <c r="BH264" s="190">
        <f>IF(N264="sníž. přenesená",J264,0)</f>
        <v>0</v>
      </c>
      <c r="BI264" s="190">
        <f>IF(N264="nulová",J264,0)</f>
        <v>0</v>
      </c>
      <c r="BJ264" s="17" t="s">
        <v>84</v>
      </c>
      <c r="BK264" s="190">
        <f>ROUND(I264*H264,2)</f>
        <v>0</v>
      </c>
      <c r="BL264" s="17" t="s">
        <v>126</v>
      </c>
      <c r="BM264" s="189" t="s">
        <v>585</v>
      </c>
    </row>
    <row r="265" spans="1:65" s="2" customFormat="1" ht="19.5">
      <c r="A265" s="34"/>
      <c r="B265" s="35"/>
      <c r="C265" s="36"/>
      <c r="D265" s="191" t="s">
        <v>135</v>
      </c>
      <c r="E265" s="36"/>
      <c r="F265" s="192" t="s">
        <v>584</v>
      </c>
      <c r="G265" s="36"/>
      <c r="H265" s="36"/>
      <c r="I265" s="193"/>
      <c r="J265" s="36"/>
      <c r="K265" s="36"/>
      <c r="L265" s="39"/>
      <c r="M265" s="194"/>
      <c r="N265" s="195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135</v>
      </c>
      <c r="AU265" s="17" t="s">
        <v>86</v>
      </c>
    </row>
    <row r="266" spans="1:65" s="2" customFormat="1" ht="263.25">
      <c r="A266" s="34"/>
      <c r="B266" s="35"/>
      <c r="C266" s="36"/>
      <c r="D266" s="191" t="s">
        <v>136</v>
      </c>
      <c r="E266" s="36"/>
      <c r="F266" s="196" t="s">
        <v>586</v>
      </c>
      <c r="G266" s="36"/>
      <c r="H266" s="36"/>
      <c r="I266" s="193"/>
      <c r="J266" s="36"/>
      <c r="K266" s="36"/>
      <c r="L266" s="39"/>
      <c r="M266" s="194"/>
      <c r="N266" s="195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136</v>
      </c>
      <c r="AU266" s="17" t="s">
        <v>86</v>
      </c>
    </row>
    <row r="267" spans="1:65" s="2" customFormat="1" ht="19.5">
      <c r="A267" s="34"/>
      <c r="B267" s="35"/>
      <c r="C267" s="36"/>
      <c r="D267" s="191" t="s">
        <v>138</v>
      </c>
      <c r="E267" s="36"/>
      <c r="F267" s="196" t="s">
        <v>587</v>
      </c>
      <c r="G267" s="36"/>
      <c r="H267" s="36"/>
      <c r="I267" s="193"/>
      <c r="J267" s="36"/>
      <c r="K267" s="36"/>
      <c r="L267" s="39"/>
      <c r="M267" s="194"/>
      <c r="N267" s="195"/>
      <c r="O267" s="71"/>
      <c r="P267" s="71"/>
      <c r="Q267" s="71"/>
      <c r="R267" s="71"/>
      <c r="S267" s="71"/>
      <c r="T267" s="72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T267" s="17" t="s">
        <v>138</v>
      </c>
      <c r="AU267" s="17" t="s">
        <v>86</v>
      </c>
    </row>
    <row r="268" spans="1:65" s="14" customFormat="1">
      <c r="B268" s="219"/>
      <c r="C268" s="220"/>
      <c r="D268" s="191" t="s">
        <v>209</v>
      </c>
      <c r="E268" s="221" t="s">
        <v>1</v>
      </c>
      <c r="F268" s="222" t="s">
        <v>588</v>
      </c>
      <c r="G268" s="220"/>
      <c r="H268" s="223">
        <v>11</v>
      </c>
      <c r="I268" s="224"/>
      <c r="J268" s="220"/>
      <c r="K268" s="220"/>
      <c r="L268" s="225"/>
      <c r="M268" s="226"/>
      <c r="N268" s="227"/>
      <c r="O268" s="227"/>
      <c r="P268" s="227"/>
      <c r="Q268" s="227"/>
      <c r="R268" s="227"/>
      <c r="S268" s="227"/>
      <c r="T268" s="228"/>
      <c r="AT268" s="229" t="s">
        <v>209</v>
      </c>
      <c r="AU268" s="229" t="s">
        <v>86</v>
      </c>
      <c r="AV268" s="14" t="s">
        <v>86</v>
      </c>
      <c r="AW268" s="14" t="s">
        <v>32</v>
      </c>
      <c r="AX268" s="14" t="s">
        <v>84</v>
      </c>
      <c r="AY268" s="229" t="s">
        <v>127</v>
      </c>
    </row>
    <row r="269" spans="1:65" s="11" customFormat="1" ht="22.9" customHeight="1">
      <c r="B269" s="164"/>
      <c r="C269" s="165"/>
      <c r="D269" s="166" t="s">
        <v>75</v>
      </c>
      <c r="E269" s="207" t="s">
        <v>174</v>
      </c>
      <c r="F269" s="207" t="s">
        <v>420</v>
      </c>
      <c r="G269" s="165"/>
      <c r="H269" s="165"/>
      <c r="I269" s="168"/>
      <c r="J269" s="208">
        <f>BK269</f>
        <v>0</v>
      </c>
      <c r="K269" s="165"/>
      <c r="L269" s="170"/>
      <c r="M269" s="171"/>
      <c r="N269" s="172"/>
      <c r="O269" s="172"/>
      <c r="P269" s="173">
        <f>SUM(P270:P279)</f>
        <v>0</v>
      </c>
      <c r="Q269" s="172"/>
      <c r="R269" s="173">
        <f>SUM(R270:R279)</f>
        <v>0</v>
      </c>
      <c r="S269" s="172"/>
      <c r="T269" s="174">
        <f>SUM(T270:T279)</f>
        <v>0</v>
      </c>
      <c r="AR269" s="175" t="s">
        <v>84</v>
      </c>
      <c r="AT269" s="176" t="s">
        <v>75</v>
      </c>
      <c r="AU269" s="176" t="s">
        <v>84</v>
      </c>
      <c r="AY269" s="175" t="s">
        <v>127</v>
      </c>
      <c r="BK269" s="177">
        <f>SUM(BK270:BK279)</f>
        <v>0</v>
      </c>
    </row>
    <row r="270" spans="1:65" s="2" customFormat="1" ht="21.75" customHeight="1">
      <c r="A270" s="34"/>
      <c r="B270" s="35"/>
      <c r="C270" s="178" t="s">
        <v>442</v>
      </c>
      <c r="D270" s="178" t="s">
        <v>128</v>
      </c>
      <c r="E270" s="179" t="s">
        <v>589</v>
      </c>
      <c r="F270" s="180" t="s">
        <v>590</v>
      </c>
      <c r="G270" s="181" t="s">
        <v>267</v>
      </c>
      <c r="H270" s="182">
        <v>1.6</v>
      </c>
      <c r="I270" s="183"/>
      <c r="J270" s="184">
        <f>ROUND(I270*H270,2)</f>
        <v>0</v>
      </c>
      <c r="K270" s="180" t="s">
        <v>132</v>
      </c>
      <c r="L270" s="39"/>
      <c r="M270" s="185" t="s">
        <v>1</v>
      </c>
      <c r="N270" s="186" t="s">
        <v>41</v>
      </c>
      <c r="O270" s="71"/>
      <c r="P270" s="187">
        <f>O270*H270</f>
        <v>0</v>
      </c>
      <c r="Q270" s="187">
        <v>0</v>
      </c>
      <c r="R270" s="187">
        <f>Q270*H270</f>
        <v>0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126</v>
      </c>
      <c r="AT270" s="189" t="s">
        <v>128</v>
      </c>
      <c r="AU270" s="189" t="s">
        <v>86</v>
      </c>
      <c r="AY270" s="17" t="s">
        <v>127</v>
      </c>
      <c r="BE270" s="190">
        <f>IF(N270="základní",J270,0)</f>
        <v>0</v>
      </c>
      <c r="BF270" s="190">
        <f>IF(N270="snížená",J270,0)</f>
        <v>0</v>
      </c>
      <c r="BG270" s="190">
        <f>IF(N270="zákl. přenesená",J270,0)</f>
        <v>0</v>
      </c>
      <c r="BH270" s="190">
        <f>IF(N270="sníž. přenesená",J270,0)</f>
        <v>0</v>
      </c>
      <c r="BI270" s="190">
        <f>IF(N270="nulová",J270,0)</f>
        <v>0</v>
      </c>
      <c r="BJ270" s="17" t="s">
        <v>84</v>
      </c>
      <c r="BK270" s="190">
        <f>ROUND(I270*H270,2)</f>
        <v>0</v>
      </c>
      <c r="BL270" s="17" t="s">
        <v>126</v>
      </c>
      <c r="BM270" s="189" t="s">
        <v>591</v>
      </c>
    </row>
    <row r="271" spans="1:65" s="2" customFormat="1">
      <c r="A271" s="34"/>
      <c r="B271" s="35"/>
      <c r="C271" s="36"/>
      <c r="D271" s="191" t="s">
        <v>135</v>
      </c>
      <c r="E271" s="36"/>
      <c r="F271" s="192" t="s">
        <v>590</v>
      </c>
      <c r="G271" s="36"/>
      <c r="H271" s="36"/>
      <c r="I271" s="193"/>
      <c r="J271" s="36"/>
      <c r="K271" s="36"/>
      <c r="L271" s="39"/>
      <c r="M271" s="194"/>
      <c r="N271" s="195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135</v>
      </c>
      <c r="AU271" s="17" t="s">
        <v>86</v>
      </c>
    </row>
    <row r="272" spans="1:65" s="2" customFormat="1" ht="175.5">
      <c r="A272" s="34"/>
      <c r="B272" s="35"/>
      <c r="C272" s="36"/>
      <c r="D272" s="191" t="s">
        <v>136</v>
      </c>
      <c r="E272" s="36"/>
      <c r="F272" s="196" t="s">
        <v>592</v>
      </c>
      <c r="G272" s="36"/>
      <c r="H272" s="36"/>
      <c r="I272" s="193"/>
      <c r="J272" s="36"/>
      <c r="K272" s="36"/>
      <c r="L272" s="39"/>
      <c r="M272" s="194"/>
      <c r="N272" s="195"/>
      <c r="O272" s="71"/>
      <c r="P272" s="71"/>
      <c r="Q272" s="71"/>
      <c r="R272" s="71"/>
      <c r="S272" s="71"/>
      <c r="T272" s="72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136</v>
      </c>
      <c r="AU272" s="17" t="s">
        <v>86</v>
      </c>
    </row>
    <row r="273" spans="1:65" s="2" customFormat="1" ht="19.5">
      <c r="A273" s="34"/>
      <c r="B273" s="35"/>
      <c r="C273" s="36"/>
      <c r="D273" s="191" t="s">
        <v>138</v>
      </c>
      <c r="E273" s="36"/>
      <c r="F273" s="196" t="s">
        <v>593</v>
      </c>
      <c r="G273" s="36"/>
      <c r="H273" s="36"/>
      <c r="I273" s="193"/>
      <c r="J273" s="36"/>
      <c r="K273" s="36"/>
      <c r="L273" s="39"/>
      <c r="M273" s="194"/>
      <c r="N273" s="195"/>
      <c r="O273" s="71"/>
      <c r="P273" s="71"/>
      <c r="Q273" s="71"/>
      <c r="R273" s="71"/>
      <c r="S273" s="71"/>
      <c r="T273" s="72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7" t="s">
        <v>138</v>
      </c>
      <c r="AU273" s="17" t="s">
        <v>86</v>
      </c>
    </row>
    <row r="274" spans="1:65" s="14" customFormat="1">
      <c r="B274" s="219"/>
      <c r="C274" s="220"/>
      <c r="D274" s="191" t="s">
        <v>209</v>
      </c>
      <c r="E274" s="221" t="s">
        <v>1</v>
      </c>
      <c r="F274" s="222" t="s">
        <v>594</v>
      </c>
      <c r="G274" s="220"/>
      <c r="H274" s="223">
        <v>1.6</v>
      </c>
      <c r="I274" s="224"/>
      <c r="J274" s="220"/>
      <c r="K274" s="220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209</v>
      </c>
      <c r="AU274" s="229" t="s">
        <v>86</v>
      </c>
      <c r="AV274" s="14" t="s">
        <v>86</v>
      </c>
      <c r="AW274" s="14" t="s">
        <v>32</v>
      </c>
      <c r="AX274" s="14" t="s">
        <v>84</v>
      </c>
      <c r="AY274" s="229" t="s">
        <v>127</v>
      </c>
    </row>
    <row r="275" spans="1:65" s="2" customFormat="1" ht="24">
      <c r="A275" s="34"/>
      <c r="B275" s="35"/>
      <c r="C275" s="178" t="s">
        <v>595</v>
      </c>
      <c r="D275" s="178" t="s">
        <v>128</v>
      </c>
      <c r="E275" s="179" t="s">
        <v>596</v>
      </c>
      <c r="F275" s="180" t="s">
        <v>597</v>
      </c>
      <c r="G275" s="181" t="s">
        <v>267</v>
      </c>
      <c r="H275" s="182">
        <v>5</v>
      </c>
      <c r="I275" s="183"/>
      <c r="J275" s="184">
        <f>ROUND(I275*H275,2)</f>
        <v>0</v>
      </c>
      <c r="K275" s="180" t="s">
        <v>132</v>
      </c>
      <c r="L275" s="39"/>
      <c r="M275" s="185" t="s">
        <v>1</v>
      </c>
      <c r="N275" s="186" t="s">
        <v>41</v>
      </c>
      <c r="O275" s="71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126</v>
      </c>
      <c r="AT275" s="189" t="s">
        <v>128</v>
      </c>
      <c r="AU275" s="189" t="s">
        <v>86</v>
      </c>
      <c r="AY275" s="17" t="s">
        <v>127</v>
      </c>
      <c r="BE275" s="190">
        <f>IF(N275="základní",J275,0)</f>
        <v>0</v>
      </c>
      <c r="BF275" s="190">
        <f>IF(N275="snížená",J275,0)</f>
        <v>0</v>
      </c>
      <c r="BG275" s="190">
        <f>IF(N275="zákl. přenesená",J275,0)</f>
        <v>0</v>
      </c>
      <c r="BH275" s="190">
        <f>IF(N275="sníž. přenesená",J275,0)</f>
        <v>0</v>
      </c>
      <c r="BI275" s="190">
        <f>IF(N275="nulová",J275,0)</f>
        <v>0</v>
      </c>
      <c r="BJ275" s="17" t="s">
        <v>84</v>
      </c>
      <c r="BK275" s="190">
        <f>ROUND(I275*H275,2)</f>
        <v>0</v>
      </c>
      <c r="BL275" s="17" t="s">
        <v>126</v>
      </c>
      <c r="BM275" s="189" t="s">
        <v>598</v>
      </c>
    </row>
    <row r="276" spans="1:65" s="2" customFormat="1" ht="19.5">
      <c r="A276" s="34"/>
      <c r="B276" s="35"/>
      <c r="C276" s="36"/>
      <c r="D276" s="191" t="s">
        <v>135</v>
      </c>
      <c r="E276" s="36"/>
      <c r="F276" s="192" t="s">
        <v>597</v>
      </c>
      <c r="G276" s="36"/>
      <c r="H276" s="36"/>
      <c r="I276" s="193"/>
      <c r="J276" s="36"/>
      <c r="K276" s="36"/>
      <c r="L276" s="39"/>
      <c r="M276" s="194"/>
      <c r="N276" s="195"/>
      <c r="O276" s="71"/>
      <c r="P276" s="71"/>
      <c r="Q276" s="71"/>
      <c r="R276" s="71"/>
      <c r="S276" s="71"/>
      <c r="T276" s="72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135</v>
      </c>
      <c r="AU276" s="17" t="s">
        <v>86</v>
      </c>
    </row>
    <row r="277" spans="1:65" s="2" customFormat="1" ht="175.5">
      <c r="A277" s="34"/>
      <c r="B277" s="35"/>
      <c r="C277" s="36"/>
      <c r="D277" s="191" t="s">
        <v>136</v>
      </c>
      <c r="E277" s="36"/>
      <c r="F277" s="196" t="s">
        <v>599</v>
      </c>
      <c r="G277" s="36"/>
      <c r="H277" s="36"/>
      <c r="I277" s="193"/>
      <c r="J277" s="36"/>
      <c r="K277" s="36"/>
      <c r="L277" s="39"/>
      <c r="M277" s="194"/>
      <c r="N277" s="195"/>
      <c r="O277" s="71"/>
      <c r="P277" s="71"/>
      <c r="Q277" s="71"/>
      <c r="R277" s="71"/>
      <c r="S277" s="71"/>
      <c r="T277" s="72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136</v>
      </c>
      <c r="AU277" s="17" t="s">
        <v>86</v>
      </c>
    </row>
    <row r="278" spans="1:65" s="2" customFormat="1" ht="19.5">
      <c r="A278" s="34"/>
      <c r="B278" s="35"/>
      <c r="C278" s="36"/>
      <c r="D278" s="191" t="s">
        <v>138</v>
      </c>
      <c r="E278" s="36"/>
      <c r="F278" s="196" t="s">
        <v>600</v>
      </c>
      <c r="G278" s="36"/>
      <c r="H278" s="36"/>
      <c r="I278" s="193"/>
      <c r="J278" s="36"/>
      <c r="K278" s="36"/>
      <c r="L278" s="39"/>
      <c r="M278" s="194"/>
      <c r="N278" s="195"/>
      <c r="O278" s="71"/>
      <c r="P278" s="71"/>
      <c r="Q278" s="71"/>
      <c r="R278" s="71"/>
      <c r="S278" s="71"/>
      <c r="T278" s="72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7" t="s">
        <v>138</v>
      </c>
      <c r="AU278" s="17" t="s">
        <v>86</v>
      </c>
    </row>
    <row r="279" spans="1:65" s="14" customFormat="1">
      <c r="B279" s="219"/>
      <c r="C279" s="220"/>
      <c r="D279" s="191" t="s">
        <v>209</v>
      </c>
      <c r="E279" s="221" t="s">
        <v>1</v>
      </c>
      <c r="F279" s="222" t="s">
        <v>601</v>
      </c>
      <c r="G279" s="220"/>
      <c r="H279" s="223">
        <v>5</v>
      </c>
      <c r="I279" s="224"/>
      <c r="J279" s="220"/>
      <c r="K279" s="220"/>
      <c r="L279" s="225"/>
      <c r="M279" s="230"/>
      <c r="N279" s="231"/>
      <c r="O279" s="231"/>
      <c r="P279" s="231"/>
      <c r="Q279" s="231"/>
      <c r="R279" s="231"/>
      <c r="S279" s="231"/>
      <c r="T279" s="232"/>
      <c r="AT279" s="229" t="s">
        <v>209</v>
      </c>
      <c r="AU279" s="229" t="s">
        <v>86</v>
      </c>
      <c r="AV279" s="14" t="s">
        <v>86</v>
      </c>
      <c r="AW279" s="14" t="s">
        <v>32</v>
      </c>
      <c r="AX279" s="14" t="s">
        <v>84</v>
      </c>
      <c r="AY279" s="229" t="s">
        <v>127</v>
      </c>
    </row>
    <row r="280" spans="1:65" s="2" customFormat="1" ht="6.95" customHeight="1">
      <c r="A280" s="34"/>
      <c r="B280" s="54"/>
      <c r="C280" s="55"/>
      <c r="D280" s="55"/>
      <c r="E280" s="55"/>
      <c r="F280" s="55"/>
      <c r="G280" s="55"/>
      <c r="H280" s="55"/>
      <c r="I280" s="55"/>
      <c r="J280" s="55"/>
      <c r="K280" s="55"/>
      <c r="L280" s="39"/>
      <c r="M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</row>
  </sheetData>
  <sheetProtection algorithmName="SHA-512" hashValue="/7jBFCeL8N1wzIzN09L5u0Y0bfKnqm2dRWuc3CWjJizp0uAMMxm+3lshWbnJBMIScizw+eCPD7q7bV6T+q0/vQ==" saltValue="gud0djTGWEJ4JjonoQRuem1fFdGC4GWzs8zPI1bujuqFdo8FW6l3Rkwpiw/f2PmeObzQvix/iG1ve+QYOzP+zg==" spinCount="100000" sheet="1" objects="1" scenarios="1" formatColumns="0" formatRows="0" autoFilter="0"/>
  <autoFilter ref="C121:K27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tabSelected="1" workbookViewId="0">
      <selection activeCell="Y119" sqref="Y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7" t="s">
        <v>98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102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88" t="str">
        <f>'Rekapitulace stavby'!K6</f>
        <v>II/116 před obcí Karlštejn, nestabilní skalní masiv</v>
      </c>
      <c r="F7" s="289"/>
      <c r="G7" s="289"/>
      <c r="H7" s="289"/>
      <c r="L7" s="20"/>
    </row>
    <row r="8" spans="1:46" s="2" customFormat="1" ht="12" customHeight="1">
      <c r="A8" s="34"/>
      <c r="B8" s="39"/>
      <c r="C8" s="34"/>
      <c r="D8" s="112" t="s">
        <v>103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30" customHeight="1">
      <c r="A9" s="34"/>
      <c r="B9" s="39"/>
      <c r="C9" s="34"/>
      <c r="D9" s="34"/>
      <c r="E9" s="290" t="s">
        <v>602</v>
      </c>
      <c r="F9" s="291"/>
      <c r="G9" s="291"/>
      <c r="H9" s="29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18. 5. 2021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2" t="str">
        <f>'Rekapitulace stavby'!E14</f>
        <v>Vyplň údaj</v>
      </c>
      <c r="F18" s="293"/>
      <c r="G18" s="293"/>
      <c r="H18" s="293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4" t="s">
        <v>1</v>
      </c>
      <c r="F27" s="294"/>
      <c r="G27" s="294"/>
      <c r="H27" s="29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ROUND(J118, 2)</f>
        <v>90000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ROUND((SUM(BE118:BE123)),  2)</f>
        <v>90000</v>
      </c>
      <c r="G33" s="34"/>
      <c r="H33" s="34"/>
      <c r="I33" s="124">
        <v>0.21</v>
      </c>
      <c r="J33" s="123">
        <f>ROUND(((SUM(BE118:BE123))*I33),  2)</f>
        <v>18900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ROUND((SUM(BF118:BF123)),  2)</f>
        <v>0</v>
      </c>
      <c r="G34" s="34"/>
      <c r="H34" s="34"/>
      <c r="I34" s="124">
        <v>0.15</v>
      </c>
      <c r="J34" s="123">
        <f>ROUND(((SUM(BF118:BF123))*I34),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ROUND((SUM(BG118:BG123)),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ROUND((SUM(BH118:BH123)),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ROUND((SUM(BI118:BI123)),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108900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6" t="str">
        <f>E7</f>
        <v>II/116 před obcí Karlštejn, nestabilní skalní masiv</v>
      </c>
      <c r="F85" s="287"/>
      <c r="G85" s="287"/>
      <c r="H85" s="28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30" customHeight="1">
      <c r="A87" s="34"/>
      <c r="B87" s="35"/>
      <c r="C87" s="36"/>
      <c r="D87" s="36"/>
      <c r="E87" s="274" t="str">
        <f>E9</f>
        <v>KAR401-0 - SO 401 - Přeložka podzemního vedení SEK (metalický kabel)</v>
      </c>
      <c r="F87" s="285"/>
      <c r="G87" s="285"/>
      <c r="H87" s="28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Karlštejn</v>
      </c>
      <c r="G89" s="36"/>
      <c r="H89" s="36"/>
      <c r="I89" s="29" t="s">
        <v>22</v>
      </c>
      <c r="J89" s="66" t="str">
        <f>IF(J12="","",J12)</f>
        <v>18. 5. 2021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Krajská správa a údržba silnic Středočeského kraje</v>
      </c>
      <c r="G91" s="36"/>
      <c r="H91" s="36"/>
      <c r="I91" s="29" t="s">
        <v>30</v>
      </c>
      <c r="J91" s="32" t="str">
        <f>E21</f>
        <v>GeoTec-GS, a.s.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Komárek Martin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106</v>
      </c>
      <c r="D94" s="144"/>
      <c r="E94" s="144"/>
      <c r="F94" s="144"/>
      <c r="G94" s="144"/>
      <c r="H94" s="144"/>
      <c r="I94" s="144"/>
      <c r="J94" s="145" t="s">
        <v>107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108</v>
      </c>
      <c r="D96" s="36"/>
      <c r="E96" s="36"/>
      <c r="F96" s="36"/>
      <c r="G96" s="36"/>
      <c r="H96" s="36"/>
      <c r="I96" s="36"/>
      <c r="J96" s="84">
        <f>J118</f>
        <v>90000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109</v>
      </c>
    </row>
    <row r="97" spans="1:31" s="9" customFormat="1" ht="24.95" customHeight="1">
      <c r="B97" s="147"/>
      <c r="C97" s="148"/>
      <c r="D97" s="149" t="s">
        <v>603</v>
      </c>
      <c r="E97" s="150"/>
      <c r="F97" s="150"/>
      <c r="G97" s="150"/>
      <c r="H97" s="150"/>
      <c r="I97" s="150"/>
      <c r="J97" s="151">
        <f>J119</f>
        <v>90000</v>
      </c>
      <c r="K97" s="148"/>
      <c r="L97" s="152"/>
    </row>
    <row r="98" spans="1:31" s="12" customFormat="1" ht="19.899999999999999" customHeight="1">
      <c r="B98" s="201"/>
      <c r="C98" s="202"/>
      <c r="D98" s="203" t="s">
        <v>604</v>
      </c>
      <c r="E98" s="204"/>
      <c r="F98" s="204"/>
      <c r="G98" s="204"/>
      <c r="H98" s="204"/>
      <c r="I98" s="204"/>
      <c r="J98" s="205">
        <f>J120</f>
        <v>90000</v>
      </c>
      <c r="K98" s="202"/>
      <c r="L98" s="206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111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286" t="str">
        <f>E7</f>
        <v>II/116 před obcí Karlštejn, nestabilní skalní masiv</v>
      </c>
      <c r="F108" s="287"/>
      <c r="G108" s="287"/>
      <c r="H108" s="287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103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30" customHeight="1">
      <c r="A110" s="34"/>
      <c r="B110" s="35"/>
      <c r="C110" s="36"/>
      <c r="D110" s="36"/>
      <c r="E110" s="274" t="str">
        <f>E9</f>
        <v>KAR401-0 - SO 401 - Přeložka podzemního vedení SEK (metalický kabel)</v>
      </c>
      <c r="F110" s="285"/>
      <c r="G110" s="285"/>
      <c r="H110" s="285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>Karlštejn</v>
      </c>
      <c r="G112" s="36"/>
      <c r="H112" s="36"/>
      <c r="I112" s="29" t="s">
        <v>22</v>
      </c>
      <c r="J112" s="66" t="str">
        <f>IF(J12="","",J12)</f>
        <v>18. 5. 2021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>Krajská správa a údržba silnic Středočeského kraje</v>
      </c>
      <c r="G114" s="36"/>
      <c r="H114" s="36"/>
      <c r="I114" s="29" t="s">
        <v>30</v>
      </c>
      <c r="J114" s="32" t="str">
        <f>E21</f>
        <v>GeoTec-GS, a.s.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28</v>
      </c>
      <c r="D115" s="36"/>
      <c r="E115" s="36"/>
      <c r="F115" s="27" t="str">
        <f>IF(E18="","",E18)</f>
        <v>Vyplň údaj</v>
      </c>
      <c r="G115" s="36"/>
      <c r="H115" s="36"/>
      <c r="I115" s="29" t="s">
        <v>33</v>
      </c>
      <c r="J115" s="32" t="str">
        <f>E24</f>
        <v>Ing. Komárek Martin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0" customFormat="1" ht="29.25" customHeight="1">
      <c r="A117" s="153"/>
      <c r="B117" s="154"/>
      <c r="C117" s="155" t="s">
        <v>112</v>
      </c>
      <c r="D117" s="156" t="s">
        <v>61</v>
      </c>
      <c r="E117" s="156" t="s">
        <v>57</v>
      </c>
      <c r="F117" s="156" t="s">
        <v>58</v>
      </c>
      <c r="G117" s="156" t="s">
        <v>113</v>
      </c>
      <c r="H117" s="156" t="s">
        <v>114</v>
      </c>
      <c r="I117" s="156" t="s">
        <v>115</v>
      </c>
      <c r="J117" s="156" t="s">
        <v>107</v>
      </c>
      <c r="K117" s="157" t="s">
        <v>116</v>
      </c>
      <c r="L117" s="158"/>
      <c r="M117" s="75" t="s">
        <v>1</v>
      </c>
      <c r="N117" s="76" t="s">
        <v>40</v>
      </c>
      <c r="O117" s="76" t="s">
        <v>117</v>
      </c>
      <c r="P117" s="76" t="s">
        <v>118</v>
      </c>
      <c r="Q117" s="76" t="s">
        <v>119</v>
      </c>
      <c r="R117" s="76" t="s">
        <v>120</v>
      </c>
      <c r="S117" s="76" t="s">
        <v>121</v>
      </c>
      <c r="T117" s="77" t="s">
        <v>122</v>
      </c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</row>
    <row r="118" spans="1:65" s="2" customFormat="1" ht="22.9" customHeight="1">
      <c r="A118" s="34"/>
      <c r="B118" s="35"/>
      <c r="C118" s="82" t="s">
        <v>123</v>
      </c>
      <c r="D118" s="36"/>
      <c r="E118" s="36"/>
      <c r="F118" s="36"/>
      <c r="G118" s="36"/>
      <c r="H118" s="36"/>
      <c r="I118" s="36"/>
      <c r="J118" s="159">
        <f>BK118</f>
        <v>90000</v>
      </c>
      <c r="K118" s="36"/>
      <c r="L118" s="39"/>
      <c r="M118" s="78"/>
      <c r="N118" s="160"/>
      <c r="O118" s="79"/>
      <c r="P118" s="161">
        <f>P119</f>
        <v>0</v>
      </c>
      <c r="Q118" s="79"/>
      <c r="R118" s="161">
        <f>R119</f>
        <v>0</v>
      </c>
      <c r="S118" s="79"/>
      <c r="T118" s="162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75</v>
      </c>
      <c r="AU118" s="17" t="s">
        <v>109</v>
      </c>
      <c r="BK118" s="163">
        <f>BK119</f>
        <v>90000</v>
      </c>
    </row>
    <row r="119" spans="1:65" s="11" customFormat="1" ht="25.9" customHeight="1">
      <c r="B119" s="164"/>
      <c r="C119" s="165"/>
      <c r="D119" s="166" t="s">
        <v>75</v>
      </c>
      <c r="E119" s="167" t="s">
        <v>605</v>
      </c>
      <c r="F119" s="167" t="s">
        <v>606</v>
      </c>
      <c r="G119" s="165"/>
      <c r="H119" s="165"/>
      <c r="I119" s="168"/>
      <c r="J119" s="169">
        <f>BK119</f>
        <v>90000</v>
      </c>
      <c r="K119" s="165"/>
      <c r="L119" s="170"/>
      <c r="M119" s="171"/>
      <c r="N119" s="172"/>
      <c r="O119" s="172"/>
      <c r="P119" s="173">
        <f>P120</f>
        <v>0</v>
      </c>
      <c r="Q119" s="172"/>
      <c r="R119" s="173">
        <f>R120</f>
        <v>0</v>
      </c>
      <c r="S119" s="172"/>
      <c r="T119" s="174">
        <f>T120</f>
        <v>0</v>
      </c>
      <c r="AR119" s="175" t="s">
        <v>86</v>
      </c>
      <c r="AT119" s="176" t="s">
        <v>75</v>
      </c>
      <c r="AU119" s="176" t="s">
        <v>76</v>
      </c>
      <c r="AY119" s="175" t="s">
        <v>127</v>
      </c>
      <c r="BK119" s="177">
        <f>BK120</f>
        <v>90000</v>
      </c>
    </row>
    <row r="120" spans="1:65" s="11" customFormat="1" ht="22.9" customHeight="1">
      <c r="B120" s="164"/>
      <c r="C120" s="165"/>
      <c r="D120" s="166" t="s">
        <v>75</v>
      </c>
      <c r="E120" s="207" t="s">
        <v>607</v>
      </c>
      <c r="F120" s="207" t="s">
        <v>608</v>
      </c>
      <c r="G120" s="165"/>
      <c r="H120" s="165"/>
      <c r="I120" s="168"/>
      <c r="J120" s="208">
        <f>BK120</f>
        <v>90000</v>
      </c>
      <c r="K120" s="165"/>
      <c r="L120" s="170"/>
      <c r="M120" s="171"/>
      <c r="N120" s="172"/>
      <c r="O120" s="172"/>
      <c r="P120" s="173">
        <f>SUM(P121:P123)</f>
        <v>0</v>
      </c>
      <c r="Q120" s="172"/>
      <c r="R120" s="173">
        <f>SUM(R121:R123)</f>
        <v>0</v>
      </c>
      <c r="S120" s="172"/>
      <c r="T120" s="174">
        <f>SUM(T121:T123)</f>
        <v>0</v>
      </c>
      <c r="AR120" s="175" t="s">
        <v>86</v>
      </c>
      <c r="AT120" s="176" t="s">
        <v>75</v>
      </c>
      <c r="AU120" s="176" t="s">
        <v>84</v>
      </c>
      <c r="AY120" s="175" t="s">
        <v>127</v>
      </c>
      <c r="BK120" s="177">
        <f>SUM(BK121:BK123)</f>
        <v>90000</v>
      </c>
    </row>
    <row r="121" spans="1:65" s="2" customFormat="1" ht="16.5" customHeight="1">
      <c r="A121" s="34"/>
      <c r="B121" s="35"/>
      <c r="C121" s="178" t="s">
        <v>84</v>
      </c>
      <c r="D121" s="178" t="s">
        <v>128</v>
      </c>
      <c r="E121" s="179" t="s">
        <v>609</v>
      </c>
      <c r="F121" s="180" t="s">
        <v>610</v>
      </c>
      <c r="G121" s="181" t="s">
        <v>131</v>
      </c>
      <c r="H121" s="182">
        <v>1</v>
      </c>
      <c r="I121" s="183">
        <v>90000</v>
      </c>
      <c r="J121" s="184">
        <f>ROUND(I121*H121,2)</f>
        <v>90000</v>
      </c>
      <c r="K121" s="180" t="s">
        <v>1</v>
      </c>
      <c r="L121" s="39"/>
      <c r="M121" s="185" t="s">
        <v>1</v>
      </c>
      <c r="N121" s="186" t="s">
        <v>41</v>
      </c>
      <c r="O121" s="71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9" t="s">
        <v>357</v>
      </c>
      <c r="AT121" s="189" t="s">
        <v>128</v>
      </c>
      <c r="AU121" s="189" t="s">
        <v>86</v>
      </c>
      <c r="AY121" s="17" t="s">
        <v>127</v>
      </c>
      <c r="BE121" s="190">
        <f>IF(N121="základní",J121,0)</f>
        <v>90000</v>
      </c>
      <c r="BF121" s="190">
        <f>IF(N121="snížená",J121,0)</f>
        <v>0</v>
      </c>
      <c r="BG121" s="190">
        <f>IF(N121="zákl. přenesená",J121,0)</f>
        <v>0</v>
      </c>
      <c r="BH121" s="190">
        <f>IF(N121="sníž. přenesená",J121,0)</f>
        <v>0</v>
      </c>
      <c r="BI121" s="190">
        <f>IF(N121="nulová",J121,0)</f>
        <v>0</v>
      </c>
      <c r="BJ121" s="17" t="s">
        <v>84</v>
      </c>
      <c r="BK121" s="190">
        <f>ROUND(I121*H121,2)</f>
        <v>90000</v>
      </c>
      <c r="BL121" s="17" t="s">
        <v>357</v>
      </c>
      <c r="BM121" s="189" t="s">
        <v>611</v>
      </c>
    </row>
    <row r="122" spans="1:65" s="2" customFormat="1" ht="39">
      <c r="A122" s="34"/>
      <c r="B122" s="35"/>
      <c r="C122" s="36"/>
      <c r="D122" s="191" t="s">
        <v>136</v>
      </c>
      <c r="E122" s="36"/>
      <c r="F122" s="196" t="s">
        <v>612</v>
      </c>
      <c r="G122" s="36"/>
      <c r="H122" s="36"/>
      <c r="I122" s="193"/>
      <c r="J122" s="36"/>
      <c r="K122" s="36"/>
      <c r="L122" s="39"/>
      <c r="M122" s="194"/>
      <c r="N122" s="195"/>
      <c r="O122" s="71"/>
      <c r="P122" s="71"/>
      <c r="Q122" s="71"/>
      <c r="R122" s="71"/>
      <c r="S122" s="71"/>
      <c r="T122" s="72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136</v>
      </c>
      <c r="AU122" s="17" t="s">
        <v>86</v>
      </c>
    </row>
    <row r="123" spans="1:65" s="2" customFormat="1" ht="97.5">
      <c r="A123" s="34"/>
      <c r="B123" s="35"/>
      <c r="C123" s="36"/>
      <c r="D123" s="191" t="s">
        <v>138</v>
      </c>
      <c r="E123" s="36"/>
      <c r="F123" s="196" t="s">
        <v>613</v>
      </c>
      <c r="G123" s="36"/>
      <c r="H123" s="36"/>
      <c r="I123" s="193"/>
      <c r="J123" s="36"/>
      <c r="K123" s="36"/>
      <c r="L123" s="39"/>
      <c r="M123" s="197"/>
      <c r="N123" s="198"/>
      <c r="O123" s="199"/>
      <c r="P123" s="199"/>
      <c r="Q123" s="199"/>
      <c r="R123" s="199"/>
      <c r="S123" s="199"/>
      <c r="T123" s="200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138</v>
      </c>
      <c r="AU123" s="17" t="s">
        <v>86</v>
      </c>
    </row>
    <row r="124" spans="1:65" s="2" customFormat="1" ht="6.95" customHeight="1">
      <c r="A124" s="34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39"/>
      <c r="M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</sheetData>
  <sheetProtection algorithmName="SHA-512" hashValue="odXEKOgzmhE0RncXt0T9IQY7KH6Fk7tr14a0/HqCEm6lgz1zzFr2Nn3vA78EyUumRqmum37Nw4jZ3EAaXiI+3w==" saltValue="QlKIElEm2ljMLvOhN7fpObCl5yTHFzrK9gtlG9SvG+mvGYG31hnJRhFs0pkNBrK5ol5vdkqaUh48dZP57wQI8g==" spinCount="100000" sheet="1" objects="1" scenarios="1" formatColumns="0" formatRows="0" autoFilter="0"/>
  <autoFilter ref="C117:K12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AT2" s="17" t="s">
        <v>101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102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88" t="str">
        <f>'Rekapitulace stavby'!K6</f>
        <v>II/116 před obcí Karlštejn, nestabilní skalní masiv</v>
      </c>
      <c r="F7" s="289"/>
      <c r="G7" s="289"/>
      <c r="H7" s="289"/>
      <c r="L7" s="20"/>
    </row>
    <row r="8" spans="1:46" s="2" customFormat="1" ht="12" customHeight="1">
      <c r="A8" s="34"/>
      <c r="B8" s="39"/>
      <c r="C8" s="34"/>
      <c r="D8" s="112" t="s">
        <v>103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0" t="s">
        <v>614</v>
      </c>
      <c r="F9" s="291"/>
      <c r="G9" s="291"/>
      <c r="H9" s="29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18. 5. 2021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2" t="str">
        <f>'Rekapitulace stavby'!E14</f>
        <v>Vyplň údaj</v>
      </c>
      <c r="F18" s="293"/>
      <c r="G18" s="293"/>
      <c r="H18" s="293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4" t="s">
        <v>1</v>
      </c>
      <c r="F27" s="294"/>
      <c r="G27" s="294"/>
      <c r="H27" s="294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ROUND(J117,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40</v>
      </c>
      <c r="E33" s="112" t="s">
        <v>41</v>
      </c>
      <c r="F33" s="123">
        <f>ROUND((SUM(BE117:BE251)),  2)</f>
        <v>0</v>
      </c>
      <c r="G33" s="34"/>
      <c r="H33" s="34"/>
      <c r="I33" s="124">
        <v>0.21</v>
      </c>
      <c r="J33" s="123">
        <f>ROUND(((SUM(BE117:BE251))*I33),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42</v>
      </c>
      <c r="F34" s="123">
        <f>ROUND((SUM(BF117:BF251)),  2)</f>
        <v>0</v>
      </c>
      <c r="G34" s="34"/>
      <c r="H34" s="34"/>
      <c r="I34" s="124">
        <v>0.15</v>
      </c>
      <c r="J34" s="123">
        <f>ROUND(((SUM(BF117:BF251))*I34),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43</v>
      </c>
      <c r="F35" s="123">
        <f>ROUND((SUM(BG117:BG251)),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44</v>
      </c>
      <c r="F36" s="123">
        <f>ROUND((SUM(BH117:BH251)),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45</v>
      </c>
      <c r="F37" s="123">
        <f>ROUND((SUM(BI117:BI251)),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86" t="str">
        <f>E7</f>
        <v>II/116 před obcí Karlštejn, nestabilní skalní masiv</v>
      </c>
      <c r="F85" s="287"/>
      <c r="G85" s="287"/>
      <c r="H85" s="287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4" t="str">
        <f>E9</f>
        <v xml:space="preserve">KAR900-0 - SO 900 - DIO </v>
      </c>
      <c r="F87" s="285"/>
      <c r="G87" s="285"/>
      <c r="H87" s="285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Karlštejn</v>
      </c>
      <c r="G89" s="36"/>
      <c r="H89" s="36"/>
      <c r="I89" s="29" t="s">
        <v>22</v>
      </c>
      <c r="J89" s="66" t="str">
        <f>IF(J12="","",J12)</f>
        <v>18. 5. 2021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>Krajská správa a údržba silnic Středočeského kraje</v>
      </c>
      <c r="G91" s="36"/>
      <c r="H91" s="36"/>
      <c r="I91" s="29" t="s">
        <v>30</v>
      </c>
      <c r="J91" s="32" t="str">
        <f>E21</f>
        <v>GeoTec-GS, a.s.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Ing. Komárek Martin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106</v>
      </c>
      <c r="D94" s="144"/>
      <c r="E94" s="144"/>
      <c r="F94" s="144"/>
      <c r="G94" s="144"/>
      <c r="H94" s="144"/>
      <c r="I94" s="144"/>
      <c r="J94" s="145" t="s">
        <v>107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108</v>
      </c>
      <c r="D96" s="36"/>
      <c r="E96" s="36"/>
      <c r="F96" s="36"/>
      <c r="G96" s="36"/>
      <c r="H96" s="36"/>
      <c r="I96" s="36"/>
      <c r="J96" s="84">
        <f>J117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109</v>
      </c>
    </row>
    <row r="97" spans="1:31" s="9" customFormat="1" ht="24.95" customHeight="1">
      <c r="B97" s="147"/>
      <c r="C97" s="148"/>
      <c r="D97" s="149" t="s">
        <v>615</v>
      </c>
      <c r="E97" s="150"/>
      <c r="F97" s="150"/>
      <c r="G97" s="150"/>
      <c r="H97" s="150"/>
      <c r="I97" s="150"/>
      <c r="J97" s="151">
        <f>J118</f>
        <v>0</v>
      </c>
      <c r="K97" s="148"/>
      <c r="L97" s="152"/>
    </row>
    <row r="98" spans="1:31" s="2" customFormat="1" ht="21.75" customHeight="1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31" s="2" customFormat="1" ht="6.95" customHeight="1">
      <c r="A99" s="34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3" spans="1:31" s="2" customFormat="1" ht="6.95" customHeight="1">
      <c r="A103" s="34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24.95" customHeight="1">
      <c r="A104" s="34"/>
      <c r="B104" s="35"/>
      <c r="C104" s="23" t="s">
        <v>111</v>
      </c>
      <c r="D104" s="36"/>
      <c r="E104" s="36"/>
      <c r="F104" s="36"/>
      <c r="G104" s="36"/>
      <c r="H104" s="36"/>
      <c r="I104" s="36"/>
      <c r="J104" s="36"/>
      <c r="K104" s="36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6.9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12" customHeight="1">
      <c r="A106" s="34"/>
      <c r="B106" s="35"/>
      <c r="C106" s="29" t="s">
        <v>16</v>
      </c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6.5" customHeight="1">
      <c r="A107" s="34"/>
      <c r="B107" s="35"/>
      <c r="C107" s="36"/>
      <c r="D107" s="36"/>
      <c r="E107" s="286" t="str">
        <f>E7</f>
        <v>II/116 před obcí Karlštejn, nestabilní skalní masiv</v>
      </c>
      <c r="F107" s="287"/>
      <c r="G107" s="287"/>
      <c r="H107" s="287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2" customHeight="1">
      <c r="A108" s="34"/>
      <c r="B108" s="35"/>
      <c r="C108" s="29" t="s">
        <v>103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6.5" customHeight="1">
      <c r="A109" s="34"/>
      <c r="B109" s="35"/>
      <c r="C109" s="36"/>
      <c r="D109" s="36"/>
      <c r="E109" s="274" t="str">
        <f>E9</f>
        <v xml:space="preserve">KAR900-0 - SO 900 - DIO </v>
      </c>
      <c r="F109" s="285"/>
      <c r="G109" s="285"/>
      <c r="H109" s="285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20</v>
      </c>
      <c r="D111" s="36"/>
      <c r="E111" s="36"/>
      <c r="F111" s="27" t="str">
        <f>F12</f>
        <v>Karlštejn</v>
      </c>
      <c r="G111" s="36"/>
      <c r="H111" s="36"/>
      <c r="I111" s="29" t="s">
        <v>22</v>
      </c>
      <c r="J111" s="66" t="str">
        <f>IF(J12="","",J12)</f>
        <v>18. 5. 2021</v>
      </c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5.2" customHeight="1">
      <c r="A113" s="34"/>
      <c r="B113" s="35"/>
      <c r="C113" s="29" t="s">
        <v>24</v>
      </c>
      <c r="D113" s="36"/>
      <c r="E113" s="36"/>
      <c r="F113" s="27" t="str">
        <f>E15</f>
        <v>Krajská správa a údržba silnic Středočeského kraje</v>
      </c>
      <c r="G113" s="36"/>
      <c r="H113" s="36"/>
      <c r="I113" s="29" t="s">
        <v>30</v>
      </c>
      <c r="J113" s="32" t="str">
        <f>E21</f>
        <v>GeoTec-GS, a.s.</v>
      </c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28</v>
      </c>
      <c r="D114" s="36"/>
      <c r="E114" s="36"/>
      <c r="F114" s="27" t="str">
        <f>IF(E18="","",E18)</f>
        <v>Vyplň údaj</v>
      </c>
      <c r="G114" s="36"/>
      <c r="H114" s="36"/>
      <c r="I114" s="29" t="s">
        <v>33</v>
      </c>
      <c r="J114" s="32" t="str">
        <f>E24</f>
        <v>Ing. Komárek Martin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0.3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10" customFormat="1" ht="29.25" customHeight="1">
      <c r="A116" s="153"/>
      <c r="B116" s="154"/>
      <c r="C116" s="155" t="s">
        <v>112</v>
      </c>
      <c r="D116" s="156" t="s">
        <v>61</v>
      </c>
      <c r="E116" s="156" t="s">
        <v>57</v>
      </c>
      <c r="F116" s="156" t="s">
        <v>58</v>
      </c>
      <c r="G116" s="156" t="s">
        <v>113</v>
      </c>
      <c r="H116" s="156" t="s">
        <v>114</v>
      </c>
      <c r="I116" s="156" t="s">
        <v>115</v>
      </c>
      <c r="J116" s="156" t="s">
        <v>107</v>
      </c>
      <c r="K116" s="157" t="s">
        <v>116</v>
      </c>
      <c r="L116" s="158"/>
      <c r="M116" s="75" t="s">
        <v>1</v>
      </c>
      <c r="N116" s="76" t="s">
        <v>40</v>
      </c>
      <c r="O116" s="76" t="s">
        <v>117</v>
      </c>
      <c r="P116" s="76" t="s">
        <v>118</v>
      </c>
      <c r="Q116" s="76" t="s">
        <v>119</v>
      </c>
      <c r="R116" s="76" t="s">
        <v>120</v>
      </c>
      <c r="S116" s="76" t="s">
        <v>121</v>
      </c>
      <c r="T116" s="77" t="s">
        <v>122</v>
      </c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</row>
    <row r="117" spans="1:65" s="2" customFormat="1" ht="22.9" customHeight="1">
      <c r="A117" s="34"/>
      <c r="B117" s="35"/>
      <c r="C117" s="82" t="s">
        <v>123</v>
      </c>
      <c r="D117" s="36"/>
      <c r="E117" s="36"/>
      <c r="F117" s="36"/>
      <c r="G117" s="36"/>
      <c r="H117" s="36"/>
      <c r="I117" s="36"/>
      <c r="J117" s="159">
        <f>BK117</f>
        <v>0</v>
      </c>
      <c r="K117" s="36"/>
      <c r="L117" s="39"/>
      <c r="M117" s="78"/>
      <c r="N117" s="160"/>
      <c r="O117" s="79"/>
      <c r="P117" s="161">
        <f>P118</f>
        <v>0</v>
      </c>
      <c r="Q117" s="79"/>
      <c r="R117" s="161">
        <f>R118</f>
        <v>0</v>
      </c>
      <c r="S117" s="79"/>
      <c r="T117" s="162">
        <f>T118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7" t="s">
        <v>75</v>
      </c>
      <c r="AU117" s="17" t="s">
        <v>109</v>
      </c>
      <c r="BK117" s="163">
        <f>BK118</f>
        <v>0</v>
      </c>
    </row>
    <row r="118" spans="1:65" s="11" customFormat="1" ht="25.9" customHeight="1">
      <c r="B118" s="164"/>
      <c r="C118" s="165"/>
      <c r="D118" s="166" t="s">
        <v>75</v>
      </c>
      <c r="E118" s="167" t="s">
        <v>181</v>
      </c>
      <c r="F118" s="167" t="s">
        <v>428</v>
      </c>
      <c r="G118" s="165"/>
      <c r="H118" s="165"/>
      <c r="I118" s="168"/>
      <c r="J118" s="169">
        <f>BK118</f>
        <v>0</v>
      </c>
      <c r="K118" s="165"/>
      <c r="L118" s="170"/>
      <c r="M118" s="171"/>
      <c r="N118" s="172"/>
      <c r="O118" s="172"/>
      <c r="P118" s="173">
        <f>SUM(P119:P251)</f>
        <v>0</v>
      </c>
      <c r="Q118" s="172"/>
      <c r="R118" s="173">
        <f>SUM(R119:R251)</f>
        <v>0</v>
      </c>
      <c r="S118" s="172"/>
      <c r="T118" s="174">
        <f>SUM(T119:T251)</f>
        <v>0</v>
      </c>
      <c r="AR118" s="175" t="s">
        <v>126</v>
      </c>
      <c r="AT118" s="176" t="s">
        <v>75</v>
      </c>
      <c r="AU118" s="176" t="s">
        <v>76</v>
      </c>
      <c r="AY118" s="175" t="s">
        <v>127</v>
      </c>
      <c r="BK118" s="177">
        <f>SUM(BK119:BK251)</f>
        <v>0</v>
      </c>
    </row>
    <row r="119" spans="1:65" s="2" customFormat="1" ht="24">
      <c r="A119" s="34"/>
      <c r="B119" s="35"/>
      <c r="C119" s="178" t="s">
        <v>84</v>
      </c>
      <c r="D119" s="178" t="s">
        <v>128</v>
      </c>
      <c r="E119" s="179" t="s">
        <v>616</v>
      </c>
      <c r="F119" s="180" t="s">
        <v>617</v>
      </c>
      <c r="G119" s="181" t="s">
        <v>267</v>
      </c>
      <c r="H119" s="182">
        <v>28</v>
      </c>
      <c r="I119" s="183"/>
      <c r="J119" s="184">
        <f>ROUND(I119*H119,2)</f>
        <v>0</v>
      </c>
      <c r="K119" s="180" t="s">
        <v>132</v>
      </c>
      <c r="L119" s="39"/>
      <c r="M119" s="185" t="s">
        <v>1</v>
      </c>
      <c r="N119" s="186" t="s">
        <v>41</v>
      </c>
      <c r="O119" s="71"/>
      <c r="P119" s="187">
        <f>O119*H119</f>
        <v>0</v>
      </c>
      <c r="Q119" s="187">
        <v>0</v>
      </c>
      <c r="R119" s="187">
        <f>Q119*H119</f>
        <v>0</v>
      </c>
      <c r="S119" s="187">
        <v>0</v>
      </c>
      <c r="T119" s="188">
        <f>S119*H119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89" t="s">
        <v>133</v>
      </c>
      <c r="AT119" s="189" t="s">
        <v>128</v>
      </c>
      <c r="AU119" s="189" t="s">
        <v>84</v>
      </c>
      <c r="AY119" s="17" t="s">
        <v>127</v>
      </c>
      <c r="BE119" s="190">
        <f>IF(N119="základní",J119,0)</f>
        <v>0</v>
      </c>
      <c r="BF119" s="190">
        <f>IF(N119="snížená",J119,0)</f>
        <v>0</v>
      </c>
      <c r="BG119" s="190">
        <f>IF(N119="zákl. přenesená",J119,0)</f>
        <v>0</v>
      </c>
      <c r="BH119" s="190">
        <f>IF(N119="sníž. přenesená",J119,0)</f>
        <v>0</v>
      </c>
      <c r="BI119" s="190">
        <f>IF(N119="nulová",J119,0)</f>
        <v>0</v>
      </c>
      <c r="BJ119" s="17" t="s">
        <v>84</v>
      </c>
      <c r="BK119" s="190">
        <f>ROUND(I119*H119,2)</f>
        <v>0</v>
      </c>
      <c r="BL119" s="17" t="s">
        <v>133</v>
      </c>
      <c r="BM119" s="189" t="s">
        <v>618</v>
      </c>
    </row>
    <row r="120" spans="1:65" s="2" customFormat="1" ht="19.5">
      <c r="A120" s="34"/>
      <c r="B120" s="35"/>
      <c r="C120" s="36"/>
      <c r="D120" s="191" t="s">
        <v>135</v>
      </c>
      <c r="E120" s="36"/>
      <c r="F120" s="192" t="s">
        <v>617</v>
      </c>
      <c r="G120" s="36"/>
      <c r="H120" s="36"/>
      <c r="I120" s="193"/>
      <c r="J120" s="36"/>
      <c r="K120" s="36"/>
      <c r="L120" s="39"/>
      <c r="M120" s="194"/>
      <c r="N120" s="195"/>
      <c r="O120" s="71"/>
      <c r="P120" s="71"/>
      <c r="Q120" s="71"/>
      <c r="R120" s="71"/>
      <c r="S120" s="71"/>
      <c r="T120" s="72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135</v>
      </c>
      <c r="AU120" s="17" t="s">
        <v>84</v>
      </c>
    </row>
    <row r="121" spans="1:65" s="2" customFormat="1" ht="48.75">
      <c r="A121" s="34"/>
      <c r="B121" s="35"/>
      <c r="C121" s="36"/>
      <c r="D121" s="191" t="s">
        <v>136</v>
      </c>
      <c r="E121" s="36"/>
      <c r="F121" s="196" t="s">
        <v>619</v>
      </c>
      <c r="G121" s="36"/>
      <c r="H121" s="36"/>
      <c r="I121" s="193"/>
      <c r="J121" s="36"/>
      <c r="K121" s="36"/>
      <c r="L121" s="39"/>
      <c r="M121" s="194"/>
      <c r="N121" s="195"/>
      <c r="O121" s="71"/>
      <c r="P121" s="71"/>
      <c r="Q121" s="71"/>
      <c r="R121" s="71"/>
      <c r="S121" s="71"/>
      <c r="T121" s="72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136</v>
      </c>
      <c r="AU121" s="17" t="s">
        <v>84</v>
      </c>
    </row>
    <row r="122" spans="1:65" s="2" customFormat="1" ht="29.25">
      <c r="A122" s="34"/>
      <c r="B122" s="35"/>
      <c r="C122" s="36"/>
      <c r="D122" s="191" t="s">
        <v>138</v>
      </c>
      <c r="E122" s="36"/>
      <c r="F122" s="196" t="s">
        <v>620</v>
      </c>
      <c r="G122" s="36"/>
      <c r="H122" s="36"/>
      <c r="I122" s="193"/>
      <c r="J122" s="36"/>
      <c r="K122" s="36"/>
      <c r="L122" s="39"/>
      <c r="M122" s="194"/>
      <c r="N122" s="195"/>
      <c r="O122" s="71"/>
      <c r="P122" s="71"/>
      <c r="Q122" s="71"/>
      <c r="R122" s="71"/>
      <c r="S122" s="71"/>
      <c r="T122" s="72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138</v>
      </c>
      <c r="AU122" s="17" t="s">
        <v>84</v>
      </c>
    </row>
    <row r="123" spans="1:65" s="2" customFormat="1" ht="36">
      <c r="A123" s="34"/>
      <c r="B123" s="35"/>
      <c r="C123" s="178" t="s">
        <v>86</v>
      </c>
      <c r="D123" s="178" t="s">
        <v>128</v>
      </c>
      <c r="E123" s="179" t="s">
        <v>621</v>
      </c>
      <c r="F123" s="180" t="s">
        <v>622</v>
      </c>
      <c r="G123" s="181" t="s">
        <v>267</v>
      </c>
      <c r="H123" s="182">
        <v>165</v>
      </c>
      <c r="I123" s="183"/>
      <c r="J123" s="184">
        <f>ROUND(I123*H123,2)</f>
        <v>0</v>
      </c>
      <c r="K123" s="180" t="s">
        <v>1</v>
      </c>
      <c r="L123" s="39"/>
      <c r="M123" s="185" t="s">
        <v>1</v>
      </c>
      <c r="N123" s="186" t="s">
        <v>41</v>
      </c>
      <c r="O123" s="71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133</v>
      </c>
      <c r="AT123" s="189" t="s">
        <v>128</v>
      </c>
      <c r="AU123" s="189" t="s">
        <v>84</v>
      </c>
      <c r="AY123" s="17" t="s">
        <v>127</v>
      </c>
      <c r="BE123" s="190">
        <f>IF(N123="základní",J123,0)</f>
        <v>0</v>
      </c>
      <c r="BF123" s="190">
        <f>IF(N123="snížená",J123,0)</f>
        <v>0</v>
      </c>
      <c r="BG123" s="190">
        <f>IF(N123="zákl. přenesená",J123,0)</f>
        <v>0</v>
      </c>
      <c r="BH123" s="190">
        <f>IF(N123="sníž. přenesená",J123,0)</f>
        <v>0</v>
      </c>
      <c r="BI123" s="190">
        <f>IF(N123="nulová",J123,0)</f>
        <v>0</v>
      </c>
      <c r="BJ123" s="17" t="s">
        <v>84</v>
      </c>
      <c r="BK123" s="190">
        <f>ROUND(I123*H123,2)</f>
        <v>0</v>
      </c>
      <c r="BL123" s="17" t="s">
        <v>133</v>
      </c>
      <c r="BM123" s="189" t="s">
        <v>623</v>
      </c>
    </row>
    <row r="124" spans="1:65" s="2" customFormat="1" ht="19.5">
      <c r="A124" s="34"/>
      <c r="B124" s="35"/>
      <c r="C124" s="36"/>
      <c r="D124" s="191" t="s">
        <v>135</v>
      </c>
      <c r="E124" s="36"/>
      <c r="F124" s="192" t="s">
        <v>624</v>
      </c>
      <c r="G124" s="36"/>
      <c r="H124" s="36"/>
      <c r="I124" s="193"/>
      <c r="J124" s="36"/>
      <c r="K124" s="36"/>
      <c r="L124" s="39"/>
      <c r="M124" s="194"/>
      <c r="N124" s="195"/>
      <c r="O124" s="71"/>
      <c r="P124" s="71"/>
      <c r="Q124" s="71"/>
      <c r="R124" s="71"/>
      <c r="S124" s="71"/>
      <c r="T124" s="72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135</v>
      </c>
      <c r="AU124" s="17" t="s">
        <v>84</v>
      </c>
    </row>
    <row r="125" spans="1:65" s="2" customFormat="1" ht="48.75">
      <c r="A125" s="34"/>
      <c r="B125" s="35"/>
      <c r="C125" s="36"/>
      <c r="D125" s="191" t="s">
        <v>136</v>
      </c>
      <c r="E125" s="36"/>
      <c r="F125" s="196" t="s">
        <v>619</v>
      </c>
      <c r="G125" s="36"/>
      <c r="H125" s="36"/>
      <c r="I125" s="193"/>
      <c r="J125" s="36"/>
      <c r="K125" s="36"/>
      <c r="L125" s="39"/>
      <c r="M125" s="194"/>
      <c r="N125" s="195"/>
      <c r="O125" s="71"/>
      <c r="P125" s="71"/>
      <c r="Q125" s="71"/>
      <c r="R125" s="71"/>
      <c r="S125" s="71"/>
      <c r="T125" s="72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136</v>
      </c>
      <c r="AU125" s="17" t="s">
        <v>84</v>
      </c>
    </row>
    <row r="126" spans="1:65" s="2" customFormat="1" ht="19.5">
      <c r="A126" s="34"/>
      <c r="B126" s="35"/>
      <c r="C126" s="36"/>
      <c r="D126" s="191" t="s">
        <v>138</v>
      </c>
      <c r="E126" s="36"/>
      <c r="F126" s="196" t="s">
        <v>625</v>
      </c>
      <c r="G126" s="36"/>
      <c r="H126" s="36"/>
      <c r="I126" s="193"/>
      <c r="J126" s="36"/>
      <c r="K126" s="36"/>
      <c r="L126" s="39"/>
      <c r="M126" s="194"/>
      <c r="N126" s="195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138</v>
      </c>
      <c r="AU126" s="17" t="s">
        <v>84</v>
      </c>
    </row>
    <row r="127" spans="1:65" s="14" customFormat="1">
      <c r="B127" s="219"/>
      <c r="C127" s="220"/>
      <c r="D127" s="191" t="s">
        <v>209</v>
      </c>
      <c r="E127" s="221" t="s">
        <v>1</v>
      </c>
      <c r="F127" s="222" t="s">
        <v>626</v>
      </c>
      <c r="G127" s="220"/>
      <c r="H127" s="223">
        <v>165</v>
      </c>
      <c r="I127" s="224"/>
      <c r="J127" s="220"/>
      <c r="K127" s="220"/>
      <c r="L127" s="225"/>
      <c r="M127" s="226"/>
      <c r="N127" s="227"/>
      <c r="O127" s="227"/>
      <c r="P127" s="227"/>
      <c r="Q127" s="227"/>
      <c r="R127" s="227"/>
      <c r="S127" s="227"/>
      <c r="T127" s="228"/>
      <c r="AT127" s="229" t="s">
        <v>209</v>
      </c>
      <c r="AU127" s="229" t="s">
        <v>84</v>
      </c>
      <c r="AV127" s="14" t="s">
        <v>86</v>
      </c>
      <c r="AW127" s="14" t="s">
        <v>32</v>
      </c>
      <c r="AX127" s="14" t="s">
        <v>84</v>
      </c>
      <c r="AY127" s="229" t="s">
        <v>127</v>
      </c>
    </row>
    <row r="128" spans="1:65" s="2" customFormat="1" ht="24">
      <c r="A128" s="34"/>
      <c r="B128" s="35"/>
      <c r="C128" s="178" t="s">
        <v>145</v>
      </c>
      <c r="D128" s="178" t="s">
        <v>128</v>
      </c>
      <c r="E128" s="179" t="s">
        <v>627</v>
      </c>
      <c r="F128" s="180" t="s">
        <v>628</v>
      </c>
      <c r="G128" s="181" t="s">
        <v>267</v>
      </c>
      <c r="H128" s="182">
        <v>28</v>
      </c>
      <c r="I128" s="183"/>
      <c r="J128" s="184">
        <f>ROUND(I128*H128,2)</f>
        <v>0</v>
      </c>
      <c r="K128" s="180" t="s">
        <v>132</v>
      </c>
      <c r="L128" s="39"/>
      <c r="M128" s="185" t="s">
        <v>1</v>
      </c>
      <c r="N128" s="186" t="s">
        <v>41</v>
      </c>
      <c r="O128" s="71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133</v>
      </c>
      <c r="AT128" s="189" t="s">
        <v>128</v>
      </c>
      <c r="AU128" s="189" t="s">
        <v>84</v>
      </c>
      <c r="AY128" s="17" t="s">
        <v>127</v>
      </c>
      <c r="BE128" s="190">
        <f>IF(N128="základní",J128,0)</f>
        <v>0</v>
      </c>
      <c r="BF128" s="190">
        <f>IF(N128="snížená",J128,0)</f>
        <v>0</v>
      </c>
      <c r="BG128" s="190">
        <f>IF(N128="zákl. přenesená",J128,0)</f>
        <v>0</v>
      </c>
      <c r="BH128" s="190">
        <f>IF(N128="sníž. přenesená",J128,0)</f>
        <v>0</v>
      </c>
      <c r="BI128" s="190">
        <f>IF(N128="nulová",J128,0)</f>
        <v>0</v>
      </c>
      <c r="BJ128" s="17" t="s">
        <v>84</v>
      </c>
      <c r="BK128" s="190">
        <f>ROUND(I128*H128,2)</f>
        <v>0</v>
      </c>
      <c r="BL128" s="17" t="s">
        <v>133</v>
      </c>
      <c r="BM128" s="189" t="s">
        <v>629</v>
      </c>
    </row>
    <row r="129" spans="1:65" s="2" customFormat="1" ht="19.5">
      <c r="A129" s="34"/>
      <c r="B129" s="35"/>
      <c r="C129" s="36"/>
      <c r="D129" s="191" t="s">
        <v>135</v>
      </c>
      <c r="E129" s="36"/>
      <c r="F129" s="192" t="s">
        <v>628</v>
      </c>
      <c r="G129" s="36"/>
      <c r="H129" s="36"/>
      <c r="I129" s="193"/>
      <c r="J129" s="36"/>
      <c r="K129" s="36"/>
      <c r="L129" s="39"/>
      <c r="M129" s="194"/>
      <c r="N129" s="195"/>
      <c r="O129" s="71"/>
      <c r="P129" s="71"/>
      <c r="Q129" s="71"/>
      <c r="R129" s="71"/>
      <c r="S129" s="71"/>
      <c r="T129" s="72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135</v>
      </c>
      <c r="AU129" s="17" t="s">
        <v>84</v>
      </c>
    </row>
    <row r="130" spans="1:65" s="2" customFormat="1" ht="29.25">
      <c r="A130" s="34"/>
      <c r="B130" s="35"/>
      <c r="C130" s="36"/>
      <c r="D130" s="191" t="s">
        <v>136</v>
      </c>
      <c r="E130" s="36"/>
      <c r="F130" s="196" t="s">
        <v>630</v>
      </c>
      <c r="G130" s="36"/>
      <c r="H130" s="36"/>
      <c r="I130" s="193"/>
      <c r="J130" s="36"/>
      <c r="K130" s="36"/>
      <c r="L130" s="39"/>
      <c r="M130" s="194"/>
      <c r="N130" s="195"/>
      <c r="O130" s="71"/>
      <c r="P130" s="71"/>
      <c r="Q130" s="71"/>
      <c r="R130" s="71"/>
      <c r="S130" s="71"/>
      <c r="T130" s="72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136</v>
      </c>
      <c r="AU130" s="17" t="s">
        <v>84</v>
      </c>
    </row>
    <row r="131" spans="1:65" s="2" customFormat="1" ht="29.25">
      <c r="A131" s="34"/>
      <c r="B131" s="35"/>
      <c r="C131" s="36"/>
      <c r="D131" s="191" t="s">
        <v>138</v>
      </c>
      <c r="E131" s="36"/>
      <c r="F131" s="196" t="s">
        <v>620</v>
      </c>
      <c r="G131" s="36"/>
      <c r="H131" s="36"/>
      <c r="I131" s="193"/>
      <c r="J131" s="36"/>
      <c r="K131" s="36"/>
      <c r="L131" s="39"/>
      <c r="M131" s="194"/>
      <c r="N131" s="195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138</v>
      </c>
      <c r="AU131" s="17" t="s">
        <v>84</v>
      </c>
    </row>
    <row r="132" spans="1:65" s="2" customFormat="1" ht="33" customHeight="1">
      <c r="A132" s="34"/>
      <c r="B132" s="35"/>
      <c r="C132" s="178" t="s">
        <v>126</v>
      </c>
      <c r="D132" s="178" t="s">
        <v>128</v>
      </c>
      <c r="E132" s="179" t="s">
        <v>631</v>
      </c>
      <c r="F132" s="180" t="s">
        <v>632</v>
      </c>
      <c r="G132" s="181" t="s">
        <v>267</v>
      </c>
      <c r="H132" s="182">
        <v>270</v>
      </c>
      <c r="I132" s="183"/>
      <c r="J132" s="184">
        <f>ROUND(I132*H132,2)</f>
        <v>0</v>
      </c>
      <c r="K132" s="180" t="s">
        <v>1</v>
      </c>
      <c r="L132" s="39"/>
      <c r="M132" s="185" t="s">
        <v>1</v>
      </c>
      <c r="N132" s="186" t="s">
        <v>41</v>
      </c>
      <c r="O132" s="71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133</v>
      </c>
      <c r="AT132" s="189" t="s">
        <v>128</v>
      </c>
      <c r="AU132" s="189" t="s">
        <v>84</v>
      </c>
      <c r="AY132" s="17" t="s">
        <v>127</v>
      </c>
      <c r="BE132" s="190">
        <f>IF(N132="základní",J132,0)</f>
        <v>0</v>
      </c>
      <c r="BF132" s="190">
        <f>IF(N132="snížená",J132,0)</f>
        <v>0</v>
      </c>
      <c r="BG132" s="190">
        <f>IF(N132="zákl. přenesená",J132,0)</f>
        <v>0</v>
      </c>
      <c r="BH132" s="190">
        <f>IF(N132="sníž. přenesená",J132,0)</f>
        <v>0</v>
      </c>
      <c r="BI132" s="190">
        <f>IF(N132="nulová",J132,0)</f>
        <v>0</v>
      </c>
      <c r="BJ132" s="17" t="s">
        <v>84</v>
      </c>
      <c r="BK132" s="190">
        <f>ROUND(I132*H132,2)</f>
        <v>0</v>
      </c>
      <c r="BL132" s="17" t="s">
        <v>133</v>
      </c>
      <c r="BM132" s="189" t="s">
        <v>633</v>
      </c>
    </row>
    <row r="133" spans="1:65" s="2" customFormat="1">
      <c r="A133" s="34"/>
      <c r="B133" s="35"/>
      <c r="C133" s="36"/>
      <c r="D133" s="191" t="s">
        <v>135</v>
      </c>
      <c r="E133" s="36"/>
      <c r="F133" s="192" t="s">
        <v>634</v>
      </c>
      <c r="G133" s="36"/>
      <c r="H133" s="36"/>
      <c r="I133" s="193"/>
      <c r="J133" s="36"/>
      <c r="K133" s="36"/>
      <c r="L133" s="39"/>
      <c r="M133" s="194"/>
      <c r="N133" s="195"/>
      <c r="O133" s="71"/>
      <c r="P133" s="71"/>
      <c r="Q133" s="71"/>
      <c r="R133" s="71"/>
      <c r="S133" s="71"/>
      <c r="T133" s="72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135</v>
      </c>
      <c r="AU133" s="17" t="s">
        <v>84</v>
      </c>
    </row>
    <row r="134" spans="1:65" s="2" customFormat="1" ht="29.25">
      <c r="A134" s="34"/>
      <c r="B134" s="35"/>
      <c r="C134" s="36"/>
      <c r="D134" s="191" t="s">
        <v>136</v>
      </c>
      <c r="E134" s="36"/>
      <c r="F134" s="196" t="s">
        <v>630</v>
      </c>
      <c r="G134" s="36"/>
      <c r="H134" s="36"/>
      <c r="I134" s="193"/>
      <c r="J134" s="36"/>
      <c r="K134" s="36"/>
      <c r="L134" s="39"/>
      <c r="M134" s="194"/>
      <c r="N134" s="195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136</v>
      </c>
      <c r="AU134" s="17" t="s">
        <v>84</v>
      </c>
    </row>
    <row r="135" spans="1:65" s="2" customFormat="1" ht="19.5">
      <c r="A135" s="34"/>
      <c r="B135" s="35"/>
      <c r="C135" s="36"/>
      <c r="D135" s="191" t="s">
        <v>138</v>
      </c>
      <c r="E135" s="36"/>
      <c r="F135" s="196" t="s">
        <v>625</v>
      </c>
      <c r="G135" s="36"/>
      <c r="H135" s="36"/>
      <c r="I135" s="193"/>
      <c r="J135" s="36"/>
      <c r="K135" s="36"/>
      <c r="L135" s="39"/>
      <c r="M135" s="194"/>
      <c r="N135" s="195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138</v>
      </c>
      <c r="AU135" s="17" t="s">
        <v>84</v>
      </c>
    </row>
    <row r="136" spans="1:65" s="14" customFormat="1">
      <c r="B136" s="219"/>
      <c r="C136" s="220"/>
      <c r="D136" s="191" t="s">
        <v>209</v>
      </c>
      <c r="E136" s="221" t="s">
        <v>1</v>
      </c>
      <c r="F136" s="222" t="s">
        <v>635</v>
      </c>
      <c r="G136" s="220"/>
      <c r="H136" s="223">
        <v>270</v>
      </c>
      <c r="I136" s="224"/>
      <c r="J136" s="220"/>
      <c r="K136" s="220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209</v>
      </c>
      <c r="AU136" s="229" t="s">
        <v>84</v>
      </c>
      <c r="AV136" s="14" t="s">
        <v>86</v>
      </c>
      <c r="AW136" s="14" t="s">
        <v>32</v>
      </c>
      <c r="AX136" s="14" t="s">
        <v>84</v>
      </c>
      <c r="AY136" s="229" t="s">
        <v>127</v>
      </c>
    </row>
    <row r="137" spans="1:65" s="2" customFormat="1" ht="24">
      <c r="A137" s="34"/>
      <c r="B137" s="35"/>
      <c r="C137" s="178" t="s">
        <v>161</v>
      </c>
      <c r="D137" s="178" t="s">
        <v>128</v>
      </c>
      <c r="E137" s="179" t="s">
        <v>636</v>
      </c>
      <c r="F137" s="180" t="s">
        <v>637</v>
      </c>
      <c r="G137" s="181" t="s">
        <v>638</v>
      </c>
      <c r="H137" s="182">
        <v>560</v>
      </c>
      <c r="I137" s="183"/>
      <c r="J137" s="184">
        <f>ROUND(I137*H137,2)</f>
        <v>0</v>
      </c>
      <c r="K137" s="180" t="s">
        <v>132</v>
      </c>
      <c r="L137" s="39"/>
      <c r="M137" s="185" t="s">
        <v>1</v>
      </c>
      <c r="N137" s="186" t="s">
        <v>41</v>
      </c>
      <c r="O137" s="71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133</v>
      </c>
      <c r="AT137" s="189" t="s">
        <v>128</v>
      </c>
      <c r="AU137" s="189" t="s">
        <v>84</v>
      </c>
      <c r="AY137" s="17" t="s">
        <v>127</v>
      </c>
      <c r="BE137" s="190">
        <f>IF(N137="základní",J137,0)</f>
        <v>0</v>
      </c>
      <c r="BF137" s="190">
        <f>IF(N137="snížená",J137,0)</f>
        <v>0</v>
      </c>
      <c r="BG137" s="190">
        <f>IF(N137="zákl. přenesená",J137,0)</f>
        <v>0</v>
      </c>
      <c r="BH137" s="190">
        <f>IF(N137="sníž. přenesená",J137,0)</f>
        <v>0</v>
      </c>
      <c r="BI137" s="190">
        <f>IF(N137="nulová",J137,0)</f>
        <v>0</v>
      </c>
      <c r="BJ137" s="17" t="s">
        <v>84</v>
      </c>
      <c r="BK137" s="190">
        <f>ROUND(I137*H137,2)</f>
        <v>0</v>
      </c>
      <c r="BL137" s="17" t="s">
        <v>133</v>
      </c>
      <c r="BM137" s="189" t="s">
        <v>639</v>
      </c>
    </row>
    <row r="138" spans="1:65" s="2" customFormat="1">
      <c r="A138" s="34"/>
      <c r="B138" s="35"/>
      <c r="C138" s="36"/>
      <c r="D138" s="191" t="s">
        <v>135</v>
      </c>
      <c r="E138" s="36"/>
      <c r="F138" s="192" t="s">
        <v>637</v>
      </c>
      <c r="G138" s="36"/>
      <c r="H138" s="36"/>
      <c r="I138" s="193"/>
      <c r="J138" s="36"/>
      <c r="K138" s="36"/>
      <c r="L138" s="39"/>
      <c r="M138" s="194"/>
      <c r="N138" s="195"/>
      <c r="O138" s="71"/>
      <c r="P138" s="71"/>
      <c r="Q138" s="71"/>
      <c r="R138" s="71"/>
      <c r="S138" s="71"/>
      <c r="T138" s="72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135</v>
      </c>
      <c r="AU138" s="17" t="s">
        <v>84</v>
      </c>
    </row>
    <row r="139" spans="1:65" s="2" customFormat="1" ht="29.25">
      <c r="A139" s="34"/>
      <c r="B139" s="35"/>
      <c r="C139" s="36"/>
      <c r="D139" s="191" t="s">
        <v>136</v>
      </c>
      <c r="E139" s="36"/>
      <c r="F139" s="196" t="s">
        <v>640</v>
      </c>
      <c r="G139" s="36"/>
      <c r="H139" s="36"/>
      <c r="I139" s="193"/>
      <c r="J139" s="36"/>
      <c r="K139" s="36"/>
      <c r="L139" s="39"/>
      <c r="M139" s="194"/>
      <c r="N139" s="195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136</v>
      </c>
      <c r="AU139" s="17" t="s">
        <v>84</v>
      </c>
    </row>
    <row r="140" spans="1:65" s="2" customFormat="1" ht="29.25">
      <c r="A140" s="34"/>
      <c r="B140" s="35"/>
      <c r="C140" s="36"/>
      <c r="D140" s="191" t="s">
        <v>138</v>
      </c>
      <c r="E140" s="36"/>
      <c r="F140" s="196" t="s">
        <v>620</v>
      </c>
      <c r="G140" s="36"/>
      <c r="H140" s="36"/>
      <c r="I140" s="193"/>
      <c r="J140" s="36"/>
      <c r="K140" s="36"/>
      <c r="L140" s="39"/>
      <c r="M140" s="194"/>
      <c r="N140" s="195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138</v>
      </c>
      <c r="AU140" s="17" t="s">
        <v>84</v>
      </c>
    </row>
    <row r="141" spans="1:65" s="14" customFormat="1">
      <c r="B141" s="219"/>
      <c r="C141" s="220"/>
      <c r="D141" s="191" t="s">
        <v>209</v>
      </c>
      <c r="E141" s="220"/>
      <c r="F141" s="222" t="s">
        <v>641</v>
      </c>
      <c r="G141" s="220"/>
      <c r="H141" s="223">
        <v>560</v>
      </c>
      <c r="I141" s="224"/>
      <c r="J141" s="220"/>
      <c r="K141" s="220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209</v>
      </c>
      <c r="AU141" s="229" t="s">
        <v>84</v>
      </c>
      <c r="AV141" s="14" t="s">
        <v>86</v>
      </c>
      <c r="AW141" s="14" t="s">
        <v>4</v>
      </c>
      <c r="AX141" s="14" t="s">
        <v>84</v>
      </c>
      <c r="AY141" s="229" t="s">
        <v>127</v>
      </c>
    </row>
    <row r="142" spans="1:65" s="2" customFormat="1" ht="24">
      <c r="A142" s="34"/>
      <c r="B142" s="35"/>
      <c r="C142" s="178" t="s">
        <v>155</v>
      </c>
      <c r="D142" s="178" t="s">
        <v>128</v>
      </c>
      <c r="E142" s="179" t="s">
        <v>642</v>
      </c>
      <c r="F142" s="180" t="s">
        <v>643</v>
      </c>
      <c r="G142" s="181" t="s">
        <v>177</v>
      </c>
      <c r="H142" s="182">
        <v>45</v>
      </c>
      <c r="I142" s="183"/>
      <c r="J142" s="184">
        <f>ROUND(I142*H142,2)</f>
        <v>0</v>
      </c>
      <c r="K142" s="180" t="s">
        <v>132</v>
      </c>
      <c r="L142" s="39"/>
      <c r="M142" s="185" t="s">
        <v>1</v>
      </c>
      <c r="N142" s="186" t="s">
        <v>41</v>
      </c>
      <c r="O142" s="71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126</v>
      </c>
      <c r="AT142" s="189" t="s">
        <v>128</v>
      </c>
      <c r="AU142" s="189" t="s">
        <v>84</v>
      </c>
      <c r="AY142" s="17" t="s">
        <v>127</v>
      </c>
      <c r="BE142" s="190">
        <f>IF(N142="základní",J142,0)</f>
        <v>0</v>
      </c>
      <c r="BF142" s="190">
        <f>IF(N142="snížená",J142,0)</f>
        <v>0</v>
      </c>
      <c r="BG142" s="190">
        <f>IF(N142="zákl. přenesená",J142,0)</f>
        <v>0</v>
      </c>
      <c r="BH142" s="190">
        <f>IF(N142="sníž. přenesená",J142,0)</f>
        <v>0</v>
      </c>
      <c r="BI142" s="190">
        <f>IF(N142="nulová",J142,0)</f>
        <v>0</v>
      </c>
      <c r="BJ142" s="17" t="s">
        <v>84</v>
      </c>
      <c r="BK142" s="190">
        <f>ROUND(I142*H142,2)</f>
        <v>0</v>
      </c>
      <c r="BL142" s="17" t="s">
        <v>126</v>
      </c>
      <c r="BM142" s="189" t="s">
        <v>644</v>
      </c>
    </row>
    <row r="143" spans="1:65" s="2" customFormat="1" ht="19.5">
      <c r="A143" s="34"/>
      <c r="B143" s="35"/>
      <c r="C143" s="36"/>
      <c r="D143" s="191" t="s">
        <v>135</v>
      </c>
      <c r="E143" s="36"/>
      <c r="F143" s="192" t="s">
        <v>643</v>
      </c>
      <c r="G143" s="36"/>
      <c r="H143" s="36"/>
      <c r="I143" s="193"/>
      <c r="J143" s="36"/>
      <c r="K143" s="36"/>
      <c r="L143" s="39"/>
      <c r="M143" s="194"/>
      <c r="N143" s="195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135</v>
      </c>
      <c r="AU143" s="17" t="s">
        <v>84</v>
      </c>
    </row>
    <row r="144" spans="1:65" s="2" customFormat="1" ht="39">
      <c r="A144" s="34"/>
      <c r="B144" s="35"/>
      <c r="C144" s="36"/>
      <c r="D144" s="191" t="s">
        <v>136</v>
      </c>
      <c r="E144" s="36"/>
      <c r="F144" s="196" t="s">
        <v>645</v>
      </c>
      <c r="G144" s="36"/>
      <c r="H144" s="36"/>
      <c r="I144" s="193"/>
      <c r="J144" s="36"/>
      <c r="K144" s="36"/>
      <c r="L144" s="39"/>
      <c r="M144" s="194"/>
      <c r="N144" s="195"/>
      <c r="O144" s="71"/>
      <c r="P144" s="71"/>
      <c r="Q144" s="71"/>
      <c r="R144" s="71"/>
      <c r="S144" s="71"/>
      <c r="T144" s="72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7" t="s">
        <v>136</v>
      </c>
      <c r="AU144" s="17" t="s">
        <v>84</v>
      </c>
    </row>
    <row r="145" spans="1:65" s="2" customFormat="1" ht="48.75">
      <c r="A145" s="34"/>
      <c r="B145" s="35"/>
      <c r="C145" s="36"/>
      <c r="D145" s="191" t="s">
        <v>138</v>
      </c>
      <c r="E145" s="36"/>
      <c r="F145" s="196" t="s">
        <v>646</v>
      </c>
      <c r="G145" s="36"/>
      <c r="H145" s="36"/>
      <c r="I145" s="193"/>
      <c r="J145" s="36"/>
      <c r="K145" s="36"/>
      <c r="L145" s="39"/>
      <c r="M145" s="194"/>
      <c r="N145" s="195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138</v>
      </c>
      <c r="AU145" s="17" t="s">
        <v>84</v>
      </c>
    </row>
    <row r="146" spans="1:65" s="14" customFormat="1">
      <c r="B146" s="219"/>
      <c r="C146" s="220"/>
      <c r="D146" s="191" t="s">
        <v>209</v>
      </c>
      <c r="E146" s="221" t="s">
        <v>1</v>
      </c>
      <c r="F146" s="222" t="s">
        <v>647</v>
      </c>
      <c r="G146" s="220"/>
      <c r="H146" s="223">
        <v>45</v>
      </c>
      <c r="I146" s="224"/>
      <c r="J146" s="220"/>
      <c r="K146" s="220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209</v>
      </c>
      <c r="AU146" s="229" t="s">
        <v>84</v>
      </c>
      <c r="AV146" s="14" t="s">
        <v>86</v>
      </c>
      <c r="AW146" s="14" t="s">
        <v>32</v>
      </c>
      <c r="AX146" s="14" t="s">
        <v>84</v>
      </c>
      <c r="AY146" s="229" t="s">
        <v>127</v>
      </c>
    </row>
    <row r="147" spans="1:65" s="2" customFormat="1" ht="24">
      <c r="A147" s="34"/>
      <c r="B147" s="35"/>
      <c r="C147" s="178" t="s">
        <v>167</v>
      </c>
      <c r="D147" s="178" t="s">
        <v>128</v>
      </c>
      <c r="E147" s="179" t="s">
        <v>648</v>
      </c>
      <c r="F147" s="180" t="s">
        <v>649</v>
      </c>
      <c r="G147" s="181" t="s">
        <v>177</v>
      </c>
      <c r="H147" s="182">
        <v>45</v>
      </c>
      <c r="I147" s="183"/>
      <c r="J147" s="184">
        <f>ROUND(I147*H147,2)</f>
        <v>0</v>
      </c>
      <c r="K147" s="180" t="s">
        <v>132</v>
      </c>
      <c r="L147" s="39"/>
      <c r="M147" s="185" t="s">
        <v>1</v>
      </c>
      <c r="N147" s="186" t="s">
        <v>41</v>
      </c>
      <c r="O147" s="71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126</v>
      </c>
      <c r="AT147" s="189" t="s">
        <v>128</v>
      </c>
      <c r="AU147" s="189" t="s">
        <v>84</v>
      </c>
      <c r="AY147" s="17" t="s">
        <v>127</v>
      </c>
      <c r="BE147" s="190">
        <f>IF(N147="základní",J147,0)</f>
        <v>0</v>
      </c>
      <c r="BF147" s="190">
        <f>IF(N147="snížená",J147,0)</f>
        <v>0</v>
      </c>
      <c r="BG147" s="190">
        <f>IF(N147="zákl. přenesená",J147,0)</f>
        <v>0</v>
      </c>
      <c r="BH147" s="190">
        <f>IF(N147="sníž. přenesená",J147,0)</f>
        <v>0</v>
      </c>
      <c r="BI147" s="190">
        <f>IF(N147="nulová",J147,0)</f>
        <v>0</v>
      </c>
      <c r="BJ147" s="17" t="s">
        <v>84</v>
      </c>
      <c r="BK147" s="190">
        <f>ROUND(I147*H147,2)</f>
        <v>0</v>
      </c>
      <c r="BL147" s="17" t="s">
        <v>126</v>
      </c>
      <c r="BM147" s="189" t="s">
        <v>650</v>
      </c>
    </row>
    <row r="148" spans="1:65" s="2" customFormat="1" ht="19.5">
      <c r="A148" s="34"/>
      <c r="B148" s="35"/>
      <c r="C148" s="36"/>
      <c r="D148" s="191" t="s">
        <v>135</v>
      </c>
      <c r="E148" s="36"/>
      <c r="F148" s="192" t="s">
        <v>649</v>
      </c>
      <c r="G148" s="36"/>
      <c r="H148" s="36"/>
      <c r="I148" s="193"/>
      <c r="J148" s="36"/>
      <c r="K148" s="36"/>
      <c r="L148" s="39"/>
      <c r="M148" s="194"/>
      <c r="N148" s="195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135</v>
      </c>
      <c r="AU148" s="17" t="s">
        <v>84</v>
      </c>
    </row>
    <row r="149" spans="1:65" s="2" customFormat="1" ht="29.25">
      <c r="A149" s="34"/>
      <c r="B149" s="35"/>
      <c r="C149" s="36"/>
      <c r="D149" s="191" t="s">
        <v>136</v>
      </c>
      <c r="E149" s="36"/>
      <c r="F149" s="196" t="s">
        <v>651</v>
      </c>
      <c r="G149" s="36"/>
      <c r="H149" s="36"/>
      <c r="I149" s="193"/>
      <c r="J149" s="36"/>
      <c r="K149" s="36"/>
      <c r="L149" s="39"/>
      <c r="M149" s="194"/>
      <c r="N149" s="195"/>
      <c r="O149" s="71"/>
      <c r="P149" s="71"/>
      <c r="Q149" s="71"/>
      <c r="R149" s="71"/>
      <c r="S149" s="71"/>
      <c r="T149" s="72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136</v>
      </c>
      <c r="AU149" s="17" t="s">
        <v>84</v>
      </c>
    </row>
    <row r="150" spans="1:65" s="2" customFormat="1" ht="48.75">
      <c r="A150" s="34"/>
      <c r="B150" s="35"/>
      <c r="C150" s="36"/>
      <c r="D150" s="191" t="s">
        <v>138</v>
      </c>
      <c r="E150" s="36"/>
      <c r="F150" s="196" t="s">
        <v>646</v>
      </c>
      <c r="G150" s="36"/>
      <c r="H150" s="36"/>
      <c r="I150" s="193"/>
      <c r="J150" s="36"/>
      <c r="K150" s="36"/>
      <c r="L150" s="39"/>
      <c r="M150" s="194"/>
      <c r="N150" s="195"/>
      <c r="O150" s="71"/>
      <c r="P150" s="71"/>
      <c r="Q150" s="71"/>
      <c r="R150" s="71"/>
      <c r="S150" s="71"/>
      <c r="T150" s="72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138</v>
      </c>
      <c r="AU150" s="17" t="s">
        <v>84</v>
      </c>
    </row>
    <row r="151" spans="1:65" s="2" customFormat="1" ht="24">
      <c r="A151" s="34"/>
      <c r="B151" s="35"/>
      <c r="C151" s="178" t="s">
        <v>174</v>
      </c>
      <c r="D151" s="178" t="s">
        <v>128</v>
      </c>
      <c r="E151" s="179" t="s">
        <v>652</v>
      </c>
      <c r="F151" s="180" t="s">
        <v>653</v>
      </c>
      <c r="G151" s="181" t="s">
        <v>654</v>
      </c>
      <c r="H151" s="182">
        <v>1800</v>
      </c>
      <c r="I151" s="183"/>
      <c r="J151" s="184">
        <f>ROUND(I151*H151,2)</f>
        <v>0</v>
      </c>
      <c r="K151" s="180" t="s">
        <v>132</v>
      </c>
      <c r="L151" s="39"/>
      <c r="M151" s="185" t="s">
        <v>1</v>
      </c>
      <c r="N151" s="186" t="s">
        <v>41</v>
      </c>
      <c r="O151" s="71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126</v>
      </c>
      <c r="AT151" s="189" t="s">
        <v>128</v>
      </c>
      <c r="AU151" s="189" t="s">
        <v>84</v>
      </c>
      <c r="AY151" s="17" t="s">
        <v>127</v>
      </c>
      <c r="BE151" s="190">
        <f>IF(N151="základní",J151,0)</f>
        <v>0</v>
      </c>
      <c r="BF151" s="190">
        <f>IF(N151="snížená",J151,0)</f>
        <v>0</v>
      </c>
      <c r="BG151" s="190">
        <f>IF(N151="zákl. přenesená",J151,0)</f>
        <v>0</v>
      </c>
      <c r="BH151" s="190">
        <f>IF(N151="sníž. přenesená",J151,0)</f>
        <v>0</v>
      </c>
      <c r="BI151" s="190">
        <f>IF(N151="nulová",J151,0)</f>
        <v>0</v>
      </c>
      <c r="BJ151" s="17" t="s">
        <v>84</v>
      </c>
      <c r="BK151" s="190">
        <f>ROUND(I151*H151,2)</f>
        <v>0</v>
      </c>
      <c r="BL151" s="17" t="s">
        <v>126</v>
      </c>
      <c r="BM151" s="189" t="s">
        <v>655</v>
      </c>
    </row>
    <row r="152" spans="1:65" s="2" customFormat="1">
      <c r="A152" s="34"/>
      <c r="B152" s="35"/>
      <c r="C152" s="36"/>
      <c r="D152" s="191" t="s">
        <v>135</v>
      </c>
      <c r="E152" s="36"/>
      <c r="F152" s="192" t="s">
        <v>653</v>
      </c>
      <c r="G152" s="36"/>
      <c r="H152" s="36"/>
      <c r="I152" s="193"/>
      <c r="J152" s="36"/>
      <c r="K152" s="36"/>
      <c r="L152" s="39"/>
      <c r="M152" s="194"/>
      <c r="N152" s="195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135</v>
      </c>
      <c r="AU152" s="17" t="s">
        <v>84</v>
      </c>
    </row>
    <row r="153" spans="1:65" s="2" customFormat="1" ht="29.25">
      <c r="A153" s="34"/>
      <c r="B153" s="35"/>
      <c r="C153" s="36"/>
      <c r="D153" s="191" t="s">
        <v>136</v>
      </c>
      <c r="E153" s="36"/>
      <c r="F153" s="196" t="s">
        <v>656</v>
      </c>
      <c r="G153" s="36"/>
      <c r="H153" s="36"/>
      <c r="I153" s="193"/>
      <c r="J153" s="36"/>
      <c r="K153" s="36"/>
      <c r="L153" s="39"/>
      <c r="M153" s="194"/>
      <c r="N153" s="195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136</v>
      </c>
      <c r="AU153" s="17" t="s">
        <v>84</v>
      </c>
    </row>
    <row r="154" spans="1:65" s="2" customFormat="1" ht="48.75">
      <c r="A154" s="34"/>
      <c r="B154" s="35"/>
      <c r="C154" s="36"/>
      <c r="D154" s="191" t="s">
        <v>138</v>
      </c>
      <c r="E154" s="36"/>
      <c r="F154" s="196" t="s">
        <v>646</v>
      </c>
      <c r="G154" s="36"/>
      <c r="H154" s="36"/>
      <c r="I154" s="193"/>
      <c r="J154" s="36"/>
      <c r="K154" s="36"/>
      <c r="L154" s="39"/>
      <c r="M154" s="194"/>
      <c r="N154" s="195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138</v>
      </c>
      <c r="AU154" s="17" t="s">
        <v>84</v>
      </c>
    </row>
    <row r="155" spans="1:65" s="14" customFormat="1">
      <c r="B155" s="219"/>
      <c r="C155" s="220"/>
      <c r="D155" s="191" t="s">
        <v>209</v>
      </c>
      <c r="E155" s="221" t="s">
        <v>1</v>
      </c>
      <c r="F155" s="222" t="s">
        <v>657</v>
      </c>
      <c r="G155" s="220"/>
      <c r="H155" s="223">
        <v>1800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209</v>
      </c>
      <c r="AU155" s="229" t="s">
        <v>84</v>
      </c>
      <c r="AV155" s="14" t="s">
        <v>86</v>
      </c>
      <c r="AW155" s="14" t="s">
        <v>32</v>
      </c>
      <c r="AX155" s="14" t="s">
        <v>84</v>
      </c>
      <c r="AY155" s="229" t="s">
        <v>127</v>
      </c>
    </row>
    <row r="156" spans="1:65" s="2" customFormat="1" ht="24">
      <c r="A156" s="34"/>
      <c r="B156" s="35"/>
      <c r="C156" s="178" t="s">
        <v>181</v>
      </c>
      <c r="D156" s="178" t="s">
        <v>128</v>
      </c>
      <c r="E156" s="179" t="s">
        <v>658</v>
      </c>
      <c r="F156" s="180" t="s">
        <v>659</v>
      </c>
      <c r="G156" s="181" t="s">
        <v>177</v>
      </c>
      <c r="H156" s="182">
        <v>33</v>
      </c>
      <c r="I156" s="183"/>
      <c r="J156" s="184">
        <f>ROUND(I156*H156,2)</f>
        <v>0</v>
      </c>
      <c r="K156" s="180" t="s">
        <v>132</v>
      </c>
      <c r="L156" s="39"/>
      <c r="M156" s="185" t="s">
        <v>1</v>
      </c>
      <c r="N156" s="186" t="s">
        <v>41</v>
      </c>
      <c r="O156" s="71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126</v>
      </c>
      <c r="AT156" s="189" t="s">
        <v>128</v>
      </c>
      <c r="AU156" s="189" t="s">
        <v>84</v>
      </c>
      <c r="AY156" s="17" t="s">
        <v>127</v>
      </c>
      <c r="BE156" s="190">
        <f>IF(N156="základní",J156,0)</f>
        <v>0</v>
      </c>
      <c r="BF156" s="190">
        <f>IF(N156="snížená",J156,0)</f>
        <v>0</v>
      </c>
      <c r="BG156" s="190">
        <f>IF(N156="zákl. přenesená",J156,0)</f>
        <v>0</v>
      </c>
      <c r="BH156" s="190">
        <f>IF(N156="sníž. přenesená",J156,0)</f>
        <v>0</v>
      </c>
      <c r="BI156" s="190">
        <f>IF(N156="nulová",J156,0)</f>
        <v>0</v>
      </c>
      <c r="BJ156" s="17" t="s">
        <v>84</v>
      </c>
      <c r="BK156" s="190">
        <f>ROUND(I156*H156,2)</f>
        <v>0</v>
      </c>
      <c r="BL156" s="17" t="s">
        <v>126</v>
      </c>
      <c r="BM156" s="189" t="s">
        <v>660</v>
      </c>
    </row>
    <row r="157" spans="1:65" s="2" customFormat="1" ht="19.5">
      <c r="A157" s="34"/>
      <c r="B157" s="35"/>
      <c r="C157" s="36"/>
      <c r="D157" s="191" t="s">
        <v>135</v>
      </c>
      <c r="E157" s="36"/>
      <c r="F157" s="192" t="s">
        <v>659</v>
      </c>
      <c r="G157" s="36"/>
      <c r="H157" s="36"/>
      <c r="I157" s="193"/>
      <c r="J157" s="36"/>
      <c r="K157" s="36"/>
      <c r="L157" s="39"/>
      <c r="M157" s="194"/>
      <c r="N157" s="195"/>
      <c r="O157" s="71"/>
      <c r="P157" s="71"/>
      <c r="Q157" s="71"/>
      <c r="R157" s="71"/>
      <c r="S157" s="71"/>
      <c r="T157" s="72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135</v>
      </c>
      <c r="AU157" s="17" t="s">
        <v>84</v>
      </c>
    </row>
    <row r="158" spans="1:65" s="2" customFormat="1" ht="48.75">
      <c r="A158" s="34"/>
      <c r="B158" s="35"/>
      <c r="C158" s="36"/>
      <c r="D158" s="191" t="s">
        <v>136</v>
      </c>
      <c r="E158" s="36"/>
      <c r="F158" s="196" t="s">
        <v>661</v>
      </c>
      <c r="G158" s="36"/>
      <c r="H158" s="36"/>
      <c r="I158" s="193"/>
      <c r="J158" s="36"/>
      <c r="K158" s="36"/>
      <c r="L158" s="39"/>
      <c r="M158" s="194"/>
      <c r="N158" s="195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136</v>
      </c>
      <c r="AU158" s="17" t="s">
        <v>84</v>
      </c>
    </row>
    <row r="159" spans="1:65" s="2" customFormat="1" ht="48.75">
      <c r="A159" s="34"/>
      <c r="B159" s="35"/>
      <c r="C159" s="36"/>
      <c r="D159" s="191" t="s">
        <v>138</v>
      </c>
      <c r="E159" s="36"/>
      <c r="F159" s="196" t="s">
        <v>662</v>
      </c>
      <c r="G159" s="36"/>
      <c r="H159" s="36"/>
      <c r="I159" s="193"/>
      <c r="J159" s="36"/>
      <c r="K159" s="36"/>
      <c r="L159" s="39"/>
      <c r="M159" s="194"/>
      <c r="N159" s="195"/>
      <c r="O159" s="71"/>
      <c r="P159" s="71"/>
      <c r="Q159" s="71"/>
      <c r="R159" s="71"/>
      <c r="S159" s="71"/>
      <c r="T159" s="72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138</v>
      </c>
      <c r="AU159" s="17" t="s">
        <v>84</v>
      </c>
    </row>
    <row r="160" spans="1:65" s="14" customFormat="1">
      <c r="B160" s="219"/>
      <c r="C160" s="220"/>
      <c r="D160" s="191" t="s">
        <v>209</v>
      </c>
      <c r="E160" s="221" t="s">
        <v>1</v>
      </c>
      <c r="F160" s="222" t="s">
        <v>663</v>
      </c>
      <c r="G160" s="220"/>
      <c r="H160" s="223">
        <v>33</v>
      </c>
      <c r="I160" s="224"/>
      <c r="J160" s="220"/>
      <c r="K160" s="220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209</v>
      </c>
      <c r="AU160" s="229" t="s">
        <v>84</v>
      </c>
      <c r="AV160" s="14" t="s">
        <v>86</v>
      </c>
      <c r="AW160" s="14" t="s">
        <v>32</v>
      </c>
      <c r="AX160" s="14" t="s">
        <v>84</v>
      </c>
      <c r="AY160" s="229" t="s">
        <v>127</v>
      </c>
    </row>
    <row r="161" spans="1:65" s="2" customFormat="1" ht="24">
      <c r="A161" s="34"/>
      <c r="B161" s="35"/>
      <c r="C161" s="178" t="s">
        <v>251</v>
      </c>
      <c r="D161" s="178" t="s">
        <v>128</v>
      </c>
      <c r="E161" s="179" t="s">
        <v>664</v>
      </c>
      <c r="F161" s="180" t="s">
        <v>665</v>
      </c>
      <c r="G161" s="181" t="s">
        <v>177</v>
      </c>
      <c r="H161" s="182">
        <v>33</v>
      </c>
      <c r="I161" s="183"/>
      <c r="J161" s="184">
        <f>ROUND(I161*H161,2)</f>
        <v>0</v>
      </c>
      <c r="K161" s="180" t="s">
        <v>132</v>
      </c>
      <c r="L161" s="39"/>
      <c r="M161" s="185" t="s">
        <v>1</v>
      </c>
      <c r="N161" s="186" t="s">
        <v>41</v>
      </c>
      <c r="O161" s="71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126</v>
      </c>
      <c r="AT161" s="189" t="s">
        <v>128</v>
      </c>
      <c r="AU161" s="189" t="s">
        <v>84</v>
      </c>
      <c r="AY161" s="17" t="s">
        <v>127</v>
      </c>
      <c r="BE161" s="190">
        <f>IF(N161="základní",J161,0)</f>
        <v>0</v>
      </c>
      <c r="BF161" s="190">
        <f>IF(N161="snížená",J161,0)</f>
        <v>0</v>
      </c>
      <c r="BG161" s="190">
        <f>IF(N161="zákl. přenesená",J161,0)</f>
        <v>0</v>
      </c>
      <c r="BH161" s="190">
        <f>IF(N161="sníž. přenesená",J161,0)</f>
        <v>0</v>
      </c>
      <c r="BI161" s="190">
        <f>IF(N161="nulová",J161,0)</f>
        <v>0</v>
      </c>
      <c r="BJ161" s="17" t="s">
        <v>84</v>
      </c>
      <c r="BK161" s="190">
        <f>ROUND(I161*H161,2)</f>
        <v>0</v>
      </c>
      <c r="BL161" s="17" t="s">
        <v>126</v>
      </c>
      <c r="BM161" s="189" t="s">
        <v>666</v>
      </c>
    </row>
    <row r="162" spans="1:65" s="2" customFormat="1" ht="19.5">
      <c r="A162" s="34"/>
      <c r="B162" s="35"/>
      <c r="C162" s="36"/>
      <c r="D162" s="191" t="s">
        <v>135</v>
      </c>
      <c r="E162" s="36"/>
      <c r="F162" s="192" t="s">
        <v>665</v>
      </c>
      <c r="G162" s="36"/>
      <c r="H162" s="36"/>
      <c r="I162" s="193"/>
      <c r="J162" s="36"/>
      <c r="K162" s="36"/>
      <c r="L162" s="39"/>
      <c r="M162" s="194"/>
      <c r="N162" s="195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135</v>
      </c>
      <c r="AU162" s="17" t="s">
        <v>84</v>
      </c>
    </row>
    <row r="163" spans="1:65" s="2" customFormat="1" ht="29.25">
      <c r="A163" s="34"/>
      <c r="B163" s="35"/>
      <c r="C163" s="36"/>
      <c r="D163" s="191" t="s">
        <v>136</v>
      </c>
      <c r="E163" s="36"/>
      <c r="F163" s="196" t="s">
        <v>651</v>
      </c>
      <c r="G163" s="36"/>
      <c r="H163" s="36"/>
      <c r="I163" s="193"/>
      <c r="J163" s="36"/>
      <c r="K163" s="36"/>
      <c r="L163" s="39"/>
      <c r="M163" s="194"/>
      <c r="N163" s="195"/>
      <c r="O163" s="71"/>
      <c r="P163" s="71"/>
      <c r="Q163" s="71"/>
      <c r="R163" s="71"/>
      <c r="S163" s="71"/>
      <c r="T163" s="72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136</v>
      </c>
      <c r="AU163" s="17" t="s">
        <v>84</v>
      </c>
    </row>
    <row r="164" spans="1:65" s="2" customFormat="1" ht="48.75">
      <c r="A164" s="34"/>
      <c r="B164" s="35"/>
      <c r="C164" s="36"/>
      <c r="D164" s="191" t="s">
        <v>138</v>
      </c>
      <c r="E164" s="36"/>
      <c r="F164" s="196" t="s">
        <v>662</v>
      </c>
      <c r="G164" s="36"/>
      <c r="H164" s="36"/>
      <c r="I164" s="193"/>
      <c r="J164" s="36"/>
      <c r="K164" s="36"/>
      <c r="L164" s="39"/>
      <c r="M164" s="194"/>
      <c r="N164" s="195"/>
      <c r="O164" s="71"/>
      <c r="P164" s="71"/>
      <c r="Q164" s="71"/>
      <c r="R164" s="71"/>
      <c r="S164" s="71"/>
      <c r="T164" s="72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138</v>
      </c>
      <c r="AU164" s="17" t="s">
        <v>84</v>
      </c>
    </row>
    <row r="165" spans="1:65" s="2" customFormat="1" ht="24">
      <c r="A165" s="34"/>
      <c r="B165" s="35"/>
      <c r="C165" s="178" t="s">
        <v>258</v>
      </c>
      <c r="D165" s="178" t="s">
        <v>128</v>
      </c>
      <c r="E165" s="179" t="s">
        <v>667</v>
      </c>
      <c r="F165" s="180" t="s">
        <v>668</v>
      </c>
      <c r="G165" s="181" t="s">
        <v>654</v>
      </c>
      <c r="H165" s="182">
        <v>1320</v>
      </c>
      <c r="I165" s="183"/>
      <c r="J165" s="184">
        <f>ROUND(I165*H165,2)</f>
        <v>0</v>
      </c>
      <c r="K165" s="180" t="s">
        <v>132</v>
      </c>
      <c r="L165" s="39"/>
      <c r="M165" s="185" t="s">
        <v>1</v>
      </c>
      <c r="N165" s="186" t="s">
        <v>41</v>
      </c>
      <c r="O165" s="71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126</v>
      </c>
      <c r="AT165" s="189" t="s">
        <v>128</v>
      </c>
      <c r="AU165" s="189" t="s">
        <v>84</v>
      </c>
      <c r="AY165" s="17" t="s">
        <v>127</v>
      </c>
      <c r="BE165" s="190">
        <f>IF(N165="základní",J165,0)</f>
        <v>0</v>
      </c>
      <c r="BF165" s="190">
        <f>IF(N165="snížená",J165,0)</f>
        <v>0</v>
      </c>
      <c r="BG165" s="190">
        <f>IF(N165="zákl. přenesená",J165,0)</f>
        <v>0</v>
      </c>
      <c r="BH165" s="190">
        <f>IF(N165="sníž. přenesená",J165,0)</f>
        <v>0</v>
      </c>
      <c r="BI165" s="190">
        <f>IF(N165="nulová",J165,0)</f>
        <v>0</v>
      </c>
      <c r="BJ165" s="17" t="s">
        <v>84</v>
      </c>
      <c r="BK165" s="190">
        <f>ROUND(I165*H165,2)</f>
        <v>0</v>
      </c>
      <c r="BL165" s="17" t="s">
        <v>126</v>
      </c>
      <c r="BM165" s="189" t="s">
        <v>669</v>
      </c>
    </row>
    <row r="166" spans="1:65" s="2" customFormat="1">
      <c r="A166" s="34"/>
      <c r="B166" s="35"/>
      <c r="C166" s="36"/>
      <c r="D166" s="191" t="s">
        <v>135</v>
      </c>
      <c r="E166" s="36"/>
      <c r="F166" s="192" t="s">
        <v>668</v>
      </c>
      <c r="G166" s="36"/>
      <c r="H166" s="36"/>
      <c r="I166" s="193"/>
      <c r="J166" s="36"/>
      <c r="K166" s="36"/>
      <c r="L166" s="39"/>
      <c r="M166" s="194"/>
      <c r="N166" s="195"/>
      <c r="O166" s="71"/>
      <c r="P166" s="71"/>
      <c r="Q166" s="71"/>
      <c r="R166" s="71"/>
      <c r="S166" s="71"/>
      <c r="T166" s="72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T166" s="17" t="s">
        <v>135</v>
      </c>
      <c r="AU166" s="17" t="s">
        <v>84</v>
      </c>
    </row>
    <row r="167" spans="1:65" s="2" customFormat="1" ht="39">
      <c r="A167" s="34"/>
      <c r="B167" s="35"/>
      <c r="C167" s="36"/>
      <c r="D167" s="191" t="s">
        <v>136</v>
      </c>
      <c r="E167" s="36"/>
      <c r="F167" s="196" t="s">
        <v>670</v>
      </c>
      <c r="G167" s="36"/>
      <c r="H167" s="36"/>
      <c r="I167" s="193"/>
      <c r="J167" s="36"/>
      <c r="K167" s="36"/>
      <c r="L167" s="39"/>
      <c r="M167" s="194"/>
      <c r="N167" s="195"/>
      <c r="O167" s="71"/>
      <c r="P167" s="71"/>
      <c r="Q167" s="71"/>
      <c r="R167" s="71"/>
      <c r="S167" s="71"/>
      <c r="T167" s="72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136</v>
      </c>
      <c r="AU167" s="17" t="s">
        <v>84</v>
      </c>
    </row>
    <row r="168" spans="1:65" s="2" customFormat="1" ht="48.75">
      <c r="A168" s="34"/>
      <c r="B168" s="35"/>
      <c r="C168" s="36"/>
      <c r="D168" s="191" t="s">
        <v>138</v>
      </c>
      <c r="E168" s="36"/>
      <c r="F168" s="196" t="s">
        <v>662</v>
      </c>
      <c r="G168" s="36"/>
      <c r="H168" s="36"/>
      <c r="I168" s="193"/>
      <c r="J168" s="36"/>
      <c r="K168" s="36"/>
      <c r="L168" s="39"/>
      <c r="M168" s="194"/>
      <c r="N168" s="195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138</v>
      </c>
      <c r="AU168" s="17" t="s">
        <v>84</v>
      </c>
    </row>
    <row r="169" spans="1:65" s="14" customFormat="1">
      <c r="B169" s="219"/>
      <c r="C169" s="220"/>
      <c r="D169" s="191" t="s">
        <v>209</v>
      </c>
      <c r="E169" s="221" t="s">
        <v>1</v>
      </c>
      <c r="F169" s="222" t="s">
        <v>671</v>
      </c>
      <c r="G169" s="220"/>
      <c r="H169" s="223">
        <v>1320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209</v>
      </c>
      <c r="AU169" s="229" t="s">
        <v>84</v>
      </c>
      <c r="AV169" s="14" t="s">
        <v>86</v>
      </c>
      <c r="AW169" s="14" t="s">
        <v>32</v>
      </c>
      <c r="AX169" s="14" t="s">
        <v>84</v>
      </c>
      <c r="AY169" s="229" t="s">
        <v>127</v>
      </c>
    </row>
    <row r="170" spans="1:65" s="2" customFormat="1" ht="24">
      <c r="A170" s="34"/>
      <c r="B170" s="35"/>
      <c r="C170" s="178" t="s">
        <v>264</v>
      </c>
      <c r="D170" s="178" t="s">
        <v>128</v>
      </c>
      <c r="E170" s="179" t="s">
        <v>672</v>
      </c>
      <c r="F170" s="180" t="s">
        <v>673</v>
      </c>
      <c r="G170" s="181" t="s">
        <v>205</v>
      </c>
      <c r="H170" s="182">
        <v>2.25</v>
      </c>
      <c r="I170" s="183"/>
      <c r="J170" s="184">
        <f>ROUND(I170*H170,2)</f>
        <v>0</v>
      </c>
      <c r="K170" s="180" t="s">
        <v>132</v>
      </c>
      <c r="L170" s="39"/>
      <c r="M170" s="185" t="s">
        <v>1</v>
      </c>
      <c r="N170" s="186" t="s">
        <v>41</v>
      </c>
      <c r="O170" s="71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126</v>
      </c>
      <c r="AT170" s="189" t="s">
        <v>128</v>
      </c>
      <c r="AU170" s="189" t="s">
        <v>84</v>
      </c>
      <c r="AY170" s="17" t="s">
        <v>127</v>
      </c>
      <c r="BE170" s="190">
        <f>IF(N170="základní",J170,0)</f>
        <v>0</v>
      </c>
      <c r="BF170" s="190">
        <f>IF(N170="snížená",J170,0)</f>
        <v>0</v>
      </c>
      <c r="BG170" s="190">
        <f>IF(N170="zákl. přenesená",J170,0)</f>
        <v>0</v>
      </c>
      <c r="BH170" s="190">
        <f>IF(N170="sníž. přenesená",J170,0)</f>
        <v>0</v>
      </c>
      <c r="BI170" s="190">
        <f>IF(N170="nulová",J170,0)</f>
        <v>0</v>
      </c>
      <c r="BJ170" s="17" t="s">
        <v>84</v>
      </c>
      <c r="BK170" s="190">
        <f>ROUND(I170*H170,2)</f>
        <v>0</v>
      </c>
      <c r="BL170" s="17" t="s">
        <v>126</v>
      </c>
      <c r="BM170" s="189" t="s">
        <v>674</v>
      </c>
    </row>
    <row r="171" spans="1:65" s="2" customFormat="1" ht="19.5">
      <c r="A171" s="34"/>
      <c r="B171" s="35"/>
      <c r="C171" s="36"/>
      <c r="D171" s="191" t="s">
        <v>135</v>
      </c>
      <c r="E171" s="36"/>
      <c r="F171" s="192" t="s">
        <v>673</v>
      </c>
      <c r="G171" s="36"/>
      <c r="H171" s="36"/>
      <c r="I171" s="193"/>
      <c r="J171" s="36"/>
      <c r="K171" s="36"/>
      <c r="L171" s="39"/>
      <c r="M171" s="194"/>
      <c r="N171" s="195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135</v>
      </c>
      <c r="AU171" s="17" t="s">
        <v>84</v>
      </c>
    </row>
    <row r="172" spans="1:65" s="2" customFormat="1" ht="29.25">
      <c r="A172" s="34"/>
      <c r="B172" s="35"/>
      <c r="C172" s="36"/>
      <c r="D172" s="191" t="s">
        <v>136</v>
      </c>
      <c r="E172" s="36"/>
      <c r="F172" s="196" t="s">
        <v>675</v>
      </c>
      <c r="G172" s="36"/>
      <c r="H172" s="36"/>
      <c r="I172" s="193"/>
      <c r="J172" s="36"/>
      <c r="K172" s="36"/>
      <c r="L172" s="39"/>
      <c r="M172" s="194"/>
      <c r="N172" s="195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136</v>
      </c>
      <c r="AU172" s="17" t="s">
        <v>84</v>
      </c>
    </row>
    <row r="173" spans="1:65" s="2" customFormat="1" ht="48.75">
      <c r="A173" s="34"/>
      <c r="B173" s="35"/>
      <c r="C173" s="36"/>
      <c r="D173" s="191" t="s">
        <v>138</v>
      </c>
      <c r="E173" s="36"/>
      <c r="F173" s="196" t="s">
        <v>676</v>
      </c>
      <c r="G173" s="36"/>
      <c r="H173" s="36"/>
      <c r="I173" s="193"/>
      <c r="J173" s="36"/>
      <c r="K173" s="36"/>
      <c r="L173" s="39"/>
      <c r="M173" s="194"/>
      <c r="N173" s="195"/>
      <c r="O173" s="71"/>
      <c r="P173" s="71"/>
      <c r="Q173" s="71"/>
      <c r="R173" s="71"/>
      <c r="S173" s="71"/>
      <c r="T173" s="72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138</v>
      </c>
      <c r="AU173" s="17" t="s">
        <v>84</v>
      </c>
    </row>
    <row r="174" spans="1:65" s="14" customFormat="1">
      <c r="B174" s="219"/>
      <c r="C174" s="220"/>
      <c r="D174" s="191" t="s">
        <v>209</v>
      </c>
      <c r="E174" s="221" t="s">
        <v>1</v>
      </c>
      <c r="F174" s="222" t="s">
        <v>677</v>
      </c>
      <c r="G174" s="220"/>
      <c r="H174" s="223">
        <v>2.25</v>
      </c>
      <c r="I174" s="224"/>
      <c r="J174" s="220"/>
      <c r="K174" s="220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209</v>
      </c>
      <c r="AU174" s="229" t="s">
        <v>84</v>
      </c>
      <c r="AV174" s="14" t="s">
        <v>86</v>
      </c>
      <c r="AW174" s="14" t="s">
        <v>32</v>
      </c>
      <c r="AX174" s="14" t="s">
        <v>84</v>
      </c>
      <c r="AY174" s="229" t="s">
        <v>127</v>
      </c>
    </row>
    <row r="175" spans="1:65" s="2" customFormat="1" ht="24">
      <c r="A175" s="34"/>
      <c r="B175" s="35"/>
      <c r="C175" s="178" t="s">
        <v>272</v>
      </c>
      <c r="D175" s="178" t="s">
        <v>128</v>
      </c>
      <c r="E175" s="179" t="s">
        <v>678</v>
      </c>
      <c r="F175" s="180" t="s">
        <v>679</v>
      </c>
      <c r="G175" s="181" t="s">
        <v>205</v>
      </c>
      <c r="H175" s="182">
        <v>2.25</v>
      </c>
      <c r="I175" s="183"/>
      <c r="J175" s="184">
        <f>ROUND(I175*H175,2)</f>
        <v>0</v>
      </c>
      <c r="K175" s="180" t="s">
        <v>132</v>
      </c>
      <c r="L175" s="39"/>
      <c r="M175" s="185" t="s">
        <v>1</v>
      </c>
      <c r="N175" s="186" t="s">
        <v>41</v>
      </c>
      <c r="O175" s="71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126</v>
      </c>
      <c r="AT175" s="189" t="s">
        <v>128</v>
      </c>
      <c r="AU175" s="189" t="s">
        <v>84</v>
      </c>
      <c r="AY175" s="17" t="s">
        <v>127</v>
      </c>
      <c r="BE175" s="190">
        <f>IF(N175="základní",J175,0)</f>
        <v>0</v>
      </c>
      <c r="BF175" s="190">
        <f>IF(N175="snížená",J175,0)</f>
        <v>0</v>
      </c>
      <c r="BG175" s="190">
        <f>IF(N175="zákl. přenesená",J175,0)</f>
        <v>0</v>
      </c>
      <c r="BH175" s="190">
        <f>IF(N175="sníž. přenesená",J175,0)</f>
        <v>0</v>
      </c>
      <c r="BI175" s="190">
        <f>IF(N175="nulová",J175,0)</f>
        <v>0</v>
      </c>
      <c r="BJ175" s="17" t="s">
        <v>84</v>
      </c>
      <c r="BK175" s="190">
        <f>ROUND(I175*H175,2)</f>
        <v>0</v>
      </c>
      <c r="BL175" s="17" t="s">
        <v>126</v>
      </c>
      <c r="BM175" s="189" t="s">
        <v>680</v>
      </c>
    </row>
    <row r="176" spans="1:65" s="2" customFormat="1" ht="19.5">
      <c r="A176" s="34"/>
      <c r="B176" s="35"/>
      <c r="C176" s="36"/>
      <c r="D176" s="191" t="s">
        <v>135</v>
      </c>
      <c r="E176" s="36"/>
      <c r="F176" s="192" t="s">
        <v>679</v>
      </c>
      <c r="G176" s="36"/>
      <c r="H176" s="36"/>
      <c r="I176" s="193"/>
      <c r="J176" s="36"/>
      <c r="K176" s="36"/>
      <c r="L176" s="39"/>
      <c r="M176" s="194"/>
      <c r="N176" s="195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135</v>
      </c>
      <c r="AU176" s="17" t="s">
        <v>84</v>
      </c>
    </row>
    <row r="177" spans="1:65" s="2" customFormat="1" ht="29.25">
      <c r="A177" s="34"/>
      <c r="B177" s="35"/>
      <c r="C177" s="36"/>
      <c r="D177" s="191" t="s">
        <v>136</v>
      </c>
      <c r="E177" s="36"/>
      <c r="F177" s="196" t="s">
        <v>681</v>
      </c>
      <c r="G177" s="36"/>
      <c r="H177" s="36"/>
      <c r="I177" s="193"/>
      <c r="J177" s="36"/>
      <c r="K177" s="36"/>
      <c r="L177" s="39"/>
      <c r="M177" s="194"/>
      <c r="N177" s="195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136</v>
      </c>
      <c r="AU177" s="17" t="s">
        <v>84</v>
      </c>
    </row>
    <row r="178" spans="1:65" s="2" customFormat="1" ht="39">
      <c r="A178" s="34"/>
      <c r="B178" s="35"/>
      <c r="C178" s="36"/>
      <c r="D178" s="191" t="s">
        <v>138</v>
      </c>
      <c r="E178" s="36"/>
      <c r="F178" s="196" t="s">
        <v>682</v>
      </c>
      <c r="G178" s="36"/>
      <c r="H178" s="36"/>
      <c r="I178" s="193"/>
      <c r="J178" s="36"/>
      <c r="K178" s="36"/>
      <c r="L178" s="39"/>
      <c r="M178" s="194"/>
      <c r="N178" s="195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138</v>
      </c>
      <c r="AU178" s="17" t="s">
        <v>84</v>
      </c>
    </row>
    <row r="179" spans="1:65" s="2" customFormat="1" ht="24">
      <c r="A179" s="34"/>
      <c r="B179" s="35"/>
      <c r="C179" s="178" t="s">
        <v>278</v>
      </c>
      <c r="D179" s="178" t="s">
        <v>128</v>
      </c>
      <c r="E179" s="179" t="s">
        <v>683</v>
      </c>
      <c r="F179" s="180" t="s">
        <v>684</v>
      </c>
      <c r="G179" s="181" t="s">
        <v>177</v>
      </c>
      <c r="H179" s="182">
        <v>6</v>
      </c>
      <c r="I179" s="183"/>
      <c r="J179" s="184">
        <f>ROUND(I179*H179,2)</f>
        <v>0</v>
      </c>
      <c r="K179" s="180" t="s">
        <v>132</v>
      </c>
      <c r="L179" s="39"/>
      <c r="M179" s="185" t="s">
        <v>1</v>
      </c>
      <c r="N179" s="186" t="s">
        <v>41</v>
      </c>
      <c r="O179" s="71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126</v>
      </c>
      <c r="AT179" s="189" t="s">
        <v>128</v>
      </c>
      <c r="AU179" s="189" t="s">
        <v>84</v>
      </c>
      <c r="AY179" s="17" t="s">
        <v>127</v>
      </c>
      <c r="BE179" s="190">
        <f>IF(N179="základní",J179,0)</f>
        <v>0</v>
      </c>
      <c r="BF179" s="190">
        <f>IF(N179="snížená",J179,0)</f>
        <v>0</v>
      </c>
      <c r="BG179" s="190">
        <f>IF(N179="zákl. přenesená",J179,0)</f>
        <v>0</v>
      </c>
      <c r="BH179" s="190">
        <f>IF(N179="sníž. přenesená",J179,0)</f>
        <v>0</v>
      </c>
      <c r="BI179" s="190">
        <f>IF(N179="nulová",J179,0)</f>
        <v>0</v>
      </c>
      <c r="BJ179" s="17" t="s">
        <v>84</v>
      </c>
      <c r="BK179" s="190">
        <f>ROUND(I179*H179,2)</f>
        <v>0</v>
      </c>
      <c r="BL179" s="17" t="s">
        <v>126</v>
      </c>
      <c r="BM179" s="189" t="s">
        <v>685</v>
      </c>
    </row>
    <row r="180" spans="1:65" s="2" customFormat="1" ht="19.5">
      <c r="A180" s="34"/>
      <c r="B180" s="35"/>
      <c r="C180" s="36"/>
      <c r="D180" s="191" t="s">
        <v>135</v>
      </c>
      <c r="E180" s="36"/>
      <c r="F180" s="192" t="s">
        <v>684</v>
      </c>
      <c r="G180" s="36"/>
      <c r="H180" s="36"/>
      <c r="I180" s="193"/>
      <c r="J180" s="36"/>
      <c r="K180" s="36"/>
      <c r="L180" s="39"/>
      <c r="M180" s="194"/>
      <c r="N180" s="195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135</v>
      </c>
      <c r="AU180" s="17" t="s">
        <v>84</v>
      </c>
    </row>
    <row r="181" spans="1:65" s="2" customFormat="1" ht="48.75">
      <c r="A181" s="34"/>
      <c r="B181" s="35"/>
      <c r="C181" s="36"/>
      <c r="D181" s="191" t="s">
        <v>136</v>
      </c>
      <c r="E181" s="36"/>
      <c r="F181" s="196" t="s">
        <v>686</v>
      </c>
      <c r="G181" s="36"/>
      <c r="H181" s="36"/>
      <c r="I181" s="193"/>
      <c r="J181" s="36"/>
      <c r="K181" s="36"/>
      <c r="L181" s="39"/>
      <c r="M181" s="194"/>
      <c r="N181" s="195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136</v>
      </c>
      <c r="AU181" s="17" t="s">
        <v>84</v>
      </c>
    </row>
    <row r="182" spans="1:65" s="2" customFormat="1" ht="48.75">
      <c r="A182" s="34"/>
      <c r="B182" s="35"/>
      <c r="C182" s="36"/>
      <c r="D182" s="191" t="s">
        <v>138</v>
      </c>
      <c r="E182" s="36"/>
      <c r="F182" s="196" t="s">
        <v>687</v>
      </c>
      <c r="G182" s="36"/>
      <c r="H182" s="36"/>
      <c r="I182" s="193"/>
      <c r="J182" s="36"/>
      <c r="K182" s="36"/>
      <c r="L182" s="39"/>
      <c r="M182" s="194"/>
      <c r="N182" s="195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138</v>
      </c>
      <c r="AU182" s="17" t="s">
        <v>84</v>
      </c>
    </row>
    <row r="183" spans="1:65" s="14" customFormat="1">
      <c r="B183" s="219"/>
      <c r="C183" s="220"/>
      <c r="D183" s="191" t="s">
        <v>209</v>
      </c>
      <c r="E183" s="221" t="s">
        <v>1</v>
      </c>
      <c r="F183" s="222" t="s">
        <v>688</v>
      </c>
      <c r="G183" s="220"/>
      <c r="H183" s="223">
        <v>6</v>
      </c>
      <c r="I183" s="224"/>
      <c r="J183" s="220"/>
      <c r="K183" s="220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209</v>
      </c>
      <c r="AU183" s="229" t="s">
        <v>84</v>
      </c>
      <c r="AV183" s="14" t="s">
        <v>86</v>
      </c>
      <c r="AW183" s="14" t="s">
        <v>32</v>
      </c>
      <c r="AX183" s="14" t="s">
        <v>84</v>
      </c>
      <c r="AY183" s="229" t="s">
        <v>127</v>
      </c>
    </row>
    <row r="184" spans="1:65" s="2" customFormat="1" ht="24">
      <c r="A184" s="34"/>
      <c r="B184" s="35"/>
      <c r="C184" s="178" t="s">
        <v>8</v>
      </c>
      <c r="D184" s="178" t="s">
        <v>128</v>
      </c>
      <c r="E184" s="179" t="s">
        <v>689</v>
      </c>
      <c r="F184" s="180" t="s">
        <v>690</v>
      </c>
      <c r="G184" s="181" t="s">
        <v>177</v>
      </c>
      <c r="H184" s="182">
        <v>6</v>
      </c>
      <c r="I184" s="183"/>
      <c r="J184" s="184">
        <f>ROUND(I184*H184,2)</f>
        <v>0</v>
      </c>
      <c r="K184" s="180" t="s">
        <v>132</v>
      </c>
      <c r="L184" s="39"/>
      <c r="M184" s="185" t="s">
        <v>1</v>
      </c>
      <c r="N184" s="186" t="s">
        <v>41</v>
      </c>
      <c r="O184" s="71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126</v>
      </c>
      <c r="AT184" s="189" t="s">
        <v>128</v>
      </c>
      <c r="AU184" s="189" t="s">
        <v>84</v>
      </c>
      <c r="AY184" s="17" t="s">
        <v>127</v>
      </c>
      <c r="BE184" s="190">
        <f>IF(N184="základní",J184,0)</f>
        <v>0</v>
      </c>
      <c r="BF184" s="190">
        <f>IF(N184="snížená",J184,0)</f>
        <v>0</v>
      </c>
      <c r="BG184" s="190">
        <f>IF(N184="zákl. přenesená",J184,0)</f>
        <v>0</v>
      </c>
      <c r="BH184" s="190">
        <f>IF(N184="sníž. přenesená",J184,0)</f>
        <v>0</v>
      </c>
      <c r="BI184" s="190">
        <f>IF(N184="nulová",J184,0)</f>
        <v>0</v>
      </c>
      <c r="BJ184" s="17" t="s">
        <v>84</v>
      </c>
      <c r="BK184" s="190">
        <f>ROUND(I184*H184,2)</f>
        <v>0</v>
      </c>
      <c r="BL184" s="17" t="s">
        <v>126</v>
      </c>
      <c r="BM184" s="189" t="s">
        <v>691</v>
      </c>
    </row>
    <row r="185" spans="1:65" s="2" customFormat="1">
      <c r="A185" s="34"/>
      <c r="B185" s="35"/>
      <c r="C185" s="36"/>
      <c r="D185" s="191" t="s">
        <v>135</v>
      </c>
      <c r="E185" s="36"/>
      <c r="F185" s="192" t="s">
        <v>690</v>
      </c>
      <c r="G185" s="36"/>
      <c r="H185" s="36"/>
      <c r="I185" s="193"/>
      <c r="J185" s="36"/>
      <c r="K185" s="36"/>
      <c r="L185" s="39"/>
      <c r="M185" s="194"/>
      <c r="N185" s="195"/>
      <c r="O185" s="71"/>
      <c r="P185" s="71"/>
      <c r="Q185" s="71"/>
      <c r="R185" s="71"/>
      <c r="S185" s="71"/>
      <c r="T185" s="72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135</v>
      </c>
      <c r="AU185" s="17" t="s">
        <v>84</v>
      </c>
    </row>
    <row r="186" spans="1:65" s="2" customFormat="1" ht="29.25">
      <c r="A186" s="34"/>
      <c r="B186" s="35"/>
      <c r="C186" s="36"/>
      <c r="D186" s="191" t="s">
        <v>136</v>
      </c>
      <c r="E186" s="36"/>
      <c r="F186" s="196" t="s">
        <v>692</v>
      </c>
      <c r="G186" s="36"/>
      <c r="H186" s="36"/>
      <c r="I186" s="193"/>
      <c r="J186" s="36"/>
      <c r="K186" s="36"/>
      <c r="L186" s="39"/>
      <c r="M186" s="194"/>
      <c r="N186" s="195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136</v>
      </c>
      <c r="AU186" s="17" t="s">
        <v>84</v>
      </c>
    </row>
    <row r="187" spans="1:65" s="2" customFormat="1" ht="48.75">
      <c r="A187" s="34"/>
      <c r="B187" s="35"/>
      <c r="C187" s="36"/>
      <c r="D187" s="191" t="s">
        <v>138</v>
      </c>
      <c r="E187" s="36"/>
      <c r="F187" s="196" t="s">
        <v>687</v>
      </c>
      <c r="G187" s="36"/>
      <c r="H187" s="36"/>
      <c r="I187" s="193"/>
      <c r="J187" s="36"/>
      <c r="K187" s="36"/>
      <c r="L187" s="39"/>
      <c r="M187" s="194"/>
      <c r="N187" s="195"/>
      <c r="O187" s="71"/>
      <c r="P187" s="71"/>
      <c r="Q187" s="71"/>
      <c r="R187" s="71"/>
      <c r="S187" s="71"/>
      <c r="T187" s="72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138</v>
      </c>
      <c r="AU187" s="17" t="s">
        <v>84</v>
      </c>
    </row>
    <row r="188" spans="1:65" s="2" customFormat="1" ht="24">
      <c r="A188" s="34"/>
      <c r="B188" s="35"/>
      <c r="C188" s="178" t="s">
        <v>357</v>
      </c>
      <c r="D188" s="178" t="s">
        <v>128</v>
      </c>
      <c r="E188" s="179" t="s">
        <v>693</v>
      </c>
      <c r="F188" s="180" t="s">
        <v>694</v>
      </c>
      <c r="G188" s="181" t="s">
        <v>654</v>
      </c>
      <c r="H188" s="182">
        <v>240</v>
      </c>
      <c r="I188" s="183"/>
      <c r="J188" s="184">
        <f>ROUND(I188*H188,2)</f>
        <v>0</v>
      </c>
      <c r="K188" s="180" t="s">
        <v>132</v>
      </c>
      <c r="L188" s="39"/>
      <c r="M188" s="185" t="s">
        <v>1</v>
      </c>
      <c r="N188" s="186" t="s">
        <v>41</v>
      </c>
      <c r="O188" s="71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126</v>
      </c>
      <c r="AT188" s="189" t="s">
        <v>128</v>
      </c>
      <c r="AU188" s="189" t="s">
        <v>84</v>
      </c>
      <c r="AY188" s="17" t="s">
        <v>127</v>
      </c>
      <c r="BE188" s="190">
        <f>IF(N188="základní",J188,0)</f>
        <v>0</v>
      </c>
      <c r="BF188" s="190">
        <f>IF(N188="snížená",J188,0)</f>
        <v>0</v>
      </c>
      <c r="BG188" s="190">
        <f>IF(N188="zákl. přenesená",J188,0)</f>
        <v>0</v>
      </c>
      <c r="BH188" s="190">
        <f>IF(N188="sníž. přenesená",J188,0)</f>
        <v>0</v>
      </c>
      <c r="BI188" s="190">
        <f>IF(N188="nulová",J188,0)</f>
        <v>0</v>
      </c>
      <c r="BJ188" s="17" t="s">
        <v>84</v>
      </c>
      <c r="BK188" s="190">
        <f>ROUND(I188*H188,2)</f>
        <v>0</v>
      </c>
      <c r="BL188" s="17" t="s">
        <v>126</v>
      </c>
      <c r="BM188" s="189" t="s">
        <v>695</v>
      </c>
    </row>
    <row r="189" spans="1:65" s="2" customFormat="1">
      <c r="A189" s="34"/>
      <c r="B189" s="35"/>
      <c r="C189" s="36"/>
      <c r="D189" s="191" t="s">
        <v>135</v>
      </c>
      <c r="E189" s="36"/>
      <c r="F189" s="192" t="s">
        <v>694</v>
      </c>
      <c r="G189" s="36"/>
      <c r="H189" s="36"/>
      <c r="I189" s="193"/>
      <c r="J189" s="36"/>
      <c r="K189" s="36"/>
      <c r="L189" s="39"/>
      <c r="M189" s="194"/>
      <c r="N189" s="195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135</v>
      </c>
      <c r="AU189" s="17" t="s">
        <v>84</v>
      </c>
    </row>
    <row r="190" spans="1:65" s="2" customFormat="1" ht="29.25">
      <c r="A190" s="34"/>
      <c r="B190" s="35"/>
      <c r="C190" s="36"/>
      <c r="D190" s="191" t="s">
        <v>136</v>
      </c>
      <c r="E190" s="36"/>
      <c r="F190" s="196" t="s">
        <v>696</v>
      </c>
      <c r="G190" s="36"/>
      <c r="H190" s="36"/>
      <c r="I190" s="193"/>
      <c r="J190" s="36"/>
      <c r="K190" s="36"/>
      <c r="L190" s="39"/>
      <c r="M190" s="194"/>
      <c r="N190" s="195"/>
      <c r="O190" s="71"/>
      <c r="P190" s="71"/>
      <c r="Q190" s="71"/>
      <c r="R190" s="71"/>
      <c r="S190" s="71"/>
      <c r="T190" s="72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136</v>
      </c>
      <c r="AU190" s="17" t="s">
        <v>84</v>
      </c>
    </row>
    <row r="191" spans="1:65" s="2" customFormat="1" ht="48.75">
      <c r="A191" s="34"/>
      <c r="B191" s="35"/>
      <c r="C191" s="36"/>
      <c r="D191" s="191" t="s">
        <v>138</v>
      </c>
      <c r="E191" s="36"/>
      <c r="F191" s="196" t="s">
        <v>687</v>
      </c>
      <c r="G191" s="36"/>
      <c r="H191" s="36"/>
      <c r="I191" s="193"/>
      <c r="J191" s="36"/>
      <c r="K191" s="36"/>
      <c r="L191" s="39"/>
      <c r="M191" s="194"/>
      <c r="N191" s="195"/>
      <c r="O191" s="71"/>
      <c r="P191" s="71"/>
      <c r="Q191" s="71"/>
      <c r="R191" s="71"/>
      <c r="S191" s="71"/>
      <c r="T191" s="72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138</v>
      </c>
      <c r="AU191" s="17" t="s">
        <v>84</v>
      </c>
    </row>
    <row r="192" spans="1:65" s="14" customFormat="1">
      <c r="B192" s="219"/>
      <c r="C192" s="220"/>
      <c r="D192" s="191" t="s">
        <v>209</v>
      </c>
      <c r="E192" s="221" t="s">
        <v>1</v>
      </c>
      <c r="F192" s="222" t="s">
        <v>697</v>
      </c>
      <c r="G192" s="220"/>
      <c r="H192" s="223">
        <v>240</v>
      </c>
      <c r="I192" s="224"/>
      <c r="J192" s="220"/>
      <c r="K192" s="220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209</v>
      </c>
      <c r="AU192" s="229" t="s">
        <v>84</v>
      </c>
      <c r="AV192" s="14" t="s">
        <v>86</v>
      </c>
      <c r="AW192" s="14" t="s">
        <v>32</v>
      </c>
      <c r="AX192" s="14" t="s">
        <v>84</v>
      </c>
      <c r="AY192" s="229" t="s">
        <v>127</v>
      </c>
    </row>
    <row r="193" spans="1:65" s="2" customFormat="1" ht="24">
      <c r="A193" s="34"/>
      <c r="B193" s="35"/>
      <c r="C193" s="178" t="s">
        <v>363</v>
      </c>
      <c r="D193" s="178" t="s">
        <v>128</v>
      </c>
      <c r="E193" s="179" t="s">
        <v>698</v>
      </c>
      <c r="F193" s="180" t="s">
        <v>699</v>
      </c>
      <c r="G193" s="181" t="s">
        <v>177</v>
      </c>
      <c r="H193" s="182">
        <v>3</v>
      </c>
      <c r="I193" s="183"/>
      <c r="J193" s="184">
        <f>ROUND(I193*H193,2)</f>
        <v>0</v>
      </c>
      <c r="K193" s="180" t="s">
        <v>132</v>
      </c>
      <c r="L193" s="39"/>
      <c r="M193" s="185" t="s">
        <v>1</v>
      </c>
      <c r="N193" s="186" t="s">
        <v>41</v>
      </c>
      <c r="O193" s="71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126</v>
      </c>
      <c r="AT193" s="189" t="s">
        <v>128</v>
      </c>
      <c r="AU193" s="189" t="s">
        <v>84</v>
      </c>
      <c r="AY193" s="17" t="s">
        <v>127</v>
      </c>
      <c r="BE193" s="190">
        <f>IF(N193="základní",J193,0)</f>
        <v>0</v>
      </c>
      <c r="BF193" s="190">
        <f>IF(N193="snížená",J193,0)</f>
        <v>0</v>
      </c>
      <c r="BG193" s="190">
        <f>IF(N193="zákl. přenesená",J193,0)</f>
        <v>0</v>
      </c>
      <c r="BH193" s="190">
        <f>IF(N193="sníž. přenesená",J193,0)</f>
        <v>0</v>
      </c>
      <c r="BI193" s="190">
        <f>IF(N193="nulová",J193,0)</f>
        <v>0</v>
      </c>
      <c r="BJ193" s="17" t="s">
        <v>84</v>
      </c>
      <c r="BK193" s="190">
        <f>ROUND(I193*H193,2)</f>
        <v>0</v>
      </c>
      <c r="BL193" s="17" t="s">
        <v>126</v>
      </c>
      <c r="BM193" s="189" t="s">
        <v>700</v>
      </c>
    </row>
    <row r="194" spans="1:65" s="2" customFormat="1">
      <c r="A194" s="34"/>
      <c r="B194" s="35"/>
      <c r="C194" s="36"/>
      <c r="D194" s="191" t="s">
        <v>135</v>
      </c>
      <c r="E194" s="36"/>
      <c r="F194" s="192" t="s">
        <v>699</v>
      </c>
      <c r="G194" s="36"/>
      <c r="H194" s="36"/>
      <c r="I194" s="193"/>
      <c r="J194" s="36"/>
      <c r="K194" s="36"/>
      <c r="L194" s="39"/>
      <c r="M194" s="194"/>
      <c r="N194" s="195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135</v>
      </c>
      <c r="AU194" s="17" t="s">
        <v>84</v>
      </c>
    </row>
    <row r="195" spans="1:65" s="2" customFormat="1" ht="48.75">
      <c r="A195" s="34"/>
      <c r="B195" s="35"/>
      <c r="C195" s="36"/>
      <c r="D195" s="191" t="s">
        <v>136</v>
      </c>
      <c r="E195" s="36"/>
      <c r="F195" s="196" t="s">
        <v>686</v>
      </c>
      <c r="G195" s="36"/>
      <c r="H195" s="36"/>
      <c r="I195" s="193"/>
      <c r="J195" s="36"/>
      <c r="K195" s="36"/>
      <c r="L195" s="39"/>
      <c r="M195" s="194"/>
      <c r="N195" s="195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136</v>
      </c>
      <c r="AU195" s="17" t="s">
        <v>84</v>
      </c>
    </row>
    <row r="196" spans="1:65" s="2" customFormat="1" ht="29.25">
      <c r="A196" s="34"/>
      <c r="B196" s="35"/>
      <c r="C196" s="36"/>
      <c r="D196" s="191" t="s">
        <v>138</v>
      </c>
      <c r="E196" s="36"/>
      <c r="F196" s="196" t="s">
        <v>701</v>
      </c>
      <c r="G196" s="36"/>
      <c r="H196" s="36"/>
      <c r="I196" s="193"/>
      <c r="J196" s="36"/>
      <c r="K196" s="36"/>
      <c r="L196" s="39"/>
      <c r="M196" s="194"/>
      <c r="N196" s="195"/>
      <c r="O196" s="71"/>
      <c r="P196" s="71"/>
      <c r="Q196" s="71"/>
      <c r="R196" s="71"/>
      <c r="S196" s="71"/>
      <c r="T196" s="72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7" t="s">
        <v>138</v>
      </c>
      <c r="AU196" s="17" t="s">
        <v>84</v>
      </c>
    </row>
    <row r="197" spans="1:65" s="14" customFormat="1">
      <c r="B197" s="219"/>
      <c r="C197" s="220"/>
      <c r="D197" s="191" t="s">
        <v>209</v>
      </c>
      <c r="E197" s="221" t="s">
        <v>1</v>
      </c>
      <c r="F197" s="222" t="s">
        <v>145</v>
      </c>
      <c r="G197" s="220"/>
      <c r="H197" s="223">
        <v>3</v>
      </c>
      <c r="I197" s="224"/>
      <c r="J197" s="220"/>
      <c r="K197" s="220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209</v>
      </c>
      <c r="AU197" s="229" t="s">
        <v>84</v>
      </c>
      <c r="AV197" s="14" t="s">
        <v>86</v>
      </c>
      <c r="AW197" s="14" t="s">
        <v>32</v>
      </c>
      <c r="AX197" s="14" t="s">
        <v>84</v>
      </c>
      <c r="AY197" s="229" t="s">
        <v>127</v>
      </c>
    </row>
    <row r="198" spans="1:65" s="2" customFormat="1" ht="21.75" customHeight="1">
      <c r="A198" s="34"/>
      <c r="B198" s="35"/>
      <c r="C198" s="178" t="s">
        <v>369</v>
      </c>
      <c r="D198" s="178" t="s">
        <v>128</v>
      </c>
      <c r="E198" s="179" t="s">
        <v>702</v>
      </c>
      <c r="F198" s="180" t="s">
        <v>703</v>
      </c>
      <c r="G198" s="181" t="s">
        <v>177</v>
      </c>
      <c r="H198" s="182">
        <v>3</v>
      </c>
      <c r="I198" s="183"/>
      <c r="J198" s="184">
        <f>ROUND(I198*H198,2)</f>
        <v>0</v>
      </c>
      <c r="K198" s="180" t="s">
        <v>132</v>
      </c>
      <c r="L198" s="39"/>
      <c r="M198" s="185" t="s">
        <v>1</v>
      </c>
      <c r="N198" s="186" t="s">
        <v>41</v>
      </c>
      <c r="O198" s="71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126</v>
      </c>
      <c r="AT198" s="189" t="s">
        <v>128</v>
      </c>
      <c r="AU198" s="189" t="s">
        <v>84</v>
      </c>
      <c r="AY198" s="17" t="s">
        <v>127</v>
      </c>
      <c r="BE198" s="190">
        <f>IF(N198="základní",J198,0)</f>
        <v>0</v>
      </c>
      <c r="BF198" s="190">
        <f>IF(N198="snížená",J198,0)</f>
        <v>0</v>
      </c>
      <c r="BG198" s="190">
        <f>IF(N198="zákl. přenesená",J198,0)</f>
        <v>0</v>
      </c>
      <c r="BH198" s="190">
        <f>IF(N198="sníž. přenesená",J198,0)</f>
        <v>0</v>
      </c>
      <c r="BI198" s="190">
        <f>IF(N198="nulová",J198,0)</f>
        <v>0</v>
      </c>
      <c r="BJ198" s="17" t="s">
        <v>84</v>
      </c>
      <c r="BK198" s="190">
        <f>ROUND(I198*H198,2)</f>
        <v>0</v>
      </c>
      <c r="BL198" s="17" t="s">
        <v>126</v>
      </c>
      <c r="BM198" s="189" t="s">
        <v>704</v>
      </c>
    </row>
    <row r="199" spans="1:65" s="2" customFormat="1">
      <c r="A199" s="34"/>
      <c r="B199" s="35"/>
      <c r="C199" s="36"/>
      <c r="D199" s="191" t="s">
        <v>135</v>
      </c>
      <c r="E199" s="36"/>
      <c r="F199" s="192" t="s">
        <v>703</v>
      </c>
      <c r="G199" s="36"/>
      <c r="H199" s="36"/>
      <c r="I199" s="193"/>
      <c r="J199" s="36"/>
      <c r="K199" s="36"/>
      <c r="L199" s="39"/>
      <c r="M199" s="194"/>
      <c r="N199" s="195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135</v>
      </c>
      <c r="AU199" s="17" t="s">
        <v>84</v>
      </c>
    </row>
    <row r="200" spans="1:65" s="2" customFormat="1" ht="29.25">
      <c r="A200" s="34"/>
      <c r="B200" s="35"/>
      <c r="C200" s="36"/>
      <c r="D200" s="191" t="s">
        <v>136</v>
      </c>
      <c r="E200" s="36"/>
      <c r="F200" s="196" t="s">
        <v>692</v>
      </c>
      <c r="G200" s="36"/>
      <c r="H200" s="36"/>
      <c r="I200" s="193"/>
      <c r="J200" s="36"/>
      <c r="K200" s="36"/>
      <c r="L200" s="39"/>
      <c r="M200" s="194"/>
      <c r="N200" s="195"/>
      <c r="O200" s="71"/>
      <c r="P200" s="71"/>
      <c r="Q200" s="71"/>
      <c r="R200" s="71"/>
      <c r="S200" s="71"/>
      <c r="T200" s="72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T200" s="17" t="s">
        <v>136</v>
      </c>
      <c r="AU200" s="17" t="s">
        <v>84</v>
      </c>
    </row>
    <row r="201" spans="1:65" s="2" customFormat="1" ht="29.25">
      <c r="A201" s="34"/>
      <c r="B201" s="35"/>
      <c r="C201" s="36"/>
      <c r="D201" s="191" t="s">
        <v>138</v>
      </c>
      <c r="E201" s="36"/>
      <c r="F201" s="196" t="s">
        <v>701</v>
      </c>
      <c r="G201" s="36"/>
      <c r="H201" s="36"/>
      <c r="I201" s="193"/>
      <c r="J201" s="36"/>
      <c r="K201" s="36"/>
      <c r="L201" s="39"/>
      <c r="M201" s="194"/>
      <c r="N201" s="195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138</v>
      </c>
      <c r="AU201" s="17" t="s">
        <v>84</v>
      </c>
    </row>
    <row r="202" spans="1:65" s="2" customFormat="1" ht="24">
      <c r="A202" s="34"/>
      <c r="B202" s="35"/>
      <c r="C202" s="178" t="s">
        <v>376</v>
      </c>
      <c r="D202" s="178" t="s">
        <v>128</v>
      </c>
      <c r="E202" s="179" t="s">
        <v>705</v>
      </c>
      <c r="F202" s="180" t="s">
        <v>706</v>
      </c>
      <c r="G202" s="181" t="s">
        <v>654</v>
      </c>
      <c r="H202" s="182">
        <v>120</v>
      </c>
      <c r="I202" s="183"/>
      <c r="J202" s="184">
        <f>ROUND(I202*H202,2)</f>
        <v>0</v>
      </c>
      <c r="K202" s="180" t="s">
        <v>132</v>
      </c>
      <c r="L202" s="39"/>
      <c r="M202" s="185" t="s">
        <v>1</v>
      </c>
      <c r="N202" s="186" t="s">
        <v>41</v>
      </c>
      <c r="O202" s="71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126</v>
      </c>
      <c r="AT202" s="189" t="s">
        <v>128</v>
      </c>
      <c r="AU202" s="189" t="s">
        <v>84</v>
      </c>
      <c r="AY202" s="17" t="s">
        <v>127</v>
      </c>
      <c r="BE202" s="190">
        <f>IF(N202="základní",J202,0)</f>
        <v>0</v>
      </c>
      <c r="BF202" s="190">
        <f>IF(N202="snížená",J202,0)</f>
        <v>0</v>
      </c>
      <c r="BG202" s="190">
        <f>IF(N202="zákl. přenesená",J202,0)</f>
        <v>0</v>
      </c>
      <c r="BH202" s="190">
        <f>IF(N202="sníž. přenesená",J202,0)</f>
        <v>0</v>
      </c>
      <c r="BI202" s="190">
        <f>IF(N202="nulová",J202,0)</f>
        <v>0</v>
      </c>
      <c r="BJ202" s="17" t="s">
        <v>84</v>
      </c>
      <c r="BK202" s="190">
        <f>ROUND(I202*H202,2)</f>
        <v>0</v>
      </c>
      <c r="BL202" s="17" t="s">
        <v>126</v>
      </c>
      <c r="BM202" s="189" t="s">
        <v>707</v>
      </c>
    </row>
    <row r="203" spans="1:65" s="2" customFormat="1">
      <c r="A203" s="34"/>
      <c r="B203" s="35"/>
      <c r="C203" s="36"/>
      <c r="D203" s="191" t="s">
        <v>135</v>
      </c>
      <c r="E203" s="36"/>
      <c r="F203" s="192" t="s">
        <v>706</v>
      </c>
      <c r="G203" s="36"/>
      <c r="H203" s="36"/>
      <c r="I203" s="193"/>
      <c r="J203" s="36"/>
      <c r="K203" s="36"/>
      <c r="L203" s="39"/>
      <c r="M203" s="194"/>
      <c r="N203" s="195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135</v>
      </c>
      <c r="AU203" s="17" t="s">
        <v>84</v>
      </c>
    </row>
    <row r="204" spans="1:65" s="2" customFormat="1" ht="29.25">
      <c r="A204" s="34"/>
      <c r="B204" s="35"/>
      <c r="C204" s="36"/>
      <c r="D204" s="191" t="s">
        <v>136</v>
      </c>
      <c r="E204" s="36"/>
      <c r="F204" s="196" t="s">
        <v>696</v>
      </c>
      <c r="G204" s="36"/>
      <c r="H204" s="36"/>
      <c r="I204" s="193"/>
      <c r="J204" s="36"/>
      <c r="K204" s="36"/>
      <c r="L204" s="39"/>
      <c r="M204" s="194"/>
      <c r="N204" s="195"/>
      <c r="O204" s="71"/>
      <c r="P204" s="71"/>
      <c r="Q204" s="71"/>
      <c r="R204" s="71"/>
      <c r="S204" s="71"/>
      <c r="T204" s="72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136</v>
      </c>
      <c r="AU204" s="17" t="s">
        <v>84</v>
      </c>
    </row>
    <row r="205" spans="1:65" s="2" customFormat="1" ht="39">
      <c r="A205" s="34"/>
      <c r="B205" s="35"/>
      <c r="C205" s="36"/>
      <c r="D205" s="191" t="s">
        <v>138</v>
      </c>
      <c r="E205" s="36"/>
      <c r="F205" s="196" t="s">
        <v>708</v>
      </c>
      <c r="G205" s="36"/>
      <c r="H205" s="36"/>
      <c r="I205" s="193"/>
      <c r="J205" s="36"/>
      <c r="K205" s="36"/>
      <c r="L205" s="39"/>
      <c r="M205" s="194"/>
      <c r="N205" s="195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138</v>
      </c>
      <c r="AU205" s="17" t="s">
        <v>84</v>
      </c>
    </row>
    <row r="206" spans="1:65" s="14" customFormat="1">
      <c r="B206" s="219"/>
      <c r="C206" s="220"/>
      <c r="D206" s="191" t="s">
        <v>209</v>
      </c>
      <c r="E206" s="221" t="s">
        <v>1</v>
      </c>
      <c r="F206" s="222" t="s">
        <v>709</v>
      </c>
      <c r="G206" s="220"/>
      <c r="H206" s="223">
        <v>120</v>
      </c>
      <c r="I206" s="224"/>
      <c r="J206" s="220"/>
      <c r="K206" s="220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209</v>
      </c>
      <c r="AU206" s="229" t="s">
        <v>84</v>
      </c>
      <c r="AV206" s="14" t="s">
        <v>86</v>
      </c>
      <c r="AW206" s="14" t="s">
        <v>32</v>
      </c>
      <c r="AX206" s="14" t="s">
        <v>84</v>
      </c>
      <c r="AY206" s="229" t="s">
        <v>127</v>
      </c>
    </row>
    <row r="207" spans="1:65" s="2" customFormat="1" ht="24">
      <c r="A207" s="34"/>
      <c r="B207" s="35"/>
      <c r="C207" s="178" t="s">
        <v>382</v>
      </c>
      <c r="D207" s="178" t="s">
        <v>128</v>
      </c>
      <c r="E207" s="179" t="s">
        <v>710</v>
      </c>
      <c r="F207" s="180" t="s">
        <v>711</v>
      </c>
      <c r="G207" s="181" t="s">
        <v>177</v>
      </c>
      <c r="H207" s="182">
        <v>3</v>
      </c>
      <c r="I207" s="183"/>
      <c r="J207" s="184">
        <f>ROUND(I207*H207,2)</f>
        <v>0</v>
      </c>
      <c r="K207" s="180" t="s">
        <v>132</v>
      </c>
      <c r="L207" s="39"/>
      <c r="M207" s="185" t="s">
        <v>1</v>
      </c>
      <c r="N207" s="186" t="s">
        <v>41</v>
      </c>
      <c r="O207" s="71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126</v>
      </c>
      <c r="AT207" s="189" t="s">
        <v>128</v>
      </c>
      <c r="AU207" s="189" t="s">
        <v>84</v>
      </c>
      <c r="AY207" s="17" t="s">
        <v>127</v>
      </c>
      <c r="BE207" s="190">
        <f>IF(N207="základní",J207,0)</f>
        <v>0</v>
      </c>
      <c r="BF207" s="190">
        <f>IF(N207="snížená",J207,0)</f>
        <v>0</v>
      </c>
      <c r="BG207" s="190">
        <f>IF(N207="zákl. přenesená",J207,0)</f>
        <v>0</v>
      </c>
      <c r="BH207" s="190">
        <f>IF(N207="sníž. přenesená",J207,0)</f>
        <v>0</v>
      </c>
      <c r="BI207" s="190">
        <f>IF(N207="nulová",J207,0)</f>
        <v>0</v>
      </c>
      <c r="BJ207" s="17" t="s">
        <v>84</v>
      </c>
      <c r="BK207" s="190">
        <f>ROUND(I207*H207,2)</f>
        <v>0</v>
      </c>
      <c r="BL207" s="17" t="s">
        <v>126</v>
      </c>
      <c r="BM207" s="189" t="s">
        <v>712</v>
      </c>
    </row>
    <row r="208" spans="1:65" s="2" customFormat="1">
      <c r="A208" s="34"/>
      <c r="B208" s="35"/>
      <c r="C208" s="36"/>
      <c r="D208" s="191" t="s">
        <v>135</v>
      </c>
      <c r="E208" s="36"/>
      <c r="F208" s="192" t="s">
        <v>711</v>
      </c>
      <c r="G208" s="36"/>
      <c r="H208" s="36"/>
      <c r="I208" s="193"/>
      <c r="J208" s="36"/>
      <c r="K208" s="36"/>
      <c r="L208" s="39"/>
      <c r="M208" s="194"/>
      <c r="N208" s="195"/>
      <c r="O208" s="71"/>
      <c r="P208" s="71"/>
      <c r="Q208" s="71"/>
      <c r="R208" s="71"/>
      <c r="S208" s="71"/>
      <c r="T208" s="72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135</v>
      </c>
      <c r="AU208" s="17" t="s">
        <v>84</v>
      </c>
    </row>
    <row r="209" spans="1:65" s="2" customFormat="1" ht="48.75">
      <c r="A209" s="34"/>
      <c r="B209" s="35"/>
      <c r="C209" s="36"/>
      <c r="D209" s="191" t="s">
        <v>136</v>
      </c>
      <c r="E209" s="36"/>
      <c r="F209" s="196" t="s">
        <v>713</v>
      </c>
      <c r="G209" s="36"/>
      <c r="H209" s="36"/>
      <c r="I209" s="193"/>
      <c r="J209" s="36"/>
      <c r="K209" s="36"/>
      <c r="L209" s="39"/>
      <c r="M209" s="194"/>
      <c r="N209" s="195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136</v>
      </c>
      <c r="AU209" s="17" t="s">
        <v>84</v>
      </c>
    </row>
    <row r="210" spans="1:65" s="2" customFormat="1" ht="39">
      <c r="A210" s="34"/>
      <c r="B210" s="35"/>
      <c r="C210" s="36"/>
      <c r="D210" s="191" t="s">
        <v>138</v>
      </c>
      <c r="E210" s="36"/>
      <c r="F210" s="196" t="s">
        <v>714</v>
      </c>
      <c r="G210" s="36"/>
      <c r="H210" s="36"/>
      <c r="I210" s="193"/>
      <c r="J210" s="36"/>
      <c r="K210" s="36"/>
      <c r="L210" s="39"/>
      <c r="M210" s="194"/>
      <c r="N210" s="195"/>
      <c r="O210" s="71"/>
      <c r="P210" s="71"/>
      <c r="Q210" s="71"/>
      <c r="R210" s="71"/>
      <c r="S210" s="71"/>
      <c r="T210" s="72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138</v>
      </c>
      <c r="AU210" s="17" t="s">
        <v>84</v>
      </c>
    </row>
    <row r="211" spans="1:65" s="14" customFormat="1">
      <c r="B211" s="219"/>
      <c r="C211" s="220"/>
      <c r="D211" s="191" t="s">
        <v>209</v>
      </c>
      <c r="E211" s="221" t="s">
        <v>1</v>
      </c>
      <c r="F211" s="222" t="s">
        <v>715</v>
      </c>
      <c r="G211" s="220"/>
      <c r="H211" s="223">
        <v>3</v>
      </c>
      <c r="I211" s="224"/>
      <c r="J211" s="220"/>
      <c r="K211" s="220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209</v>
      </c>
      <c r="AU211" s="229" t="s">
        <v>84</v>
      </c>
      <c r="AV211" s="14" t="s">
        <v>86</v>
      </c>
      <c r="AW211" s="14" t="s">
        <v>32</v>
      </c>
      <c r="AX211" s="14" t="s">
        <v>84</v>
      </c>
      <c r="AY211" s="229" t="s">
        <v>127</v>
      </c>
    </row>
    <row r="212" spans="1:65" s="2" customFormat="1" ht="21.75" customHeight="1">
      <c r="A212" s="34"/>
      <c r="B212" s="35"/>
      <c r="C212" s="178" t="s">
        <v>7</v>
      </c>
      <c r="D212" s="178" t="s">
        <v>128</v>
      </c>
      <c r="E212" s="179" t="s">
        <v>716</v>
      </c>
      <c r="F212" s="180" t="s">
        <v>717</v>
      </c>
      <c r="G212" s="181" t="s">
        <v>177</v>
      </c>
      <c r="H212" s="182">
        <v>3</v>
      </c>
      <c r="I212" s="183"/>
      <c r="J212" s="184">
        <f>ROUND(I212*H212,2)</f>
        <v>0</v>
      </c>
      <c r="K212" s="180" t="s">
        <v>132</v>
      </c>
      <c r="L212" s="39"/>
      <c r="M212" s="185" t="s">
        <v>1</v>
      </c>
      <c r="N212" s="186" t="s">
        <v>41</v>
      </c>
      <c r="O212" s="71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126</v>
      </c>
      <c r="AT212" s="189" t="s">
        <v>128</v>
      </c>
      <c r="AU212" s="189" t="s">
        <v>84</v>
      </c>
      <c r="AY212" s="17" t="s">
        <v>127</v>
      </c>
      <c r="BE212" s="190">
        <f>IF(N212="základní",J212,0)</f>
        <v>0</v>
      </c>
      <c r="BF212" s="190">
        <f>IF(N212="snížená",J212,0)</f>
        <v>0</v>
      </c>
      <c r="BG212" s="190">
        <f>IF(N212="zákl. přenesená",J212,0)</f>
        <v>0</v>
      </c>
      <c r="BH212" s="190">
        <f>IF(N212="sníž. přenesená",J212,0)</f>
        <v>0</v>
      </c>
      <c r="BI212" s="190">
        <f>IF(N212="nulová",J212,0)</f>
        <v>0</v>
      </c>
      <c r="BJ212" s="17" t="s">
        <v>84</v>
      </c>
      <c r="BK212" s="190">
        <f>ROUND(I212*H212,2)</f>
        <v>0</v>
      </c>
      <c r="BL212" s="17" t="s">
        <v>126</v>
      </c>
      <c r="BM212" s="189" t="s">
        <v>718</v>
      </c>
    </row>
    <row r="213" spans="1:65" s="2" customFormat="1">
      <c r="A213" s="34"/>
      <c r="B213" s="35"/>
      <c r="C213" s="36"/>
      <c r="D213" s="191" t="s">
        <v>135</v>
      </c>
      <c r="E213" s="36"/>
      <c r="F213" s="192" t="s">
        <v>717</v>
      </c>
      <c r="G213" s="36"/>
      <c r="H213" s="36"/>
      <c r="I213" s="193"/>
      <c r="J213" s="36"/>
      <c r="K213" s="36"/>
      <c r="L213" s="39"/>
      <c r="M213" s="194"/>
      <c r="N213" s="195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135</v>
      </c>
      <c r="AU213" s="17" t="s">
        <v>84</v>
      </c>
    </row>
    <row r="214" spans="1:65" s="2" customFormat="1" ht="29.25">
      <c r="A214" s="34"/>
      <c r="B214" s="35"/>
      <c r="C214" s="36"/>
      <c r="D214" s="191" t="s">
        <v>136</v>
      </c>
      <c r="E214" s="36"/>
      <c r="F214" s="196" t="s">
        <v>692</v>
      </c>
      <c r="G214" s="36"/>
      <c r="H214" s="36"/>
      <c r="I214" s="193"/>
      <c r="J214" s="36"/>
      <c r="K214" s="36"/>
      <c r="L214" s="39"/>
      <c r="M214" s="194"/>
      <c r="N214" s="195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136</v>
      </c>
      <c r="AU214" s="17" t="s">
        <v>84</v>
      </c>
    </row>
    <row r="215" spans="1:65" s="2" customFormat="1" ht="39">
      <c r="A215" s="34"/>
      <c r="B215" s="35"/>
      <c r="C215" s="36"/>
      <c r="D215" s="191" t="s">
        <v>138</v>
      </c>
      <c r="E215" s="36"/>
      <c r="F215" s="196" t="s">
        <v>714</v>
      </c>
      <c r="G215" s="36"/>
      <c r="H215" s="36"/>
      <c r="I215" s="193"/>
      <c r="J215" s="36"/>
      <c r="K215" s="36"/>
      <c r="L215" s="39"/>
      <c r="M215" s="194"/>
      <c r="N215" s="195"/>
      <c r="O215" s="71"/>
      <c r="P215" s="71"/>
      <c r="Q215" s="71"/>
      <c r="R215" s="71"/>
      <c r="S215" s="71"/>
      <c r="T215" s="72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138</v>
      </c>
      <c r="AU215" s="17" t="s">
        <v>84</v>
      </c>
    </row>
    <row r="216" spans="1:65" s="2" customFormat="1" ht="24.2" customHeight="1">
      <c r="A216" s="34"/>
      <c r="B216" s="35"/>
      <c r="C216" s="178" t="s">
        <v>394</v>
      </c>
      <c r="D216" s="178" t="s">
        <v>128</v>
      </c>
      <c r="E216" s="179" t="s">
        <v>719</v>
      </c>
      <c r="F216" s="180" t="s">
        <v>720</v>
      </c>
      <c r="G216" s="181" t="s">
        <v>654</v>
      </c>
      <c r="H216" s="182">
        <v>120</v>
      </c>
      <c r="I216" s="183"/>
      <c r="J216" s="184">
        <f>ROUND(I216*H216,2)</f>
        <v>0</v>
      </c>
      <c r="K216" s="180" t="s">
        <v>132</v>
      </c>
      <c r="L216" s="39"/>
      <c r="M216" s="185" t="s">
        <v>1</v>
      </c>
      <c r="N216" s="186" t="s">
        <v>41</v>
      </c>
      <c r="O216" s="71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126</v>
      </c>
      <c r="AT216" s="189" t="s">
        <v>128</v>
      </c>
      <c r="AU216" s="189" t="s">
        <v>84</v>
      </c>
      <c r="AY216" s="17" t="s">
        <v>127</v>
      </c>
      <c r="BE216" s="190">
        <f>IF(N216="základní",J216,0)</f>
        <v>0</v>
      </c>
      <c r="BF216" s="190">
        <f>IF(N216="snížená",J216,0)</f>
        <v>0</v>
      </c>
      <c r="BG216" s="190">
        <f>IF(N216="zákl. přenesená",J216,0)</f>
        <v>0</v>
      </c>
      <c r="BH216" s="190">
        <f>IF(N216="sníž. přenesená",J216,0)</f>
        <v>0</v>
      </c>
      <c r="BI216" s="190">
        <f>IF(N216="nulová",J216,0)</f>
        <v>0</v>
      </c>
      <c r="BJ216" s="17" t="s">
        <v>84</v>
      </c>
      <c r="BK216" s="190">
        <f>ROUND(I216*H216,2)</f>
        <v>0</v>
      </c>
      <c r="BL216" s="17" t="s">
        <v>126</v>
      </c>
      <c r="BM216" s="189" t="s">
        <v>721</v>
      </c>
    </row>
    <row r="217" spans="1:65" s="2" customFormat="1">
      <c r="A217" s="34"/>
      <c r="B217" s="35"/>
      <c r="C217" s="36"/>
      <c r="D217" s="191" t="s">
        <v>135</v>
      </c>
      <c r="E217" s="36"/>
      <c r="F217" s="192" t="s">
        <v>720</v>
      </c>
      <c r="G217" s="36"/>
      <c r="H217" s="36"/>
      <c r="I217" s="193"/>
      <c r="J217" s="36"/>
      <c r="K217" s="36"/>
      <c r="L217" s="39"/>
      <c r="M217" s="194"/>
      <c r="N217" s="195"/>
      <c r="O217" s="71"/>
      <c r="P217" s="71"/>
      <c r="Q217" s="71"/>
      <c r="R217" s="71"/>
      <c r="S217" s="71"/>
      <c r="T217" s="72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135</v>
      </c>
      <c r="AU217" s="17" t="s">
        <v>84</v>
      </c>
    </row>
    <row r="218" spans="1:65" s="2" customFormat="1" ht="29.25">
      <c r="A218" s="34"/>
      <c r="B218" s="35"/>
      <c r="C218" s="36"/>
      <c r="D218" s="191" t="s">
        <v>136</v>
      </c>
      <c r="E218" s="36"/>
      <c r="F218" s="196" t="s">
        <v>696</v>
      </c>
      <c r="G218" s="36"/>
      <c r="H218" s="36"/>
      <c r="I218" s="193"/>
      <c r="J218" s="36"/>
      <c r="K218" s="36"/>
      <c r="L218" s="39"/>
      <c r="M218" s="194"/>
      <c r="N218" s="195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136</v>
      </c>
      <c r="AU218" s="17" t="s">
        <v>84</v>
      </c>
    </row>
    <row r="219" spans="1:65" s="2" customFormat="1" ht="39">
      <c r="A219" s="34"/>
      <c r="B219" s="35"/>
      <c r="C219" s="36"/>
      <c r="D219" s="191" t="s">
        <v>138</v>
      </c>
      <c r="E219" s="36"/>
      <c r="F219" s="196" t="s">
        <v>714</v>
      </c>
      <c r="G219" s="36"/>
      <c r="H219" s="36"/>
      <c r="I219" s="193"/>
      <c r="J219" s="36"/>
      <c r="K219" s="36"/>
      <c r="L219" s="39"/>
      <c r="M219" s="194"/>
      <c r="N219" s="195"/>
      <c r="O219" s="71"/>
      <c r="P219" s="71"/>
      <c r="Q219" s="71"/>
      <c r="R219" s="71"/>
      <c r="S219" s="71"/>
      <c r="T219" s="72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138</v>
      </c>
      <c r="AU219" s="17" t="s">
        <v>84</v>
      </c>
    </row>
    <row r="220" spans="1:65" s="14" customFormat="1">
      <c r="B220" s="219"/>
      <c r="C220" s="220"/>
      <c r="D220" s="191" t="s">
        <v>209</v>
      </c>
      <c r="E220" s="221" t="s">
        <v>1</v>
      </c>
      <c r="F220" s="222" t="s">
        <v>709</v>
      </c>
      <c r="G220" s="220"/>
      <c r="H220" s="223">
        <v>120</v>
      </c>
      <c r="I220" s="224"/>
      <c r="J220" s="220"/>
      <c r="K220" s="220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209</v>
      </c>
      <c r="AU220" s="229" t="s">
        <v>84</v>
      </c>
      <c r="AV220" s="14" t="s">
        <v>86</v>
      </c>
      <c r="AW220" s="14" t="s">
        <v>32</v>
      </c>
      <c r="AX220" s="14" t="s">
        <v>84</v>
      </c>
      <c r="AY220" s="229" t="s">
        <v>127</v>
      </c>
    </row>
    <row r="221" spans="1:65" s="2" customFormat="1" ht="24">
      <c r="A221" s="34"/>
      <c r="B221" s="35"/>
      <c r="C221" s="178" t="s">
        <v>400</v>
      </c>
      <c r="D221" s="178" t="s">
        <v>128</v>
      </c>
      <c r="E221" s="179" t="s">
        <v>722</v>
      </c>
      <c r="F221" s="180" t="s">
        <v>723</v>
      </c>
      <c r="G221" s="181" t="s">
        <v>177</v>
      </c>
      <c r="H221" s="182">
        <v>9</v>
      </c>
      <c r="I221" s="183"/>
      <c r="J221" s="184">
        <f>ROUND(I221*H221,2)</f>
        <v>0</v>
      </c>
      <c r="K221" s="180" t="s">
        <v>132</v>
      </c>
      <c r="L221" s="39"/>
      <c r="M221" s="185" t="s">
        <v>1</v>
      </c>
      <c r="N221" s="186" t="s">
        <v>41</v>
      </c>
      <c r="O221" s="71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126</v>
      </c>
      <c r="AT221" s="189" t="s">
        <v>128</v>
      </c>
      <c r="AU221" s="189" t="s">
        <v>84</v>
      </c>
      <c r="AY221" s="17" t="s">
        <v>127</v>
      </c>
      <c r="BE221" s="190">
        <f>IF(N221="základní",J221,0)</f>
        <v>0</v>
      </c>
      <c r="BF221" s="190">
        <f>IF(N221="snížená",J221,0)</f>
        <v>0</v>
      </c>
      <c r="BG221" s="190">
        <f>IF(N221="zákl. přenesená",J221,0)</f>
        <v>0</v>
      </c>
      <c r="BH221" s="190">
        <f>IF(N221="sníž. přenesená",J221,0)</f>
        <v>0</v>
      </c>
      <c r="BI221" s="190">
        <f>IF(N221="nulová",J221,0)</f>
        <v>0</v>
      </c>
      <c r="BJ221" s="17" t="s">
        <v>84</v>
      </c>
      <c r="BK221" s="190">
        <f>ROUND(I221*H221,2)</f>
        <v>0</v>
      </c>
      <c r="BL221" s="17" t="s">
        <v>126</v>
      </c>
      <c r="BM221" s="189" t="s">
        <v>724</v>
      </c>
    </row>
    <row r="222" spans="1:65" s="2" customFormat="1" ht="19.5">
      <c r="A222" s="34"/>
      <c r="B222" s="35"/>
      <c r="C222" s="36"/>
      <c r="D222" s="191" t="s">
        <v>135</v>
      </c>
      <c r="E222" s="36"/>
      <c r="F222" s="192" t="s">
        <v>723</v>
      </c>
      <c r="G222" s="36"/>
      <c r="H222" s="36"/>
      <c r="I222" s="193"/>
      <c r="J222" s="36"/>
      <c r="K222" s="36"/>
      <c r="L222" s="39"/>
      <c r="M222" s="194"/>
      <c r="N222" s="195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135</v>
      </c>
      <c r="AU222" s="17" t="s">
        <v>84</v>
      </c>
    </row>
    <row r="223" spans="1:65" s="2" customFormat="1" ht="48.75">
      <c r="A223" s="34"/>
      <c r="B223" s="35"/>
      <c r="C223" s="36"/>
      <c r="D223" s="191" t="s">
        <v>136</v>
      </c>
      <c r="E223" s="36"/>
      <c r="F223" s="196" t="s">
        <v>713</v>
      </c>
      <c r="G223" s="36"/>
      <c r="H223" s="36"/>
      <c r="I223" s="193"/>
      <c r="J223" s="36"/>
      <c r="K223" s="36"/>
      <c r="L223" s="39"/>
      <c r="M223" s="194"/>
      <c r="N223" s="195"/>
      <c r="O223" s="71"/>
      <c r="P223" s="71"/>
      <c r="Q223" s="71"/>
      <c r="R223" s="71"/>
      <c r="S223" s="71"/>
      <c r="T223" s="72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136</v>
      </c>
      <c r="AU223" s="17" t="s">
        <v>84</v>
      </c>
    </row>
    <row r="224" spans="1:65" s="2" customFormat="1" ht="39">
      <c r="A224" s="34"/>
      <c r="B224" s="35"/>
      <c r="C224" s="36"/>
      <c r="D224" s="191" t="s">
        <v>138</v>
      </c>
      <c r="E224" s="36"/>
      <c r="F224" s="196" t="s">
        <v>725</v>
      </c>
      <c r="G224" s="36"/>
      <c r="H224" s="36"/>
      <c r="I224" s="193"/>
      <c r="J224" s="36"/>
      <c r="K224" s="36"/>
      <c r="L224" s="39"/>
      <c r="M224" s="194"/>
      <c r="N224" s="195"/>
      <c r="O224" s="71"/>
      <c r="P224" s="71"/>
      <c r="Q224" s="71"/>
      <c r="R224" s="71"/>
      <c r="S224" s="71"/>
      <c r="T224" s="72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138</v>
      </c>
      <c r="AU224" s="17" t="s">
        <v>84</v>
      </c>
    </row>
    <row r="225" spans="1:65" s="14" customFormat="1">
      <c r="B225" s="219"/>
      <c r="C225" s="220"/>
      <c r="D225" s="191" t="s">
        <v>209</v>
      </c>
      <c r="E225" s="221" t="s">
        <v>1</v>
      </c>
      <c r="F225" s="222" t="s">
        <v>726</v>
      </c>
      <c r="G225" s="220"/>
      <c r="H225" s="223">
        <v>9</v>
      </c>
      <c r="I225" s="224"/>
      <c r="J225" s="220"/>
      <c r="K225" s="220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209</v>
      </c>
      <c r="AU225" s="229" t="s">
        <v>84</v>
      </c>
      <c r="AV225" s="14" t="s">
        <v>86</v>
      </c>
      <c r="AW225" s="14" t="s">
        <v>32</v>
      </c>
      <c r="AX225" s="14" t="s">
        <v>84</v>
      </c>
      <c r="AY225" s="229" t="s">
        <v>127</v>
      </c>
    </row>
    <row r="226" spans="1:65" s="2" customFormat="1" ht="24">
      <c r="A226" s="34"/>
      <c r="B226" s="35"/>
      <c r="C226" s="178" t="s">
        <v>402</v>
      </c>
      <c r="D226" s="178" t="s">
        <v>128</v>
      </c>
      <c r="E226" s="179" t="s">
        <v>727</v>
      </c>
      <c r="F226" s="180" t="s">
        <v>728</v>
      </c>
      <c r="G226" s="181" t="s">
        <v>177</v>
      </c>
      <c r="H226" s="182">
        <v>9</v>
      </c>
      <c r="I226" s="183"/>
      <c r="J226" s="184">
        <f>ROUND(I226*H226,2)</f>
        <v>0</v>
      </c>
      <c r="K226" s="180" t="s">
        <v>132</v>
      </c>
      <c r="L226" s="39"/>
      <c r="M226" s="185" t="s">
        <v>1</v>
      </c>
      <c r="N226" s="186" t="s">
        <v>41</v>
      </c>
      <c r="O226" s="71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126</v>
      </c>
      <c r="AT226" s="189" t="s">
        <v>128</v>
      </c>
      <c r="AU226" s="189" t="s">
        <v>84</v>
      </c>
      <c r="AY226" s="17" t="s">
        <v>127</v>
      </c>
      <c r="BE226" s="190">
        <f>IF(N226="základní",J226,0)</f>
        <v>0</v>
      </c>
      <c r="BF226" s="190">
        <f>IF(N226="snížená",J226,0)</f>
        <v>0</v>
      </c>
      <c r="BG226" s="190">
        <f>IF(N226="zákl. přenesená",J226,0)</f>
        <v>0</v>
      </c>
      <c r="BH226" s="190">
        <f>IF(N226="sníž. přenesená",J226,0)</f>
        <v>0</v>
      </c>
      <c r="BI226" s="190">
        <f>IF(N226="nulová",J226,0)</f>
        <v>0</v>
      </c>
      <c r="BJ226" s="17" t="s">
        <v>84</v>
      </c>
      <c r="BK226" s="190">
        <f>ROUND(I226*H226,2)</f>
        <v>0</v>
      </c>
      <c r="BL226" s="17" t="s">
        <v>126</v>
      </c>
      <c r="BM226" s="189" t="s">
        <v>729</v>
      </c>
    </row>
    <row r="227" spans="1:65" s="2" customFormat="1">
      <c r="A227" s="34"/>
      <c r="B227" s="35"/>
      <c r="C227" s="36"/>
      <c r="D227" s="191" t="s">
        <v>135</v>
      </c>
      <c r="E227" s="36"/>
      <c r="F227" s="192" t="s">
        <v>728</v>
      </c>
      <c r="G227" s="36"/>
      <c r="H227" s="36"/>
      <c r="I227" s="193"/>
      <c r="J227" s="36"/>
      <c r="K227" s="36"/>
      <c r="L227" s="39"/>
      <c r="M227" s="194"/>
      <c r="N227" s="195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135</v>
      </c>
      <c r="AU227" s="17" t="s">
        <v>84</v>
      </c>
    </row>
    <row r="228" spans="1:65" s="2" customFormat="1" ht="29.25">
      <c r="A228" s="34"/>
      <c r="B228" s="35"/>
      <c r="C228" s="36"/>
      <c r="D228" s="191" t="s">
        <v>136</v>
      </c>
      <c r="E228" s="36"/>
      <c r="F228" s="196" t="s">
        <v>692</v>
      </c>
      <c r="G228" s="36"/>
      <c r="H228" s="36"/>
      <c r="I228" s="193"/>
      <c r="J228" s="36"/>
      <c r="K228" s="36"/>
      <c r="L228" s="39"/>
      <c r="M228" s="194"/>
      <c r="N228" s="195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136</v>
      </c>
      <c r="AU228" s="17" t="s">
        <v>84</v>
      </c>
    </row>
    <row r="229" spans="1:65" s="2" customFormat="1" ht="39">
      <c r="A229" s="34"/>
      <c r="B229" s="35"/>
      <c r="C229" s="36"/>
      <c r="D229" s="191" t="s">
        <v>138</v>
      </c>
      <c r="E229" s="36"/>
      <c r="F229" s="196" t="s">
        <v>725</v>
      </c>
      <c r="G229" s="36"/>
      <c r="H229" s="36"/>
      <c r="I229" s="193"/>
      <c r="J229" s="36"/>
      <c r="K229" s="36"/>
      <c r="L229" s="39"/>
      <c r="M229" s="194"/>
      <c r="N229" s="195"/>
      <c r="O229" s="71"/>
      <c r="P229" s="71"/>
      <c r="Q229" s="71"/>
      <c r="R229" s="71"/>
      <c r="S229" s="71"/>
      <c r="T229" s="72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138</v>
      </c>
      <c r="AU229" s="17" t="s">
        <v>84</v>
      </c>
    </row>
    <row r="230" spans="1:65" s="2" customFormat="1" ht="24.2" customHeight="1">
      <c r="A230" s="34"/>
      <c r="B230" s="35"/>
      <c r="C230" s="178" t="s">
        <v>408</v>
      </c>
      <c r="D230" s="178" t="s">
        <v>128</v>
      </c>
      <c r="E230" s="179" t="s">
        <v>730</v>
      </c>
      <c r="F230" s="180" t="s">
        <v>731</v>
      </c>
      <c r="G230" s="181" t="s">
        <v>654</v>
      </c>
      <c r="H230" s="182">
        <v>360</v>
      </c>
      <c r="I230" s="183"/>
      <c r="J230" s="184">
        <f>ROUND(I230*H230,2)</f>
        <v>0</v>
      </c>
      <c r="K230" s="180" t="s">
        <v>132</v>
      </c>
      <c r="L230" s="39"/>
      <c r="M230" s="185" t="s">
        <v>1</v>
      </c>
      <c r="N230" s="186" t="s">
        <v>41</v>
      </c>
      <c r="O230" s="71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126</v>
      </c>
      <c r="AT230" s="189" t="s">
        <v>128</v>
      </c>
      <c r="AU230" s="189" t="s">
        <v>84</v>
      </c>
      <c r="AY230" s="17" t="s">
        <v>127</v>
      </c>
      <c r="BE230" s="190">
        <f>IF(N230="základní",J230,0)</f>
        <v>0</v>
      </c>
      <c r="BF230" s="190">
        <f>IF(N230="snížená",J230,0)</f>
        <v>0</v>
      </c>
      <c r="BG230" s="190">
        <f>IF(N230="zákl. přenesená",J230,0)</f>
        <v>0</v>
      </c>
      <c r="BH230" s="190">
        <f>IF(N230="sníž. přenesená",J230,0)</f>
        <v>0</v>
      </c>
      <c r="BI230" s="190">
        <f>IF(N230="nulová",J230,0)</f>
        <v>0</v>
      </c>
      <c r="BJ230" s="17" t="s">
        <v>84</v>
      </c>
      <c r="BK230" s="190">
        <f>ROUND(I230*H230,2)</f>
        <v>0</v>
      </c>
      <c r="BL230" s="17" t="s">
        <v>126</v>
      </c>
      <c r="BM230" s="189" t="s">
        <v>732</v>
      </c>
    </row>
    <row r="231" spans="1:65" s="2" customFormat="1">
      <c r="A231" s="34"/>
      <c r="B231" s="35"/>
      <c r="C231" s="36"/>
      <c r="D231" s="191" t="s">
        <v>135</v>
      </c>
      <c r="E231" s="36"/>
      <c r="F231" s="192" t="s">
        <v>731</v>
      </c>
      <c r="G231" s="36"/>
      <c r="H231" s="36"/>
      <c r="I231" s="193"/>
      <c r="J231" s="36"/>
      <c r="K231" s="36"/>
      <c r="L231" s="39"/>
      <c r="M231" s="194"/>
      <c r="N231" s="195"/>
      <c r="O231" s="71"/>
      <c r="P231" s="71"/>
      <c r="Q231" s="71"/>
      <c r="R231" s="71"/>
      <c r="S231" s="71"/>
      <c r="T231" s="72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135</v>
      </c>
      <c r="AU231" s="17" t="s">
        <v>84</v>
      </c>
    </row>
    <row r="232" spans="1:65" s="2" customFormat="1" ht="29.25">
      <c r="A232" s="34"/>
      <c r="B232" s="35"/>
      <c r="C232" s="36"/>
      <c r="D232" s="191" t="s">
        <v>136</v>
      </c>
      <c r="E232" s="36"/>
      <c r="F232" s="196" t="s">
        <v>696</v>
      </c>
      <c r="G232" s="36"/>
      <c r="H232" s="36"/>
      <c r="I232" s="193"/>
      <c r="J232" s="36"/>
      <c r="K232" s="36"/>
      <c r="L232" s="39"/>
      <c r="M232" s="194"/>
      <c r="N232" s="195"/>
      <c r="O232" s="71"/>
      <c r="P232" s="71"/>
      <c r="Q232" s="71"/>
      <c r="R232" s="71"/>
      <c r="S232" s="71"/>
      <c r="T232" s="72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136</v>
      </c>
      <c r="AU232" s="17" t="s">
        <v>84</v>
      </c>
    </row>
    <row r="233" spans="1:65" s="2" customFormat="1" ht="39">
      <c r="A233" s="34"/>
      <c r="B233" s="35"/>
      <c r="C233" s="36"/>
      <c r="D233" s="191" t="s">
        <v>138</v>
      </c>
      <c r="E233" s="36"/>
      <c r="F233" s="196" t="s">
        <v>725</v>
      </c>
      <c r="G233" s="36"/>
      <c r="H233" s="36"/>
      <c r="I233" s="193"/>
      <c r="J233" s="36"/>
      <c r="K233" s="36"/>
      <c r="L233" s="39"/>
      <c r="M233" s="194"/>
      <c r="N233" s="195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138</v>
      </c>
      <c r="AU233" s="17" t="s">
        <v>84</v>
      </c>
    </row>
    <row r="234" spans="1:65" s="14" customFormat="1">
      <c r="B234" s="219"/>
      <c r="C234" s="220"/>
      <c r="D234" s="191" t="s">
        <v>209</v>
      </c>
      <c r="E234" s="221" t="s">
        <v>1</v>
      </c>
      <c r="F234" s="222" t="s">
        <v>733</v>
      </c>
      <c r="G234" s="220"/>
      <c r="H234" s="223">
        <v>360</v>
      </c>
      <c r="I234" s="224"/>
      <c r="J234" s="220"/>
      <c r="K234" s="220"/>
      <c r="L234" s="225"/>
      <c r="M234" s="226"/>
      <c r="N234" s="227"/>
      <c r="O234" s="227"/>
      <c r="P234" s="227"/>
      <c r="Q234" s="227"/>
      <c r="R234" s="227"/>
      <c r="S234" s="227"/>
      <c r="T234" s="228"/>
      <c r="AT234" s="229" t="s">
        <v>209</v>
      </c>
      <c r="AU234" s="229" t="s">
        <v>84</v>
      </c>
      <c r="AV234" s="14" t="s">
        <v>86</v>
      </c>
      <c r="AW234" s="14" t="s">
        <v>32</v>
      </c>
      <c r="AX234" s="14" t="s">
        <v>84</v>
      </c>
      <c r="AY234" s="229" t="s">
        <v>127</v>
      </c>
    </row>
    <row r="235" spans="1:65" s="2" customFormat="1" ht="24">
      <c r="A235" s="34"/>
      <c r="B235" s="35"/>
      <c r="C235" s="178" t="s">
        <v>414</v>
      </c>
      <c r="D235" s="178" t="s">
        <v>128</v>
      </c>
      <c r="E235" s="179" t="s">
        <v>734</v>
      </c>
      <c r="F235" s="180" t="s">
        <v>735</v>
      </c>
      <c r="G235" s="181" t="s">
        <v>177</v>
      </c>
      <c r="H235" s="182">
        <v>48</v>
      </c>
      <c r="I235" s="183"/>
      <c r="J235" s="184">
        <f>ROUND(I235*H235,2)</f>
        <v>0</v>
      </c>
      <c r="K235" s="180" t="s">
        <v>132</v>
      </c>
      <c r="L235" s="39"/>
      <c r="M235" s="185" t="s">
        <v>1</v>
      </c>
      <c r="N235" s="186" t="s">
        <v>41</v>
      </c>
      <c r="O235" s="71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126</v>
      </c>
      <c r="AT235" s="189" t="s">
        <v>128</v>
      </c>
      <c r="AU235" s="189" t="s">
        <v>84</v>
      </c>
      <c r="AY235" s="17" t="s">
        <v>127</v>
      </c>
      <c r="BE235" s="190">
        <f>IF(N235="základní",J235,0)</f>
        <v>0</v>
      </c>
      <c r="BF235" s="190">
        <f>IF(N235="snížená",J235,0)</f>
        <v>0</v>
      </c>
      <c r="BG235" s="190">
        <f>IF(N235="zákl. přenesená",J235,0)</f>
        <v>0</v>
      </c>
      <c r="BH235" s="190">
        <f>IF(N235="sníž. přenesená",J235,0)</f>
        <v>0</v>
      </c>
      <c r="BI235" s="190">
        <f>IF(N235="nulová",J235,0)</f>
        <v>0</v>
      </c>
      <c r="BJ235" s="17" t="s">
        <v>84</v>
      </c>
      <c r="BK235" s="190">
        <f>ROUND(I235*H235,2)</f>
        <v>0</v>
      </c>
      <c r="BL235" s="17" t="s">
        <v>126</v>
      </c>
      <c r="BM235" s="189" t="s">
        <v>736</v>
      </c>
    </row>
    <row r="236" spans="1:65" s="2" customFormat="1" ht="19.5">
      <c r="A236" s="34"/>
      <c r="B236" s="35"/>
      <c r="C236" s="36"/>
      <c r="D236" s="191" t="s">
        <v>135</v>
      </c>
      <c r="E236" s="36"/>
      <c r="F236" s="192" t="s">
        <v>735</v>
      </c>
      <c r="G236" s="36"/>
      <c r="H236" s="36"/>
      <c r="I236" s="193"/>
      <c r="J236" s="36"/>
      <c r="K236" s="36"/>
      <c r="L236" s="39"/>
      <c r="M236" s="194"/>
      <c r="N236" s="195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135</v>
      </c>
      <c r="AU236" s="17" t="s">
        <v>84</v>
      </c>
    </row>
    <row r="237" spans="1:65" s="2" customFormat="1" ht="48.75">
      <c r="A237" s="34"/>
      <c r="B237" s="35"/>
      <c r="C237" s="36"/>
      <c r="D237" s="191" t="s">
        <v>136</v>
      </c>
      <c r="E237" s="36"/>
      <c r="F237" s="196" t="s">
        <v>713</v>
      </c>
      <c r="G237" s="36"/>
      <c r="H237" s="36"/>
      <c r="I237" s="193"/>
      <c r="J237" s="36"/>
      <c r="K237" s="36"/>
      <c r="L237" s="39"/>
      <c r="M237" s="194"/>
      <c r="N237" s="195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136</v>
      </c>
      <c r="AU237" s="17" t="s">
        <v>84</v>
      </c>
    </row>
    <row r="238" spans="1:65" s="2" customFormat="1" ht="68.25">
      <c r="A238" s="34"/>
      <c r="B238" s="35"/>
      <c r="C238" s="36"/>
      <c r="D238" s="191" t="s">
        <v>138</v>
      </c>
      <c r="E238" s="36"/>
      <c r="F238" s="196" t="s">
        <v>737</v>
      </c>
      <c r="G238" s="36"/>
      <c r="H238" s="36"/>
      <c r="I238" s="193"/>
      <c r="J238" s="36"/>
      <c r="K238" s="36"/>
      <c r="L238" s="39"/>
      <c r="M238" s="194"/>
      <c r="N238" s="195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138</v>
      </c>
      <c r="AU238" s="17" t="s">
        <v>84</v>
      </c>
    </row>
    <row r="239" spans="1:65" s="14" customFormat="1">
      <c r="B239" s="219"/>
      <c r="C239" s="220"/>
      <c r="D239" s="191" t="s">
        <v>209</v>
      </c>
      <c r="E239" s="221" t="s">
        <v>1</v>
      </c>
      <c r="F239" s="222" t="s">
        <v>663</v>
      </c>
      <c r="G239" s="220"/>
      <c r="H239" s="223">
        <v>33</v>
      </c>
      <c r="I239" s="224"/>
      <c r="J239" s="220"/>
      <c r="K239" s="220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209</v>
      </c>
      <c r="AU239" s="229" t="s">
        <v>84</v>
      </c>
      <c r="AV239" s="14" t="s">
        <v>86</v>
      </c>
      <c r="AW239" s="14" t="s">
        <v>32</v>
      </c>
      <c r="AX239" s="14" t="s">
        <v>76</v>
      </c>
      <c r="AY239" s="229" t="s">
        <v>127</v>
      </c>
    </row>
    <row r="240" spans="1:65" s="14" customFormat="1">
      <c r="B240" s="219"/>
      <c r="C240" s="220"/>
      <c r="D240" s="191" t="s">
        <v>209</v>
      </c>
      <c r="E240" s="221" t="s">
        <v>1</v>
      </c>
      <c r="F240" s="222" t="s">
        <v>688</v>
      </c>
      <c r="G240" s="220"/>
      <c r="H240" s="223">
        <v>6</v>
      </c>
      <c r="I240" s="224"/>
      <c r="J240" s="220"/>
      <c r="K240" s="220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209</v>
      </c>
      <c r="AU240" s="229" t="s">
        <v>84</v>
      </c>
      <c r="AV240" s="14" t="s">
        <v>86</v>
      </c>
      <c r="AW240" s="14" t="s">
        <v>32</v>
      </c>
      <c r="AX240" s="14" t="s">
        <v>76</v>
      </c>
      <c r="AY240" s="229" t="s">
        <v>127</v>
      </c>
    </row>
    <row r="241" spans="1:65" s="14" customFormat="1">
      <c r="B241" s="219"/>
      <c r="C241" s="220"/>
      <c r="D241" s="191" t="s">
        <v>209</v>
      </c>
      <c r="E241" s="221" t="s">
        <v>1</v>
      </c>
      <c r="F241" s="222" t="s">
        <v>726</v>
      </c>
      <c r="G241" s="220"/>
      <c r="H241" s="223">
        <v>9</v>
      </c>
      <c r="I241" s="224"/>
      <c r="J241" s="220"/>
      <c r="K241" s="220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209</v>
      </c>
      <c r="AU241" s="229" t="s">
        <v>84</v>
      </c>
      <c r="AV241" s="14" t="s">
        <v>86</v>
      </c>
      <c r="AW241" s="14" t="s">
        <v>32</v>
      </c>
      <c r="AX241" s="14" t="s">
        <v>76</v>
      </c>
      <c r="AY241" s="229" t="s">
        <v>127</v>
      </c>
    </row>
    <row r="242" spans="1:65" s="15" customFormat="1">
      <c r="B242" s="233"/>
      <c r="C242" s="234"/>
      <c r="D242" s="191" t="s">
        <v>209</v>
      </c>
      <c r="E242" s="235" t="s">
        <v>1</v>
      </c>
      <c r="F242" s="236" t="s">
        <v>482</v>
      </c>
      <c r="G242" s="234"/>
      <c r="H242" s="237">
        <v>48</v>
      </c>
      <c r="I242" s="238"/>
      <c r="J242" s="234"/>
      <c r="K242" s="234"/>
      <c r="L242" s="239"/>
      <c r="M242" s="240"/>
      <c r="N242" s="241"/>
      <c r="O242" s="241"/>
      <c r="P242" s="241"/>
      <c r="Q242" s="241"/>
      <c r="R242" s="241"/>
      <c r="S242" s="241"/>
      <c r="T242" s="242"/>
      <c r="AT242" s="243" t="s">
        <v>209</v>
      </c>
      <c r="AU242" s="243" t="s">
        <v>84</v>
      </c>
      <c r="AV242" s="15" t="s">
        <v>126</v>
      </c>
      <c r="AW242" s="15" t="s">
        <v>32</v>
      </c>
      <c r="AX242" s="15" t="s">
        <v>84</v>
      </c>
      <c r="AY242" s="243" t="s">
        <v>127</v>
      </c>
    </row>
    <row r="243" spans="1:65" s="2" customFormat="1" ht="24">
      <c r="A243" s="34"/>
      <c r="B243" s="35"/>
      <c r="C243" s="178" t="s">
        <v>421</v>
      </c>
      <c r="D243" s="178" t="s">
        <v>128</v>
      </c>
      <c r="E243" s="179" t="s">
        <v>738</v>
      </c>
      <c r="F243" s="180" t="s">
        <v>739</v>
      </c>
      <c r="G243" s="181" t="s">
        <v>177</v>
      </c>
      <c r="H243" s="182">
        <v>48</v>
      </c>
      <c r="I243" s="183"/>
      <c r="J243" s="184">
        <f>ROUND(I243*H243,2)</f>
        <v>0</v>
      </c>
      <c r="K243" s="180" t="s">
        <v>132</v>
      </c>
      <c r="L243" s="39"/>
      <c r="M243" s="185" t="s">
        <v>1</v>
      </c>
      <c r="N243" s="186" t="s">
        <v>41</v>
      </c>
      <c r="O243" s="71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126</v>
      </c>
      <c r="AT243" s="189" t="s">
        <v>128</v>
      </c>
      <c r="AU243" s="189" t="s">
        <v>84</v>
      </c>
      <c r="AY243" s="17" t="s">
        <v>127</v>
      </c>
      <c r="BE243" s="190">
        <f>IF(N243="základní",J243,0)</f>
        <v>0</v>
      </c>
      <c r="BF243" s="190">
        <f>IF(N243="snížená",J243,0)</f>
        <v>0</v>
      </c>
      <c r="BG243" s="190">
        <f>IF(N243="zákl. přenesená",J243,0)</f>
        <v>0</v>
      </c>
      <c r="BH243" s="190">
        <f>IF(N243="sníž. přenesená",J243,0)</f>
        <v>0</v>
      </c>
      <c r="BI243" s="190">
        <f>IF(N243="nulová",J243,0)</f>
        <v>0</v>
      </c>
      <c r="BJ243" s="17" t="s">
        <v>84</v>
      </c>
      <c r="BK243" s="190">
        <f>ROUND(I243*H243,2)</f>
        <v>0</v>
      </c>
      <c r="BL243" s="17" t="s">
        <v>126</v>
      </c>
      <c r="BM243" s="189" t="s">
        <v>740</v>
      </c>
    </row>
    <row r="244" spans="1:65" s="2" customFormat="1" ht="19.5">
      <c r="A244" s="34"/>
      <c r="B244" s="35"/>
      <c r="C244" s="36"/>
      <c r="D244" s="191" t="s">
        <v>135</v>
      </c>
      <c r="E244" s="36"/>
      <c r="F244" s="192" t="s">
        <v>739</v>
      </c>
      <c r="G244" s="36"/>
      <c r="H244" s="36"/>
      <c r="I244" s="193"/>
      <c r="J244" s="36"/>
      <c r="K244" s="36"/>
      <c r="L244" s="39"/>
      <c r="M244" s="194"/>
      <c r="N244" s="195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135</v>
      </c>
      <c r="AU244" s="17" t="s">
        <v>84</v>
      </c>
    </row>
    <row r="245" spans="1:65" s="2" customFormat="1" ht="29.25">
      <c r="A245" s="34"/>
      <c r="B245" s="35"/>
      <c r="C245" s="36"/>
      <c r="D245" s="191" t="s">
        <v>136</v>
      </c>
      <c r="E245" s="36"/>
      <c r="F245" s="196" t="s">
        <v>692</v>
      </c>
      <c r="G245" s="36"/>
      <c r="H245" s="36"/>
      <c r="I245" s="193"/>
      <c r="J245" s="36"/>
      <c r="K245" s="36"/>
      <c r="L245" s="39"/>
      <c r="M245" s="194"/>
      <c r="N245" s="195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136</v>
      </c>
      <c r="AU245" s="17" t="s">
        <v>84</v>
      </c>
    </row>
    <row r="246" spans="1:65" s="2" customFormat="1" ht="68.25">
      <c r="A246" s="34"/>
      <c r="B246" s="35"/>
      <c r="C246" s="36"/>
      <c r="D246" s="191" t="s">
        <v>138</v>
      </c>
      <c r="E246" s="36"/>
      <c r="F246" s="196" t="s">
        <v>737</v>
      </c>
      <c r="G246" s="36"/>
      <c r="H246" s="36"/>
      <c r="I246" s="193"/>
      <c r="J246" s="36"/>
      <c r="K246" s="36"/>
      <c r="L246" s="39"/>
      <c r="M246" s="194"/>
      <c r="N246" s="195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138</v>
      </c>
      <c r="AU246" s="17" t="s">
        <v>84</v>
      </c>
    </row>
    <row r="247" spans="1:65" s="2" customFormat="1" ht="24">
      <c r="A247" s="34"/>
      <c r="B247" s="35"/>
      <c r="C247" s="178" t="s">
        <v>429</v>
      </c>
      <c r="D247" s="178" t="s">
        <v>128</v>
      </c>
      <c r="E247" s="179" t="s">
        <v>741</v>
      </c>
      <c r="F247" s="180" t="s">
        <v>742</v>
      </c>
      <c r="G247" s="181" t="s">
        <v>654</v>
      </c>
      <c r="H247" s="182">
        <v>1920</v>
      </c>
      <c r="I247" s="183"/>
      <c r="J247" s="184">
        <f>ROUND(I247*H247,2)</f>
        <v>0</v>
      </c>
      <c r="K247" s="180" t="s">
        <v>132</v>
      </c>
      <c r="L247" s="39"/>
      <c r="M247" s="185" t="s">
        <v>1</v>
      </c>
      <c r="N247" s="186" t="s">
        <v>41</v>
      </c>
      <c r="O247" s="71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126</v>
      </c>
      <c r="AT247" s="189" t="s">
        <v>128</v>
      </c>
      <c r="AU247" s="189" t="s">
        <v>84</v>
      </c>
      <c r="AY247" s="17" t="s">
        <v>127</v>
      </c>
      <c r="BE247" s="190">
        <f>IF(N247="základní",J247,0)</f>
        <v>0</v>
      </c>
      <c r="BF247" s="190">
        <f>IF(N247="snížená",J247,0)</f>
        <v>0</v>
      </c>
      <c r="BG247" s="190">
        <f>IF(N247="zákl. přenesená",J247,0)</f>
        <v>0</v>
      </c>
      <c r="BH247" s="190">
        <f>IF(N247="sníž. přenesená",J247,0)</f>
        <v>0</v>
      </c>
      <c r="BI247" s="190">
        <f>IF(N247="nulová",J247,0)</f>
        <v>0</v>
      </c>
      <c r="BJ247" s="17" t="s">
        <v>84</v>
      </c>
      <c r="BK247" s="190">
        <f>ROUND(I247*H247,2)</f>
        <v>0</v>
      </c>
      <c r="BL247" s="17" t="s">
        <v>126</v>
      </c>
      <c r="BM247" s="189" t="s">
        <v>743</v>
      </c>
    </row>
    <row r="248" spans="1:65" s="2" customFormat="1" ht="19.5">
      <c r="A248" s="34"/>
      <c r="B248" s="35"/>
      <c r="C248" s="36"/>
      <c r="D248" s="191" t="s">
        <v>135</v>
      </c>
      <c r="E248" s="36"/>
      <c r="F248" s="192" t="s">
        <v>742</v>
      </c>
      <c r="G248" s="36"/>
      <c r="H248" s="36"/>
      <c r="I248" s="193"/>
      <c r="J248" s="36"/>
      <c r="K248" s="36"/>
      <c r="L248" s="39"/>
      <c r="M248" s="194"/>
      <c r="N248" s="195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135</v>
      </c>
      <c r="AU248" s="17" t="s">
        <v>84</v>
      </c>
    </row>
    <row r="249" spans="1:65" s="2" customFormat="1" ht="29.25">
      <c r="A249" s="34"/>
      <c r="B249" s="35"/>
      <c r="C249" s="36"/>
      <c r="D249" s="191" t="s">
        <v>136</v>
      </c>
      <c r="E249" s="36"/>
      <c r="F249" s="196" t="s">
        <v>696</v>
      </c>
      <c r="G249" s="36"/>
      <c r="H249" s="36"/>
      <c r="I249" s="193"/>
      <c r="J249" s="36"/>
      <c r="K249" s="36"/>
      <c r="L249" s="39"/>
      <c r="M249" s="194"/>
      <c r="N249" s="195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136</v>
      </c>
      <c r="AU249" s="17" t="s">
        <v>84</v>
      </c>
    </row>
    <row r="250" spans="1:65" s="2" customFormat="1" ht="68.25">
      <c r="A250" s="34"/>
      <c r="B250" s="35"/>
      <c r="C250" s="36"/>
      <c r="D250" s="191" t="s">
        <v>138</v>
      </c>
      <c r="E250" s="36"/>
      <c r="F250" s="196" t="s">
        <v>737</v>
      </c>
      <c r="G250" s="36"/>
      <c r="H250" s="36"/>
      <c r="I250" s="193"/>
      <c r="J250" s="36"/>
      <c r="K250" s="36"/>
      <c r="L250" s="39"/>
      <c r="M250" s="194"/>
      <c r="N250" s="195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138</v>
      </c>
      <c r="AU250" s="17" t="s">
        <v>84</v>
      </c>
    </row>
    <row r="251" spans="1:65" s="14" customFormat="1">
      <c r="B251" s="219"/>
      <c r="C251" s="220"/>
      <c r="D251" s="191" t="s">
        <v>209</v>
      </c>
      <c r="E251" s="221" t="s">
        <v>1</v>
      </c>
      <c r="F251" s="222" t="s">
        <v>744</v>
      </c>
      <c r="G251" s="220"/>
      <c r="H251" s="223">
        <v>1920</v>
      </c>
      <c r="I251" s="224"/>
      <c r="J251" s="220"/>
      <c r="K251" s="220"/>
      <c r="L251" s="225"/>
      <c r="M251" s="230"/>
      <c r="N251" s="231"/>
      <c r="O251" s="231"/>
      <c r="P251" s="231"/>
      <c r="Q251" s="231"/>
      <c r="R251" s="231"/>
      <c r="S251" s="231"/>
      <c r="T251" s="232"/>
      <c r="AT251" s="229" t="s">
        <v>209</v>
      </c>
      <c r="AU251" s="229" t="s">
        <v>84</v>
      </c>
      <c r="AV251" s="14" t="s">
        <v>86</v>
      </c>
      <c r="AW251" s="14" t="s">
        <v>32</v>
      </c>
      <c r="AX251" s="14" t="s">
        <v>84</v>
      </c>
      <c r="AY251" s="229" t="s">
        <v>127</v>
      </c>
    </row>
    <row r="252" spans="1:65" s="2" customFormat="1" ht="6.95" customHeight="1">
      <c r="A252" s="34"/>
      <c r="B252" s="54"/>
      <c r="C252" s="55"/>
      <c r="D252" s="55"/>
      <c r="E252" s="55"/>
      <c r="F252" s="55"/>
      <c r="G252" s="55"/>
      <c r="H252" s="55"/>
      <c r="I252" s="55"/>
      <c r="J252" s="55"/>
      <c r="K252" s="55"/>
      <c r="L252" s="39"/>
      <c r="M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</row>
  </sheetData>
  <sheetProtection algorithmName="SHA-512" hashValue="ZgpjqupnHX5iEHVCoZDKCcTjHPO2mSl7HxNU7rLEidkWZM/2U7bFSlee2dzG234FYRY941m6Ifpkw7Nx+kwbkw==" saltValue="zSdt2mjwNBgIDA/AVdxS6iQuXYV+BIrznPaQQgcJrPwvUsE+/0SdDPe4fTm23H8scm3Uv2MedICZqUx8vQE88w==" spinCount="100000" sheet="1" objects="1" scenarios="1" formatColumns="0" formatRows="0" autoFilter="0"/>
  <autoFilter ref="C116:K251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KAR VON-0 - Všeobecné a o...</vt:lpstr>
      <vt:lpstr>KAR201-0 - SO 201 - Skaln...</vt:lpstr>
      <vt:lpstr>KAR202-0 - SO 202 - Skaln...</vt:lpstr>
      <vt:lpstr>KAR203-0 - SO 203 - Skaln...</vt:lpstr>
      <vt:lpstr>KAR401-0 - SO 401 - Přelo...</vt:lpstr>
      <vt:lpstr>KAR900-0 - SO 900 - DIO </vt:lpstr>
      <vt:lpstr>'KAR VON-0 - Všeobecné a o...'!Názvy_tisku</vt:lpstr>
      <vt:lpstr>'KAR201-0 - SO 201 - Skaln...'!Názvy_tisku</vt:lpstr>
      <vt:lpstr>'KAR202-0 - SO 202 - Skaln...'!Názvy_tisku</vt:lpstr>
      <vt:lpstr>'KAR203-0 - SO 203 - Skaln...'!Názvy_tisku</vt:lpstr>
      <vt:lpstr>'KAR401-0 - SO 401 - Přelo...'!Názvy_tisku</vt:lpstr>
      <vt:lpstr>'KAR900-0 - SO 900 - DIO '!Názvy_tisku</vt:lpstr>
      <vt:lpstr>'Rekapitulace stavby'!Názvy_tisku</vt:lpstr>
      <vt:lpstr>'KAR VON-0 - Všeobecné a o...'!Oblast_tisku</vt:lpstr>
      <vt:lpstr>'KAR201-0 - SO 201 - Skaln...'!Oblast_tisku</vt:lpstr>
      <vt:lpstr>'KAR202-0 - SO 202 - Skaln...'!Oblast_tisku</vt:lpstr>
      <vt:lpstr>'KAR203-0 - SO 203 - Skaln...'!Oblast_tisku</vt:lpstr>
      <vt:lpstr>'KAR401-0 - SO 401 - Přelo...'!Oblast_tisku</vt:lpstr>
      <vt:lpstr>'KAR900-0 - SO 900 - DIO 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Komarek</dc:creator>
  <cp:lastModifiedBy>Karel Motal</cp:lastModifiedBy>
  <dcterms:created xsi:type="dcterms:W3CDTF">2021-05-18T12:20:32Z</dcterms:created>
  <dcterms:modified xsi:type="dcterms:W3CDTF">2021-05-27T14:41:01Z</dcterms:modified>
</cp:coreProperties>
</file>