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Rekapitulace" sheetId="1" r:id="rId1"/>
    <sheet name="SO 120" sheetId="2" r:id="rId2"/>
    <sheet name="SO 160" sheetId="3" r:id="rId3"/>
    <sheet name="SO 180" sheetId="4" r:id="rId4"/>
    <sheet name="SO 190" sheetId="5" r:id="rId5"/>
    <sheet name="VON" sheetId="6" r:id="rId6"/>
  </sheets>
  <definedNames/>
  <calcPr fullCalcOnLoad="1"/>
</workbook>
</file>

<file path=xl/sharedStrings.xml><?xml version="1.0" encoding="utf-8"?>
<sst xmlns="http://schemas.openxmlformats.org/spreadsheetml/2006/main" count="1102" uniqueCount="355">
  <si>
    <t>Soupis objektů s DPH</t>
  </si>
  <si>
    <t>Stavba: 2003 - II/336 Buda - Čejtice</t>
  </si>
  <si>
    <t>Varianta: ZŘ - Základní řešení</t>
  </si>
  <si>
    <t>Odbytová cena:</t>
  </si>
  <si>
    <t>OC+DPH:</t>
  </si>
  <si>
    <t>Objekt</t>
  </si>
  <si>
    <t>Popis</t>
  </si>
  <si>
    <t>OC</t>
  </si>
  <si>
    <t>DPH</t>
  </si>
  <si>
    <t>OC+DPH</t>
  </si>
  <si>
    <t>ASPE10</t>
  </si>
  <si>
    <t>S</t>
  </si>
  <si>
    <t>Příloha k formuláři pro ocenění nabídky</t>
  </si>
  <si>
    <t xml:space="preserve">Stavba: </t>
  </si>
  <si>
    <t>2003</t>
  </si>
  <si>
    <t>II/336 Buda - Čejtice</t>
  </si>
  <si>
    <t>O</t>
  </si>
  <si>
    <t>Rozpočet:</t>
  </si>
  <si>
    <t>0,00</t>
  </si>
  <si>
    <t>15,00</t>
  </si>
  <si>
    <t>21,00</t>
  </si>
  <si>
    <t>3</t>
  </si>
  <si>
    <t>2</t>
  </si>
  <si>
    <t>SO 120</t>
  </si>
  <si>
    <t>Silnice II/336</t>
  </si>
  <si>
    <t>Typ</t>
  </si>
  <si>
    <t>0</t>
  </si>
  <si>
    <t>Poř. číslo</t>
  </si>
  <si>
    <t>1</t>
  </si>
  <si>
    <t>Kód položky</t>
  </si>
  <si>
    <t>Varianta</t>
  </si>
  <si>
    <t>Název položky</t>
  </si>
  <si>
    <t>4</t>
  </si>
  <si>
    <t>MJ</t>
  </si>
  <si>
    <t>5</t>
  </si>
  <si>
    <t>Množství</t>
  </si>
  <si>
    <t>6</t>
  </si>
  <si>
    <t>Cena</t>
  </si>
  <si>
    <t>Jednotková</t>
  </si>
  <si>
    <t>9</t>
  </si>
  <si>
    <t>Celkem</t>
  </si>
  <si>
    <t>10</t>
  </si>
  <si>
    <t>SD</t>
  </si>
  <si>
    <t>Všeobecné konstrukce a práce</t>
  </si>
  <si>
    <t>P</t>
  </si>
  <si>
    <t>014102</t>
  </si>
  <si>
    <t>a</t>
  </si>
  <si>
    <t>POPLATKY ZA SKLÁDKU</t>
  </si>
  <si>
    <t>T</t>
  </si>
  <si>
    <t>PP</t>
  </si>
  <si>
    <t>prostý beton</t>
  </si>
  <si>
    <t>VV</t>
  </si>
  <si>
    <t>dle pol. 11352: 48*0,205=9,840 [A]</t>
  </si>
  <si>
    <t>b</t>
  </si>
  <si>
    <t>zemina, kamenivo</t>
  </si>
  <si>
    <t>dle pol. 11130: 9686*0,1*1,8=1 743,480 [A] 
dle pol. 122738: 20*1,8=36,000 [B] 
dle pol. 126738: 4500*1,8=8 100,000 [C] 
dle pol. 12920: 1937,2*2,0=3 874,400 [D] 
dle pol. 12932: 6260*0,5*1,8=5 634,000 [E] 
Celkem: A+B+C+D+E=19 387,880 [F]</t>
  </si>
  <si>
    <t>c</t>
  </si>
  <si>
    <t>Alternativní položka - poplatek za uložení na recyklační středisko (příp. sklad) dle dispozic objednatele - vyfrézovaná suť není odpadem!</t>
  </si>
  <si>
    <t>dle pol. 113728: 492,4*2,56=1 260,544 [A]</t>
  </si>
  <si>
    <t>Zemní práce</t>
  </si>
  <si>
    <t>11130</t>
  </si>
  <si>
    <t/>
  </si>
  <si>
    <t>SEJMUTÍ DRNU</t>
  </si>
  <si>
    <t>M2</t>
  </si>
  <si>
    <t>prům. tl. 0,1m</t>
  </si>
  <si>
    <t>odstranění travin z krajnice a úprava do sklonu š. do 1m: 9686*1,0=9 686,000 [A]</t>
  </si>
  <si>
    <t>11352</t>
  </si>
  <si>
    <t>ODSTRANĚNÍ CHODNÍKOVÝCH A SILNIČNÍCH OBRUBNÍKŮ BETONOVÝCH</t>
  </si>
  <si>
    <t>M</t>
  </si>
  <si>
    <t>vč. odvozu a uložení na recyklační středisko / trvalou skládku dle dispozic zhotovitele</t>
  </si>
  <si>
    <t>Vybourání stávajících betonových obrub včetně lože (1. úsek): 48=48,000 [A]</t>
  </si>
  <si>
    <t>113724</t>
  </si>
  <si>
    <t>FRÉZOVÁNÍ ZPEVNĚNÝCH PLOCH ASFALTOVÝCH, ODVOZ DO 5KM</t>
  </si>
  <si>
    <t>M3</t>
  </si>
  <si>
    <t>vč. odvozu a uložení na meziskládku dle dispozic zhotovitele, vzdálenost uvedena orientačně 
Výpočet frézování vozovky viz. pol. 11372.</t>
  </si>
  <si>
    <t>Materiál pro následné využití na zpevnění krajnic R-mat 0/22: 1937,2=1 937,200 [A]</t>
  </si>
  <si>
    <t>7</t>
  </si>
  <si>
    <t>113728</t>
  </si>
  <si>
    <t>FRÉZOVÁNÍ ZPEVNĚNÝCH PLOCH ASFALTOVÝCH, ODVOZ DO 20KM</t>
  </si>
  <si>
    <t>vč. odvozu a uložení na recyklační středisko dle dispozic zhotovitele, vzdálenost uvedena orientačně - materiál není odpadem! 
požadovaná frakce frézované 0/22</t>
  </si>
  <si>
    <t>Frézování obrusné a podkladní vrstvy vozovek - 
- 1. úsek (do hl. 80 mm): 7265*0,08=581,200 [A] 
- 2. úsek (do hl. 60 mm): 7205*0,06=432,300 [B] 
- 3. úsek (do hl. 80 mm): 11450*0,08=916,000 [C] 
- 4. úsek (do hl. 50 mm): 10002*0,05=500,100 [D] 
Celkem: A+B+C+D=2 429,600 [E] 
Materiál pro následné využití na zpevnění krajnic R-mat 0/22 (odpočet): -1937,2=-1 937,200 [F] 
Celkem: E+F=492,400 [G]</t>
  </si>
  <si>
    <t>8</t>
  </si>
  <si>
    <t>122738</t>
  </si>
  <si>
    <t>ODKOPÁVKY A PROKOPÁVKY OBECNÉ TŘ. I, ODVOZ DO 20KM</t>
  </si>
  <si>
    <t>vč. odvozu na recyklační středisko / trvalou skládku dle dispozic zhotovitele, vzdálenost uvedena orientačně</t>
  </si>
  <si>
    <t>Zrušení zeleného trojúhelníkového ostrůvku v km 25,19 (požadavek PČR) 
Odkop v tl. 0,5m: 40,0*0,5=20,000 [A]</t>
  </si>
  <si>
    <t>125734</t>
  </si>
  <si>
    <t>VYKOPÁVKY ZE ZEMNÍKŮ A SKLÁDEK TŘ. I, ODVOZ DO 5KM</t>
  </si>
  <si>
    <t>naložení vč. dovozu z meziskládky dle dispozic zhotovitele, vzdálenost uvedena orientačně</t>
  </si>
  <si>
    <t>Materiál pro využití na zpevnění krajnic R-mat 0/22: 1937,2=1 937,200 [A]</t>
  </si>
  <si>
    <t>126738</t>
  </si>
  <si>
    <t>ZŘÍZENÍ STUPŇŮ V PODLOŽÍ NÁSYPŮ TŘ. I, ODVOZ DO 20KM</t>
  </si>
  <si>
    <t>vč. odvozu na recyklační středisko / trvalou skládku dle dispozic zhotovitele, vzdálenost uvedena orientačně 
POZN.: Položka bude čerpána v rozsahu dle pokynů zadavatele!</t>
  </si>
  <si>
    <t>Sanace krajnice 
Odstranění podloží v prostoru sanace krajnic (dle odborného odhadu na 30% úseku oboustranně): 4500=4 500,000 [A]</t>
  </si>
  <si>
    <t>11</t>
  </si>
  <si>
    <t>12920</t>
  </si>
  <si>
    <t>ČIŠTĚNÍ KRAJNIC OD NÁNOSU</t>
  </si>
  <si>
    <t>Stržení krajnic na úroveň RSCA: 1937,2=1 937,200 [A]</t>
  </si>
  <si>
    <t>12</t>
  </si>
  <si>
    <t>12932</t>
  </si>
  <si>
    <t>ČIŠTĚNÍ PŘÍKOPŮ OD NÁNOSU DO 0,5M3/M</t>
  </si>
  <si>
    <t>vč. odvozu a uložení na recyklační středisko / trvalou skládku dle dispozic zhotovitele 
vč. případné likvidace drobných náletových dřevin</t>
  </si>
  <si>
    <t>Pročištění nezpevněných příkopů: 6260=6 260,000 [A]</t>
  </si>
  <si>
    <t>13</t>
  </si>
  <si>
    <t>17120</t>
  </si>
  <si>
    <t>ULOŽENÍ SYPANINY DO NÁSYPŮ A NA SKLÁDKY BEZ ZHUTNĚNÍ</t>
  </si>
  <si>
    <t>dle pol. 122738: 20=20,000 [A] 
dle pol. 126738: 4500=4 500,000 [B] 
Celkem: A+B=4 520,000 [C]</t>
  </si>
  <si>
    <t>14</t>
  </si>
  <si>
    <t>17310</t>
  </si>
  <si>
    <t>ZEMNÍ KRAJNICE A DOSYPÁVKY SE ZHUTNĚNÍM</t>
  </si>
  <si>
    <t>materiál z meziskládky (výzisk stavby)</t>
  </si>
  <si>
    <t>Zpevnění krajnic R-mat 0/22: 1937,2=1 937,200 [A]</t>
  </si>
  <si>
    <t>Základy</t>
  </si>
  <si>
    <t>15</t>
  </si>
  <si>
    <t>21152</t>
  </si>
  <si>
    <t>SANAČNÍ ŽEBRA Z KAMENIVA DRCENÉHO</t>
  </si>
  <si>
    <t>POZN.: Položka bude čerpána v rozsahu dle pokynů zadavatele!</t>
  </si>
  <si>
    <t>Sanace krajnice 
ŠD fr. 0/63 (dle odborného odhadu na 30% úseku oboustranně): 3000=3 000,000 [A]</t>
  </si>
  <si>
    <t>Komunikace</t>
  </si>
  <si>
    <t>16</t>
  </si>
  <si>
    <t>56330</t>
  </si>
  <si>
    <t>VOZOVKOVÉ VRSTVY ZE ŠTĚRKODRTI</t>
  </si>
  <si>
    <t>Sanace krajnice (bude čerpáno v rozsahu dle pokynů zadavatele!) 
ŠDA fr. 0/63 (dle odborného odhadu na 30% úseku oboustranně): 1500=1 500,000 [A] 
Zrušení zeleného trojúhelníkového ostrůvku v km 25,19 (požadavek PČR) 
Doplnění podloží ŠDA fr. 0/63 tl. 220mm a vrstvy pro provedení RS CA (v ploše) tl. 180mm, celkem v tl. 0,4m: 40,0*0,4=16,000 [B] 
Celkem: A+B=1 516,000 [C]</t>
  </si>
  <si>
    <t>17</t>
  </si>
  <si>
    <t>567544</t>
  </si>
  <si>
    <t>VRST PRO OBNOVU A OPR RECYK ZA STUD CEM A ASF EM TL DO 200MM</t>
  </si>
  <si>
    <t>Recyklace za studena na místě RS CA dle TP 208 tl. 180 mm 
Zahrnuje případné přidání doplňkového kameniva podle výsledků průkazní zkoušky, dále reprofilace do požadovaných sklonových poměrů a přehutnění vrstvy, dávkování asfaltové emulze 3% v množství zbytkového asfaltu a dávkování cementu 5% dle TP 208. 
Přesný způsob sanace (receptura) a její rozsah bude upřesněn dle skutečné situace na stavbě.</t>
  </si>
  <si>
    <t>RS 0/32 CA tl. 180mm vč. průměrného rozšíření podkladní vrstvy o 5,5% - 
- 1. úsek: 7265=7 265,000 [A] 
- 2. úsek: 7205=7 205,000 [B] 
- 3. úsek: 11450=11 450,000 [C] 
- 4. úsek: 10002=10 002,000 [D] 
Celkem: (A+B+C+D)*1,055=37 897,710 [E]</t>
  </si>
  <si>
    <t>18</t>
  </si>
  <si>
    <t>572123</t>
  </si>
  <si>
    <t>INFILTRAČNÍ POSTŘIK Z EMULZE DO 1,0KG/M2</t>
  </si>
  <si>
    <t>PI-C ; 0,8 kg / m2</t>
  </si>
  <si>
    <t>Nová konstrukce vozovky vč. průměrného rozšíření podkladní vrstvy o 3% - 
- 1. úsek: 7265=7 265,000 [A] 
- 2. úsek: 7205=7 205,000 [B] 
- 3. úsek: 11450=11 450,000 [C] 
- 4. úsek: 10002=10 002,000 [D] 
Celkem: (A+B+C+D)*1,03=36 999,660 [E]</t>
  </si>
  <si>
    <t>19</t>
  </si>
  <si>
    <t>572213</t>
  </si>
  <si>
    <t>SPOJOVACÍ POSTŘIK Z EMULZE DO 0,5KG/M2</t>
  </si>
  <si>
    <t>PS-C ; 0,4 kg / m2</t>
  </si>
  <si>
    <t>Nová konstrukce vozovky vč. průměrného rozšíření podkladní vrstvy o 1% - 
- 1. úsek: 7265=7 265,000 [A] 
- 2. úsek: 7205=7 205,000 [B] 
- 3. úsek: 11450=11 450,000 [C] 
- 4. úsek: 10002=10 002,000 [D] 
Celkem: (A+B+C+D)*1,01=36 281,220 [E]</t>
  </si>
  <si>
    <t>20</t>
  </si>
  <si>
    <t>574A34</t>
  </si>
  <si>
    <t>ASFALTOVÝ BETON PRO OBRUSNÉ VRSTVY ACO 11+, 11S TL. 40MM</t>
  </si>
  <si>
    <t>Nová konstrukce vozovky 
- 1. úsek: 7265=7 265,000 [A] 
- 2. úsek: 7205=7 205,000 [B] 
- 3. úsek: 11450=11 450,000 [C] 
- 4. úsek: 10002=10 002,000 [D] 
Celkem: A+B+C+D=35 922,000 [E]</t>
  </si>
  <si>
    <t>21</t>
  </si>
  <si>
    <t>574E56</t>
  </si>
  <si>
    <t>ASFALTOVÝ BETON PRO PODKLADNÍ VRSTVY ACP 16+, 16S TL. 60MM</t>
  </si>
  <si>
    <t>ACP 16+ ; tl. 60mm</t>
  </si>
  <si>
    <t>Nová konstrukce vozovky vč. průměrného rozšíření podkladní vrstvy o 2% - 
- 1. úsek: 7265=7 265,000 [A] 
- 2. úsek: 7205=7 205,000 [B] 
- 3. úsek: 11450=11 450,000 [C] 
- 4. úsek: 10002=10 002,000 [D] 
Celkem: (A+B+C+D)*1,02=36 640,440 [E]</t>
  </si>
  <si>
    <t>22</t>
  </si>
  <si>
    <t>58920</t>
  </si>
  <si>
    <t>VÝPLŇ SPAR MODIFIKOVANÝM ASFALTEM</t>
  </si>
  <si>
    <t>napojení na stávající stav (vč. odboček, ZÚ, KÚ. etapy) 
POZN.: Případné pracovní (podélné) spáry při provádění za celkové uzavírky jsou součástí položek pokládky živičných vrstev!</t>
  </si>
  <si>
    <t>zálivka spar asfaltového krytu: 350=350,000 [A]</t>
  </si>
  <si>
    <t>Ostatní konstrukce a práce</t>
  </si>
  <si>
    <t>23</t>
  </si>
  <si>
    <t>9113A1</t>
  </si>
  <si>
    <t>SVODIDLO OCEL SILNIČ JEDNOSTR, ÚROVEŇ ZADRŽ N1, N2 - DODÁVKA A MONTÁŽ</t>
  </si>
  <si>
    <t>úroveň zadržení N2, vč. náběhů</t>
  </si>
  <si>
    <t>Nové ocelové svodidlo: 211=211,000 [A]</t>
  </si>
  <si>
    <t>24</t>
  </si>
  <si>
    <t>91225</t>
  </si>
  <si>
    <t>SMĚROVÉ SLOUPKY KOVOVÉ VČET ODRAZ PÁSKU</t>
  </si>
  <si>
    <t>KUS</t>
  </si>
  <si>
    <t>Doplnění směrových sloupků: 180=180,000 [A]</t>
  </si>
  <si>
    <t>25</t>
  </si>
  <si>
    <t>917224</t>
  </si>
  <si>
    <t>SILNIČNÍ A CHODNÍKOVÉ OBRUBY Z BETONOVÝCH OBRUBNÍKŮ ŠÍŘ 150MM</t>
  </si>
  <si>
    <t>sil. obruby 150/250mm do betonového lože s opěrou</t>
  </si>
  <si>
    <t>Provedení betonových obrub včetně lože (1. úsek): 48=48,000 [A]</t>
  </si>
  <si>
    <t>26</t>
  </si>
  <si>
    <t>919111</t>
  </si>
  <si>
    <t>ŘEZÁNÍ ASFALTOVÉHO KRYTU VOZOVEK TL DO 50MM</t>
  </si>
  <si>
    <t>proříznutí asfaltového krytu: 350=350,000 [A]</t>
  </si>
  <si>
    <t>SO 160</t>
  </si>
  <si>
    <t>Propustky</t>
  </si>
  <si>
    <t>dle pol. 966158: 55*2,4=132,000 [A]</t>
  </si>
  <si>
    <t>zemina, kamenivo, kamen</t>
  </si>
  <si>
    <t>dle pol. 11130: 350*0,1*1,8=63,000 [A] 
dle pol. 113328: 169,6*2,1=356,160 [B] 
dle pol. 129945: 13*0,05*1,8=1,170 [C] 
dle pol. 129946: 48*0,1*1,8=8,640 [D] 
dle pol. 129957: 120*0,15*1,8=32,400 [E] 
dle pol. 12996: 12*0,3*1,8=6,480 [F] 
dle pol. 132738: 337*1,8=606,600 [G] 
dle pol. 966138: 130*2,6=338,000 [H] 
Celkem: A+B+C+D+E+F+G+H=1 412,450 [I]</t>
  </si>
  <si>
    <t>014212</t>
  </si>
  <si>
    <t>POPLATKY ZA ZEMNÍK - ORNICE</t>
  </si>
  <si>
    <t>Pořízení zeminy schopné zúrodnění</t>
  </si>
  <si>
    <t>úprava příkopu (ohumusování a zatravnění, ošetření) - výměra dle pol. 11130: 350*0,1*1,8=63,000 [A]</t>
  </si>
  <si>
    <t>úprava příkopu (stržení drnu v příkopu tl. 0,1m): 
propustek 01 km 23.518181: 30=30,000 [A] 
propustek 02 km 23.905595: 85=85,000 [B] 
propustek 03 km 24.17167: 30=30,000 [C] 
propustek 04 km 24.353055: 30=30,000 [D] 
propustek 05 km 24.707905: 50=50,000 [E] 
propustek 06 km 25,676284: 50=50,000 [F] 
propustek 08 km 26,653200: 35=35,000 [G] 
propustek 09 km 27,036000: 20=20,000 [H] 
propustek 10 km 27,746474: 20=20,000 [I] 
Celkem: A+B+C+D+E+F+G+H+I=350,000 [J]</t>
  </si>
  <si>
    <t>113328</t>
  </si>
  <si>
    <t>ODSTRAN PODKL ZPEVNĚNÝCH PLOCH Z KAMENIVA NESTMEL, ODVOZ DO 20KM</t>
  </si>
  <si>
    <t>vč. odvozu a uložení na recyklační středisko / trvalou skládku dle dispozic zhotovitele, vzdálenost uvedena orientačně</t>
  </si>
  <si>
    <t>vybourání kce vozovky nad propustkem tl. 0,32 / 0,4 m: 
propustek 01 km 23.518181: 50*0,32=16,000 [A] 
propustek 02 km 23.905595: 50*0,32=16,000 [B] 
propustek 03 km 24.17167: 50*0,32=16,000 [C] 
propustek 04 km 24.353055: 55*0,32=17,600 [D] 
propustek 05 km 24.707905: 50*0,32=16,000 [E] 
propustek 06 km 25,676284: 50*0,32=16,000 [F] 
propustek 08 km 26,653200: 60*0,40=24,000 [G] 
propustek 09 km 27,036000: 70*0,40=28,000 [H] 
propustek 10 km 27,746474: 50*0,40=20,000 [I] 
Celkem: A+B+C+D+E+F+G+H+I=169,600 [J]</t>
  </si>
  <si>
    <t>125738</t>
  </si>
  <si>
    <t>VYKOPÁVKY ZE ZEMNÍKŮ A SKLÁDEK TŘ. I, ODVOZ DO 20KM</t>
  </si>
  <si>
    <t>vč. dopravy zeminy schopné zúrodnění dle dispozic zhotovitele, vzdálenost uvedena orientačně</t>
  </si>
  <si>
    <t>úprava příkopu (ohumusování a zatravnění, ošetření) - výměra dle pol. 11130: 350*0,1=35,000 [A]</t>
  </si>
  <si>
    <t>129945</t>
  </si>
  <si>
    <t>ČIŠTĚNÍ POTRUBÍ DN DO 300MM</t>
  </si>
  <si>
    <t>pročištění podélných propustků pod sjezdy do DN300: 13=13,000 [A]</t>
  </si>
  <si>
    <t>129946</t>
  </si>
  <si>
    <t>ČIŠTĚNÍ POTRUBÍ DN DO 400MM</t>
  </si>
  <si>
    <t>pročištění podélných propustků pod sjezdy DN400: 48=48,000 [A]</t>
  </si>
  <si>
    <t>129957</t>
  </si>
  <si>
    <t>ČIŠTĚNÍ POTRUBÍ DN DO 500MM</t>
  </si>
  <si>
    <t>pročištění podélných propustků pod sjezdy - 
- DN450: 23=23,000 [A] 
- DN460: 7=7,000 [B] 
- DN500: 90=90,000 [C] 
Celkem: A+B+C=120,000 [D]</t>
  </si>
  <si>
    <t>12996</t>
  </si>
  <si>
    <t>ČIŠTĚNÍ POTRUBÍ DN DO 800MM</t>
  </si>
  <si>
    <t>propustek 07 km 25,869000 (po rekonstrukci): 12=12,000 [A]</t>
  </si>
  <si>
    <t>132738</t>
  </si>
  <si>
    <t>HLOUBENÍ RÝH ŠÍŘ DO 2M PAŽ I NEPAŽ TŘ. I, ODVOZ DO 20KM</t>
  </si>
  <si>
    <t>výkop zeminy kolem propustku: 
propustek 01 km 23.518181 (vč. výkopu pro vtokovou jímku): 65=65,000 [A] 
propustek 02 km 23.905595: 18=18,000 [B] 
propustek 03 km 24.17167: 28=28,000 [C] 
propustek 04 km 24.353055: 50=50,000 [D] 
propustek 05 km 24.707905: 25=25,000 [E] 
propustek 06 km 25,676284: 40=40,000 [F] 
propustek 08 km 26,653200: 45=45,000 [G] 
propustek 09 km 27,036000: 50=50,000 [H] 
propustek 10 km 27,746474: 16=16,000 [I] 
Celkem: A+B+C+D+E+F+G+H+I=337,000 [J]</t>
  </si>
  <si>
    <t>dle pol. 132738: 337=337,000 [A]</t>
  </si>
  <si>
    <t>17581</t>
  </si>
  <si>
    <t>OBSYP POTRUBÍ A OBJEKTŮ Z NAKUPOVANÝCH MATERIÁLŮ</t>
  </si>
  <si>
    <t>ŠD fr. 0/32</t>
  </si>
  <si>
    <t>zásyp / obsyp potrubí hutněno po vrstvách 150 mm: 
propustek 01 km 23.518181: 100=100,000 [A] 
propustek 02 km 23.905595: 40=40,000 [B] 
propustek 03 km 24.17167: 56=56,000 [C] 
propustek 04 km 24.353055: 68=68,000 [D] 
propustek 05 km 24.707905: 20=20,000 [E] 
propustek 06 km 25,676284: 55=55,000 [F] 
propustek 08 km 26,653200: 55=55,000 [G] 
propustek 09 km 27,036000: 60=60,000 [H] 
propustek 10 km 27,746474: 12=12,000 [I] 
Celkem: A+B+C+D+E+F+G+H+I=466,000 [J]</t>
  </si>
  <si>
    <t>18110</t>
  </si>
  <si>
    <t>ÚPRAVA PLÁNĚ SE ZHUTNĚNÍM V HORNINĚ TŘ. I</t>
  </si>
  <si>
    <t>úprava dna rýhy do sklonu, zhutnění: 
propustek 01 km 23.518181: 16=16,000 [A] 
propustek 02 km 23.905595: 22=22,000 [B] 
propustek 03 km 24.17167: 29=29,000 [C] 
propustek 04 km 24.353055: 24=24,000 [D] 
propustek 05 km 24.707905: 25=25,000 [E] 
propustek 06 km 25,676284: 24=24,000 [F] 
propustek 08 km 26,653200: 24=24,000 [G] 
propustek 09 km 27,036000: 26=26,000 [H] 
propustek 10 km 27,746474: 24=24,000 [I] 
Celkem: A+B+C+D+E+F+G+H+I=214,000 [J]</t>
  </si>
  <si>
    <t>18130</t>
  </si>
  <si>
    <t>ÚPRAVA PLÁNĚ BEZ ZHUTNĚNÍ</t>
  </si>
  <si>
    <t>úprava příkopu (srovnání plochy pro ohumusování) - výměra dle pol. 11130: 350=350,000 [A]</t>
  </si>
  <si>
    <t>18221</t>
  </si>
  <si>
    <t>ROZPROSTŘENÍ ORNICE VE SVAHU V TL DO 0,10M</t>
  </si>
  <si>
    <t>tl. 100mm, nakoupený materiál</t>
  </si>
  <si>
    <t>úprava příkopu (ohumusování a zatravnění, ošetření) - výměra dle pol. 11130: 350=350,000 [A]</t>
  </si>
  <si>
    <t>18241</t>
  </si>
  <si>
    <t>ZALOŽENÍ TRÁVNÍKU RUČNÍM VÝSEVEM</t>
  </si>
  <si>
    <t>18247</t>
  </si>
  <si>
    <t>OŠETŘOVÁNÍ TRÁVNÍKU</t>
  </si>
  <si>
    <t>22495</t>
  </si>
  <si>
    <t>PILOTY ZHOTOV NA MÍSTĚ ZE DŘEVA</t>
  </si>
  <si>
    <t>dřevěné kůly DN100 mm dl. 1,5 m</t>
  </si>
  <si>
    <t>propustek 01 km 23.518181: 6*0,1*0,1*1,5=0,090 [A]</t>
  </si>
  <si>
    <t>Vodorovné konstrukce</t>
  </si>
  <si>
    <t>45131</t>
  </si>
  <si>
    <t>PODKL A VÝPLŇ VRSTVY Z PROST BET</t>
  </si>
  <si>
    <t>výplň vtoku potrubí</t>
  </si>
  <si>
    <t>zaslepení potrubí stávajícího propustku na vtoku: 
propustek 08 km 26,653200: 1=1,000 [A] 
propustek 09 km 27,036000: 1,5=1,500 [B] 
Celkem: A+B=2,500 [C]</t>
  </si>
  <si>
    <t>45131A</t>
  </si>
  <si>
    <t>PODKLADNÍ A VÝPLŇOVÉ VRSTVY Z PROSTÉHO BETONU C20/25</t>
  </si>
  <si>
    <t>beton C 20/25 n XF3</t>
  </si>
  <si>
    <t>betonové lože pod potrubí propustků z prostého betonu tl. 0,2m: 
propustek 02 km 23.905595: 4,4=4,400 [A] 
propustek 03 km 24.17167: 5,0=5,000 [B] 
propustek 04 km 24.353055: 4,1=4,100 [C] 
propustek 05 km 24.707905: 4,4=4,400 [D] 
propustek 06 km 25,676284: 4,1=4,100 [E] 
propustek 08 km 26,653200: 4,1=4,100 [F] 
propustek 09 km 27,036000: 4,4=4,400 [G] 
propustek 10 km 27,746474: 4,1=4,100 [H] 
Celkem: A+B+C+D+E+F+G+H=34,600 [I] 
betonové lože pod dlažbu z LK (odláždění) z prostého betonu tl. 0,1m (do 0,15m): 
propustek 01 km 23.518181: 10+9=19,000 [J] 
propustek 02 km 23.905595: 10=10,000 [K] 
propustek 03 km 24.17167: 15=15,000 [L] 
propustek 04 km 24.353055: 9=9,000 [M] 
propustek 05 km 24.707905: 12=12,000 [N] 
propustek 06 km 25,676284: 10=10,000 [O] 
propustek 08 km 26,653200: 6=6,000 [P] 
propustek 09 km 27,036000: 12=12,000 [Q] 
propustek 10 km 27,746474: 9=9,000 [R] 
Celkem: (J+K+L+M+N+O+P+Q+R)*0,15=15,300 [S] 
Celkem: I+S=49,900 [T]</t>
  </si>
  <si>
    <t>45138A</t>
  </si>
  <si>
    <t>PODKL VRSTVY ZE ŽELEZOBET DO C20/25 VČET VÝZTUŽE</t>
  </si>
  <si>
    <t>beton C 20/25 n XF3 s vyztužení KARI sítí</t>
  </si>
  <si>
    <t>betonové lože z železového betonu: 
propustek 01 km 23.518181: 5=5,000 [A]</t>
  </si>
  <si>
    <t>45152</t>
  </si>
  <si>
    <t>PODKLADNÍ A VÝPLŇOVÉ VRSTVY Z KAMENIVA DRCENÉHO</t>
  </si>
  <si>
    <t>štěrk fr. 63/125</t>
  </si>
  <si>
    <t>propustek 01 km 23.518181: 5=5,000 [A]</t>
  </si>
  <si>
    <t>45157</t>
  </si>
  <si>
    <t>PODKLADNÍ A VÝPLŇOVÉ VRSTVY Z KAMENIVA TĚŽENÉHO</t>
  </si>
  <si>
    <t>štěrkopískové lože pod potrubí propustků tl. 150 mm: 
propustek 01 km 23.518181: 16=16,000 [A] 
propustek 02 km 23.905595: 22=22,000 [B] 
propustek 03 km 24.17167: 29=29,000 [C] 
propustek 04 km 24.353055: 24=24,000 [D] 
propustek 05 km 24.707905: 25=25,000 [E] 
propustek 06 km 25,676284: 24=24,000 [F] 
propustek 08 km 26,653200: 24=24,000 [G] 
propustek 09 km 27,036000: 26=26,000 [H] 
propustek 10 km 27,746474: 24=24,000 [I] 
Celkem: (A+B+C+D+E+F+G+H+I)*0,15=32,100 [J] 
štěrkopískové lože pod dlažbu z LK tl. 100 mm: 
propustek 01 km 23.518181: 10+9=19,000 [K] 
propustek 02 km 23.905595: 10=10,000 [L] 
propustek 03 km 24.17167: 15=15,000 [M] 
propustek 04 km 24.353055: 9=9,000 [N] 
propustek 05 km 24.707905: 12=12,000 [O] 
propustek 06 km 25,676284: 10=10,000 [P] 
propustek 08 km 26,653200: 6=6,000 [Q] 
propustek 09 km 27,036000: 12=12,000 [R] 
propustek 10 km 27,746474: 9=9,000 [S] 
Celkem: (K+L+M+N+O+P+Q+R+S)*0,1=10,200 [T] 
Celkem: J+T=42,300 [U]</t>
  </si>
  <si>
    <t>46251</t>
  </si>
  <si>
    <t>R</t>
  </si>
  <si>
    <t>ZÁHOZ Z LOMOVÉHO KAMENE S GEOTEXTILIÍ</t>
  </si>
  <si>
    <t>kamenný zához do pískového lože s geotextílií</t>
  </si>
  <si>
    <t>propustek 01 km 23.518181: 15=15,000 [A]</t>
  </si>
  <si>
    <t>465512</t>
  </si>
  <si>
    <t>DLAŽBY Z LOMOVÉHO KAMENE NA MC</t>
  </si>
  <si>
    <t>Odláždění čel lomovým kamenem tl. 0,2m do betonu (vykázáno zvlášť) s vyspárováním MC25-XF4 
propustek 01 km 23.518181: 10=10,000 [A] 
propustek 02 km 23.905595: 10=10,000 [B] 
propustek 03 km 24.17167: 15=15,000 [C] 
propustek 04 km 24.353055: 9=9,000 [D] 
propustek 05 km 24.707905: 12=12,000 [E] 
propustek 06 km 25,676284: 10=10,000 [F] 
propustek 08 km 26,653200: 6=6,000 [G] 
propustek 09 km 27,036000: 12=12,000 [H] 
propustek 10 km 27,746474: 9=9,000 [I] 
Celkem: (A+B+C+D+E+F+G+H+I)*0,2=18,600 [J] 
dlažba z lomového kamene "s ježkem" - výškově vyskládané kameny s funkcí rozrušení proudu vody, celk. tl. do 0,4m 
propustek 01 km 23.518181: 9*0,4=3,600 [K] 
Celkem: J+K=22,200 [L]</t>
  </si>
  <si>
    <t>27</t>
  </si>
  <si>
    <t>Doplnění podloží pod následně provedenou vozovku 
ŠDA fr. 0/63 tl. 220mm + vrstva pro provedení RS CA (v ploše) tl. 180mm, celkem v tl. 0,4m 
propustek 01 km 23.518181: 50=50,000 [A] 
propustek 02 km 23.905595: 50=50,000 [B] 
propustek 03 km 24.17167: 50=50,000 [C] 
propustek 04 km 24.353055: 55=55,000 [D] 
propustek 05 km 24.707905: 50=50,000 [E] 
propustek 06 km 25,676284: 50=50,000 [F] 
propustek 08 km 26,653200: 60=60,000 [G] 
propustek 09 km 27,036000: 70=70,000 [H] 
propustek 10 km 27,746474: 50=50,000 [I] 
Celkem: (A+B+C+D+E+F+G+H+I)*0,4=194,000 [J]</t>
  </si>
  <si>
    <t>Potrubí</t>
  </si>
  <si>
    <t>28</t>
  </si>
  <si>
    <t>89646</t>
  </si>
  <si>
    <t>SPADIŠTĚ ZE ŽELEZOBET VČET VÝZT NA POTRUBÍ DN DO 800MM</t>
  </si>
  <si>
    <t>vtoková jímka 1,8x1,2x3,1m ; kompletní provedení dle VŘ propustků</t>
  </si>
  <si>
    <t>propustek 01 km 23.518181: 1=1,000 [A]</t>
  </si>
  <si>
    <t>29</t>
  </si>
  <si>
    <t>899524</t>
  </si>
  <si>
    <t>OBETONOVÁNÍ POTRUBÍ Z PROSTÉHO BETONU DO C25/30</t>
  </si>
  <si>
    <t>beton C 25/30 n XF2 tl. min. 0,15m</t>
  </si>
  <si>
    <t>obetonování potrubí z prostého betonu: 
propustek 02 km 23.905595: 5,4=5,400 [A] 
propustek 03 km 24.17167: 6,2=6,200 [B] 
propustek 04 km 24.353055: 5,0=5,000 [C] 
propustek 05 km 24.707905: 5,4=5,400 [D] 
propustek 06 km 25,676284: 5,0=5,000 [E] 
propustek 08 km 26,653200: 5,0=5,000 [F] 
propustek 09 km 27,036000: 5,4=5,400 [G] 
propustek 10 km 27,746474: 5,0=5,000 [H] 
Celkem: A+B+C+D+E+F+G+H=42,400 [I]</t>
  </si>
  <si>
    <t>30</t>
  </si>
  <si>
    <t>9112A1</t>
  </si>
  <si>
    <t>ZÁBRADLÍ MOSTNÍ S VODOR MADLY - DODÁVKA A MONTÁŽ</t>
  </si>
  <si>
    <t>ocelové trubkové zábradlí</t>
  </si>
  <si>
    <t>propustek 01 km 23.518181: 10=10,000 [A]</t>
  </si>
  <si>
    <t>31</t>
  </si>
  <si>
    <t>918114</t>
  </si>
  <si>
    <t>ČELA PROPUSTU Z BETONU DO C 25/30</t>
  </si>
  <si>
    <t>výtokové čelo beton C 30/37 s KARI sítí vč. podkl. betonu C12/15</t>
  </si>
  <si>
    <t>propustek 01 km 23.518181: 30=30,000 [A]</t>
  </si>
  <si>
    <t>32</t>
  </si>
  <si>
    <t>9183D3</t>
  </si>
  <si>
    <t>PROPUSTY Z TRUB DN 600MM PLASTOVÝCH</t>
  </si>
  <si>
    <t>korugované potrubí PP DN 600 SN16</t>
  </si>
  <si>
    <t>obetonování potrubí z prostého betonu: 
propustek 02 km 23.905595: 14=14,000 [A] 
propustek 03 km 24.17167: 16=16,000 [B] 
propustek 04 km 24.353055: 13=13,000 [C] 
propustek 05 km 24.707905: 14=14,000 [D] 
propustek 06 km 25,676284: 13=13,000 [E] 
propustek 08 km 26,653200: 13=13,000 [F] 
propustek 09 km 27,036000: 14=14,000 [G] 
propustek 10 km 27,746474: 13=13,000 [H] 
Celkem: A+B+C+D+E+F+G+H=110,000 [I]</t>
  </si>
  <si>
    <t>33</t>
  </si>
  <si>
    <t>9183E2</t>
  </si>
  <si>
    <t>PROPUSTY Z TRUB DN 800MM ŽELEZOBETONOVÝCH</t>
  </si>
  <si>
    <t>ŽB roura hrdlová DN 800 z betonu min. C 30/37</t>
  </si>
  <si>
    <t>propustek 01 km 23.518181: 10,7=10,700 [A]</t>
  </si>
  <si>
    <t>34</t>
  </si>
  <si>
    <t>966138</t>
  </si>
  <si>
    <t>BOURÁNÍ KONSTRUKCÍ Z KAMENE NA MC S ODVOZEM DO 20KM</t>
  </si>
  <si>
    <t>převažující kamen (klenby, čela), ostatní vybouraný matriál (např. betonová čela) vč. vytřídění a likvidace 
vč. odvozu a uložení na recyklační středisko / trvalou skládku dle dispozic zhotovitele, vzdálenost uvedena orientačně</t>
  </si>
  <si>
    <t>vybourání kamenného propustku s beton. čely: 
propustek 01 km 23.518181: 70=70,000 [A] 
propustek 02 km 23.905595: 25=25,000 [B] 
propustek 03 km 24.17167: 35=35,000 [C] 
Celkem: A+B+C=130,000 [D]</t>
  </si>
  <si>
    <t>35</t>
  </si>
  <si>
    <t>966158</t>
  </si>
  <si>
    <t>BOURÁNÍ KONSTRUKCÍ Z PROST BETONU S ODVOZEM DO 20KM</t>
  </si>
  <si>
    <t>převažující beton (roury, čela), ostatní vybouraný matriál (např. u prop. 05 plast. roura) vč. vytřídění a likvidace 
vč. odvozu a uložení na recyklační středisko / trvalou skládku dle dispozic zhotovitele, vzdálenost uvedena orientačně</t>
  </si>
  <si>
    <t>vybourání propustku s kolmými čely: 
propustek 04 km 24.353055: 15=15,000 [A] 
propustek 05 km 24.707905: 6=6,000 [B] 
propustek 06 km 25,676284: 8=8,000 [C] 
propustek 08 km 26,653200: 6=6,000 [D] 
propustek 09 km 27,036000: 10=10,000 [E] 
propustek 10 km 27,746474: 10=10,000 [F] 
Celkem: A+B+C+D+E+F=55,000 [G]</t>
  </si>
  <si>
    <t>SO 180</t>
  </si>
  <si>
    <t>Přechodné dopravní značení</t>
  </si>
  <si>
    <t>02720</t>
  </si>
  <si>
    <t>POMOC PRÁCE ZŘÍZ NEBO ZAJIŠŤ REGULACI A OCHRANU DOPRAVY</t>
  </si>
  <si>
    <t>KPL</t>
  </si>
  <si>
    <t>Provedení DIO dle odsouhlasené dokumentace a DIR, kompletní, vč. osazení dle TP66, montáží, přesunů, demontáží, úpravy a pronájmu DZ. Položka zahrnuje i náklady spojené s převedením autobusové dopravy na objízdnou trasu. 
Předpoklad 3 etapy v celkovém trvání 5 měsíců, oboustranné objízdné trasy (OA+NA), celkem cca 30ks informativní DZ směrových velkých (1,0/1,5m) a 80ks základních.</t>
  </si>
  <si>
    <t>SO 190</t>
  </si>
  <si>
    <t>Trvalé dopravní značení</t>
  </si>
  <si>
    <t>914131</t>
  </si>
  <si>
    <t>DOPRAVNÍ ZNAČKY ZÁKLADNÍ VELIKOSTI OCELOVÉ FÓLIE TŘ 2 - DODÁVKA A MONTÁŽ</t>
  </si>
  <si>
    <t>Navžené SDZ 
P1 na stávající sloupek: 9=9,000 [A] 
P1 na nový sloupek: 1=1,000 [B] 
P2 na nový sloupek: 1=1,000 [C] 
IJ4b na nový sloupek: 2=2,000 [D] 
Celkem: A+B+C+D=13,000 [E]</t>
  </si>
  <si>
    <t>914133</t>
  </si>
  <si>
    <t>DOPRAVNÍ ZNAČKY ZÁKLADNÍ VELIKOSTI OCELOVÉ FÓLIE TŘ 2 - DEMONTÁŽ</t>
  </si>
  <si>
    <t>vč. likvidace dle dispozic zhotovitele</t>
  </si>
  <si>
    <t>Rušené SDZ (většinou s ponecháním sloupků pro osazení nově navržených DZ): 20=20,000 [A]</t>
  </si>
  <si>
    <t>914921</t>
  </si>
  <si>
    <t>SLOUPKY A STOJKY DOPRAVNÍCH ZNAČEK Z OCEL TRUBEK DO PATKY - DODÁVKA A MONTÁŽ</t>
  </si>
  <si>
    <t>Navžené SDZ 
P1 na nový sloupek: 1=1,000 [A] 
P2 na nový sloupek: 1=1,000 [B] 
IJ4b na nový sloupek: 2=2,000 [C] 
Celkem: A+B+C=4,000 [D]</t>
  </si>
  <si>
    <t>914923</t>
  </si>
  <si>
    <t>SLOUPKY A STOJKY DZ Z OCEL TRUBEK DO PATKY DEMONTÁŽ</t>
  </si>
  <si>
    <t>Rušené SDZ vč. sloupku (A7a): 1=1,000 [A]</t>
  </si>
  <si>
    <t>915111</t>
  </si>
  <si>
    <t>VODOROVNÉ DOPRAVNÍ ZNAČENÍ BARVOU HLADKÉ - DODÁVKA A POKLÁDKA</t>
  </si>
  <si>
    <t>1. fáze VDZ, vč. předznačení</t>
  </si>
  <si>
    <t>Navrhované VDZ 
V4 0,25: 9688*0,25=2 422,000 [A] 
V2b 3/1,5/0,125: 832*2/3*0,125=69,333 [B] 
V2b 1,5/1,5/0,25: 174*1/2*0,25=21,750 [C] 
V2a 6/3/0,125: 2376*2/3*0,125=198,000 [D] 
V2b 1,5/1,5/0,125: 194*1/2*0,125=12,125 [E] 
V1a 0,125: 1565*0,125=195,625 [F] 
V4 0,5/0,5/0,25: 108*1/2*0,25=13,500 [G] 
V13 0,5/1,0: 15*1/2=7,500 [H] 
Celkem: A+B+C+D+E+F+G+H=2 939,833 [I]</t>
  </si>
  <si>
    <t>915221</t>
  </si>
  <si>
    <t>VODOR DOPRAV ZNAČ PLASTEM STRUKTURÁLNÍ NEHLUČNÉ - DOD A POKLÁDKA</t>
  </si>
  <si>
    <t>2. fáze VDZ, po vyštěpení živice 
dle požadavku PČR příp. se zvučící úpravou V4 mimo zastavěné území</t>
  </si>
  <si>
    <t>93818</t>
  </si>
  <si>
    <t>OČIŠTĚNÍ ASFALT VOZOVEK ZAMETENÍM</t>
  </si>
  <si>
    <t>před provedením 2. fáze VDZ (plošné)</t>
  </si>
  <si>
    <t>VON</t>
  </si>
  <si>
    <t>Vedlejší a ostatní náklady</t>
  </si>
  <si>
    <t>Vypracování, resp. aktualizaci, projednání a zajištění povolení DIO s DOSS, zajištění DIR pro celou stavbu. 
Zahrnuje i projednání dočasného zrušení - přesunu autobusových zastávek na trase.</t>
  </si>
  <si>
    <t>029111</t>
  </si>
  <si>
    <t>OSTATNÍ POŽADAVKY - GEODETICKÉ ZAMĚŘENÍ - DÉLKOVÉ</t>
  </si>
  <si>
    <t>HM</t>
  </si>
  <si>
    <t>vytyčení a měření během výstavby 
zaměření skutečného provedení stavby</t>
  </si>
  <si>
    <t>dle staničení ZÚ - KÚ 4,998 km: 49,98=49,980 [A]</t>
  </si>
  <si>
    <t>02943</t>
  </si>
  <si>
    <t>OSTATNÍ POŽADAVKY - VYPRACOVÁNÍ RDS</t>
  </si>
  <si>
    <t>02944</t>
  </si>
  <si>
    <t>OSTAT POŽADAVKY - DOKUMENTACE SKUTEČ PROVEDENÍ V DIGIT FORMĚ</t>
  </si>
  <si>
    <t>vč. tištěné formy dle SOD</t>
  </si>
  <si>
    <t>02946</t>
  </si>
  <si>
    <t>OSTAT POŽADAVKY - FOTODOKUMENTACE</t>
  </si>
  <si>
    <t>Zdokumentování přípravy, průběhu a ukončení výstavby (předání)</t>
  </si>
  <si>
    <t>02960</t>
  </si>
  <si>
    <t>OSTATNÍ POŽADAVKY - ODBORNÝ DOZOR</t>
  </si>
  <si>
    <t>dozor zodpovědného geotechnika stavby a jeho účast na stavbě, vč. vyhodnocení podloží a materiálů pro upřesnění receptur RS CA a sanaci krajnic</t>
  </si>
  <si>
    <t>02990</t>
  </si>
  <si>
    <t>OSTATNÍ POŽADAVKY - INFORMAČNÍ TABULE</t>
  </si>
  <si>
    <t>Označení stavby dle požadavku zadavatele</t>
  </si>
  <si>
    <t>03100</t>
  </si>
  <si>
    <t>ZAŘÍZENÍ STAVENIŠTĚ - ZŘÍZENÍ, PROVOZ, DEMONTÁŽ</t>
  </si>
  <si>
    <t>Vzhledem k režimu stavby ZS formou uskladnění strojů, zajištění mezideponií ap., zahrnuje - 
- projednání, zřízení ploch ZS, provoz, údržba, přesuny a likvidace, uvedení ploch ZS do původního, resp. dohodnutého stavu 
- zahrnuje veškeré zázemí zhotovitele k vypracování díla, vč. např. ostrahy staveniště a vybavení</t>
  </si>
</sst>
</file>

<file path=xl/styles.xml><?xml version="1.0" encoding="utf-8"?>
<styleSheet xmlns="http://schemas.openxmlformats.org/spreadsheetml/2006/main">
  <numFmts count="2">
    <numFmt numFmtId="177" formatCode="#,##0.00"/>
    <numFmt numFmtId="178" formatCode="#,##0.000"/>
  </numFmts>
  <fonts count="7">
    <font>
      <sz val="10"/>
      <name val="Arial"/>
      <family val="0"/>
    </font>
    <font>
      <b/>
      <sz val="16"/>
      <color indexed="8"/>
      <name val="Arial"/>
      <family val="0"/>
    </font>
    <font>
      <b/>
      <sz val="16"/>
      <name val="Arial"/>
      <family val="0"/>
    </font>
    <font>
      <b/>
      <sz val="10"/>
      <name val="Arial"/>
      <family val="0"/>
    </font>
    <font>
      <sz val="10"/>
      <color indexed="9"/>
      <name val="Arial"/>
      <family val="0"/>
    </font>
    <font>
      <b/>
      <sz val="11"/>
      <name val="Arial"/>
      <family val="0"/>
    </font>
    <font>
      <i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CB441A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horizontal="right" vertical="center"/>
    </xf>
    <xf numFmtId="0" fontId="4" fillId="3" borderId="1" xfId="0" applyFont="1" applyFill="1" applyBorder="1" applyAlignment="1">
      <alignment horizontal="center" vertical="center"/>
    </xf>
    <xf numFmtId="0" fontId="0" fillId="2" borderId="2" xfId="0" applyFill="1" applyBorder="1" applyAlignment="1">
      <alignment vertical="center"/>
    </xf>
    <xf numFmtId="177" fontId="3" fillId="2" borderId="0" xfId="0" applyNumberFormat="1" applyFont="1" applyFill="1" applyAlignment="1">
      <alignment horizontal="right" vertical="center"/>
    </xf>
    <xf numFmtId="0" fontId="0" fillId="2" borderId="1" xfId="0" applyFill="1" applyBorder="1" applyAlignment="1">
      <alignment horizontal="center" vertical="center"/>
    </xf>
    <xf numFmtId="0" fontId="0" fillId="2" borderId="3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0" fontId="5" fillId="2" borderId="0" xfId="0" applyFont="1" applyFill="1" applyAlignment="1">
      <alignment horizontal="left" vertical="center"/>
    </xf>
    <xf numFmtId="0" fontId="4" fillId="3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vertical="center"/>
    </xf>
    <xf numFmtId="0" fontId="5" fillId="2" borderId="2" xfId="0" applyFont="1" applyFill="1" applyBorder="1" applyAlignment="1">
      <alignment horizontal="right" vertical="center"/>
    </xf>
    <xf numFmtId="0" fontId="5" fillId="2" borderId="2" xfId="0" applyFont="1" applyFill="1" applyBorder="1" applyAlignment="1">
      <alignment horizontal="left" vertical="center"/>
    </xf>
    <xf numFmtId="0" fontId="0" fillId="2" borderId="6" xfId="0" applyFill="1" applyBorder="1" applyAlignment="1">
      <alignment vertical="center"/>
    </xf>
    <xf numFmtId="0" fontId="0" fillId="0" borderId="1" xfId="0" applyBorder="1" applyAlignment="1">
      <alignment horizontal="left" vertical="center"/>
    </xf>
    <xf numFmtId="177" fontId="0" fillId="0" borderId="1" xfId="0" applyNumberFormat="1" applyBorder="1" applyAlignment="1">
      <alignment horizontal="right" vertical="center"/>
    </xf>
    <xf numFmtId="0" fontId="3" fillId="2" borderId="5" xfId="0" applyFont="1" applyFill="1" applyBorder="1" applyAlignment="1">
      <alignment horizontal="right" vertical="center"/>
    </xf>
    <xf numFmtId="177" fontId="3" fillId="2" borderId="5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vertical="center" wrapText="1"/>
    </xf>
    <xf numFmtId="0" fontId="0" fillId="0" borderId="1" xfId="0" applyBorder="1" applyAlignment="1">
      <alignment vertical="center"/>
    </xf>
    <xf numFmtId="0" fontId="3" fillId="2" borderId="6" xfId="0" applyFont="1" applyFill="1" applyBorder="1" applyAlignment="1">
      <alignment horizontal="right" vertical="center"/>
    </xf>
    <xf numFmtId="0" fontId="3" fillId="2" borderId="6" xfId="0" applyFont="1" applyFill="1" applyBorder="1" applyAlignment="1">
      <alignment vertical="center" wrapText="1"/>
    </xf>
    <xf numFmtId="177" fontId="3" fillId="2" borderId="6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0" fontId="0" fillId="0" borderId="5" xfId="0" applyBorder="1" applyAlignment="1">
      <alignment vertical="top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vertical="top"/>
    </xf>
    <xf numFmtId="0" fontId="6" fillId="0" borderId="1" xfId="0" applyFont="1" applyBorder="1" applyAlignment="1">
      <alignment horizontal="left" vertical="center" wrapText="1"/>
    </xf>
    <xf numFmtId="0" fontId="0" fillId="0" borderId="2" xfId="0" applyBorder="1" applyAlignment="1">
      <alignment vertical="top"/>
    </xf>
    <xf numFmtId="177" fontId="3" fillId="2" borderId="0" xfId="0" applyNumberFormat="1" applyFont="1" applyFill="1" applyAlignment="1">
      <alignment horizontal="center" vertical="center"/>
    </xf>
    <xf numFmtId="0" fontId="3" fillId="2" borderId="2" xfId="0" applyFont="1" applyFill="1" applyBorder="1" applyAlignment="1">
      <alignment horizontal="right" vertical="center"/>
    </xf>
    <xf numFmtId="177" fontId="3" fillId="2" borderId="2" xfId="0" applyNumberFormat="1" applyFont="1" applyFill="1" applyBorder="1" applyAlignment="1">
      <alignment horizontal="center" vertical="center"/>
    </xf>
    <xf numFmtId="177" fontId="0" fillId="2" borderId="1" xfId="0" applyNumberForma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0</xdr:col>
      <xdr:colOff>1390650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"/>
          <a:ext cx="13430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4"/>
  <sheetViews>
    <sheetView tabSelected="1" workbookViewId="0" topLeftCell="A1"/>
  </sheetViews>
  <sheetFormatPr defaultColWidth="9.140625" defaultRowHeight="12.75" customHeight="1"/>
  <cols>
    <col min="1" max="1" width="25.7109375" style="0" customWidth="1"/>
    <col min="2" max="2" width="66.7109375" style="0" customWidth="1"/>
    <col min="3" max="5" width="20.7109375" style="0" customWidth="1"/>
  </cols>
  <sheetData>
    <row r="1" spans="1:5" ht="12.75" customHeight="1">
      <c r="A1" s="1"/>
      <c r="B1" s="1"/>
      <c r="C1" s="1"/>
      <c r="D1" s="1"/>
      <c r="E1" s="1"/>
    </row>
    <row r="2" spans="1:5" ht="12.75" customHeight="1">
      <c r="A2" s="1"/>
      <c r="B2" s="2" t="s">
        <v>0</v>
      </c>
      <c r="C2" s="1"/>
      <c r="D2" s="1"/>
      <c r="E2" s="1"/>
    </row>
    <row r="3" spans="1:5" ht="19.5" customHeight="1">
      <c r="A3" s="1"/>
      <c r="B3" s="1"/>
      <c r="C3" s="1"/>
      <c r="D3" s="1"/>
      <c r="E3" s="1"/>
    </row>
    <row r="4" spans="1:5" ht="19.5" customHeight="1">
      <c r="A4" s="1"/>
      <c r="B4" s="3" t="s">
        <v>1</v>
      </c>
      <c r="C4" s="1"/>
      <c r="D4" s="1"/>
      <c r="E4" s="1"/>
    </row>
    <row r="5" spans="1:5" ht="12.75" customHeight="1">
      <c r="A5" s="1"/>
      <c r="B5" s="1" t="s">
        <v>2</v>
      </c>
      <c r="C5" s="1"/>
      <c r="D5" s="1"/>
      <c r="E5" s="1"/>
    </row>
    <row r="6" spans="1:5" ht="12.75" customHeight="1">
      <c r="A6" s="1"/>
      <c r="B6" s="4" t="s">
        <v>3</v>
      </c>
      <c r="C6" s="7">
        <f>SUM(C10:C14)</f>
      </c>
      <c r="D6" s="1"/>
      <c r="E6" s="1"/>
    </row>
    <row r="7" spans="1:5" ht="12.75" customHeight="1">
      <c r="A7" s="1"/>
      <c r="B7" s="4" t="s">
        <v>4</v>
      </c>
      <c r="C7" s="7">
        <f>SUM(E10:E14)</f>
      </c>
      <c r="D7" s="1"/>
      <c r="E7" s="1"/>
    </row>
    <row r="8" spans="1:5" ht="12.75" customHeight="1">
      <c r="A8" s="6"/>
      <c r="B8" s="6"/>
      <c r="C8" s="6"/>
      <c r="D8" s="6"/>
      <c r="E8" s="6"/>
    </row>
    <row r="9" spans="1:5" ht="12.75" customHeight="1">
      <c r="A9" s="5" t="s">
        <v>5</v>
      </c>
      <c r="B9" s="5" t="s">
        <v>6</v>
      </c>
      <c r="C9" s="5" t="s">
        <v>7</v>
      </c>
      <c r="D9" s="5" t="s">
        <v>8</v>
      </c>
      <c r="E9" s="5" t="s">
        <v>9</v>
      </c>
    </row>
    <row r="10" spans="1:5" ht="12.75" customHeight="1">
      <c r="A10" s="20" t="s">
        <v>23</v>
      </c>
      <c r="B10" s="20" t="s">
        <v>24</v>
      </c>
      <c r="C10" s="21">
        <f>'SO 120'!I3</f>
      </c>
      <c r="D10" s="21">
        <f>'SO 120'!O2</f>
      </c>
      <c r="E10" s="21">
        <f>C10+D10</f>
      </c>
    </row>
    <row r="11" spans="1:5" ht="12.75" customHeight="1">
      <c r="A11" s="20" t="s">
        <v>172</v>
      </c>
      <c r="B11" s="20" t="s">
        <v>173</v>
      </c>
      <c r="C11" s="21">
        <f>'SO 160'!I3</f>
      </c>
      <c r="D11" s="21">
        <f>'SO 160'!O2</f>
      </c>
      <c r="E11" s="21">
        <f>C11+D11</f>
      </c>
    </row>
    <row r="12" spans="1:5" ht="12.75" customHeight="1">
      <c r="A12" s="20" t="s">
        <v>299</v>
      </c>
      <c r="B12" s="20" t="s">
        <v>300</v>
      </c>
      <c r="C12" s="21">
        <f>'SO 180'!I3</f>
      </c>
      <c r="D12" s="21">
        <f>'SO 180'!O2</f>
      </c>
      <c r="E12" s="21">
        <f>C12+D12</f>
      </c>
    </row>
    <row r="13" spans="1:5" ht="12.75" customHeight="1">
      <c r="A13" s="20" t="s">
        <v>305</v>
      </c>
      <c r="B13" s="20" t="s">
        <v>306</v>
      </c>
      <c r="C13" s="21">
        <f>'SO 190'!I3</f>
      </c>
      <c r="D13" s="21">
        <f>'SO 190'!O2</f>
      </c>
      <c r="E13" s="21">
        <f>C13+D13</f>
      </c>
    </row>
    <row r="14" spans="1:5" ht="12.75" customHeight="1">
      <c r="A14" s="20" t="s">
        <v>330</v>
      </c>
      <c r="B14" s="20" t="s">
        <v>331</v>
      </c>
      <c r="C14" s="21">
        <f>VON!I3</f>
      </c>
      <c r="D14" s="21">
        <f>VON!O2</f>
      </c>
      <c r="E14" s="21">
        <f>C14+D14</f>
      </c>
    </row>
  </sheetData>
  <mergeCells count="4">
    <mergeCell ref="A1:A3"/>
    <mergeCell ref="B2:B3"/>
    <mergeCell ref="B4:D4"/>
    <mergeCell ref="B5:D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0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10</v>
      </c>
      <c r="B1" s="1"/>
      <c r="C1" s="1"/>
      <c r="D1" s="1"/>
      <c r="E1" s="1"/>
      <c r="F1" s="1"/>
      <c r="G1" s="1"/>
      <c r="H1" s="1"/>
      <c r="I1" s="1"/>
      <c r="P1" t="s">
        <v>21</v>
      </c>
    </row>
    <row r="2" spans="2:16" ht="24.75" customHeight="1">
      <c r="B2" s="1"/>
      <c r="C2" s="1"/>
      <c r="D2" s="1"/>
      <c r="E2" s="2" t="s">
        <v>12</v>
      </c>
      <c r="F2" s="1"/>
      <c r="G2" s="1"/>
      <c r="H2" s="6"/>
      <c r="I2" s="6"/>
      <c r="O2">
        <f>0+O8+O18+O52+O56+O78</f>
      </c>
      <c r="P2" t="s">
        <v>21</v>
      </c>
    </row>
    <row r="3" spans="1:16" ht="15" customHeight="1">
      <c r="A3" t="s">
        <v>11</v>
      </c>
      <c r="B3" s="12" t="s">
        <v>13</v>
      </c>
      <c r="C3" s="13" t="s">
        <v>14</v>
      </c>
      <c r="D3" s="1"/>
      <c r="E3" s="14" t="s">
        <v>15</v>
      </c>
      <c r="F3" s="1"/>
      <c r="G3" s="9"/>
      <c r="H3" s="8" t="s">
        <v>23</v>
      </c>
      <c r="I3" s="42">
        <f>0+I8+I18+I52+I56+I78</f>
      </c>
      <c r="O3" t="s">
        <v>18</v>
      </c>
      <c r="P3" t="s">
        <v>22</v>
      </c>
    </row>
    <row r="4" spans="1:16" ht="15" customHeight="1">
      <c r="A4" t="s">
        <v>16</v>
      </c>
      <c r="B4" s="16" t="s">
        <v>17</v>
      </c>
      <c r="C4" s="17" t="s">
        <v>23</v>
      </c>
      <c r="D4" s="6"/>
      <c r="E4" s="18" t="s">
        <v>24</v>
      </c>
      <c r="F4" s="6"/>
      <c r="G4" s="6"/>
      <c r="H4" s="19"/>
      <c r="I4" s="19"/>
      <c r="O4" t="s">
        <v>19</v>
      </c>
      <c r="P4" t="s">
        <v>22</v>
      </c>
    </row>
    <row r="5" spans="1:16" ht="12.75" customHeight="1">
      <c r="A5" s="15" t="s">
        <v>25</v>
      </c>
      <c r="B5" s="15" t="s">
        <v>27</v>
      </c>
      <c r="C5" s="15" t="s">
        <v>29</v>
      </c>
      <c r="D5" s="15" t="s">
        <v>30</v>
      </c>
      <c r="E5" s="15" t="s">
        <v>31</v>
      </c>
      <c r="F5" s="15" t="s">
        <v>33</v>
      </c>
      <c r="G5" s="15" t="s">
        <v>35</v>
      </c>
      <c r="H5" s="15" t="s">
        <v>37</v>
      </c>
      <c r="I5" s="15"/>
      <c r="O5" t="s">
        <v>20</v>
      </c>
      <c r="P5" t="s">
        <v>22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38</v>
      </c>
      <c r="I6" s="15" t="s">
        <v>40</v>
      </c>
    </row>
    <row r="7" spans="1:9" ht="12.75" customHeight="1">
      <c r="A7" s="15" t="s">
        <v>26</v>
      </c>
      <c r="B7" s="15" t="s">
        <v>28</v>
      </c>
      <c r="C7" s="15" t="s">
        <v>22</v>
      </c>
      <c r="D7" s="15" t="s">
        <v>21</v>
      </c>
      <c r="E7" s="15" t="s">
        <v>32</v>
      </c>
      <c r="F7" s="15" t="s">
        <v>34</v>
      </c>
      <c r="G7" s="15" t="s">
        <v>36</v>
      </c>
      <c r="H7" s="15" t="s">
        <v>39</v>
      </c>
      <c r="I7" s="15" t="s">
        <v>41</v>
      </c>
    </row>
    <row r="8" spans="1:18" ht="12.75" customHeight="1">
      <c r="A8" s="19" t="s">
        <v>42</v>
      </c>
      <c r="B8" s="19"/>
      <c r="C8" s="26" t="s">
        <v>26</v>
      </c>
      <c r="D8" s="19"/>
      <c r="E8" s="27" t="s">
        <v>43</v>
      </c>
      <c r="F8" s="19"/>
      <c r="G8" s="19"/>
      <c r="H8" s="19"/>
      <c r="I8" s="28">
        <f>0+Q8</f>
      </c>
      <c r="O8">
        <f>0+R8</f>
      </c>
      <c r="Q8">
        <f>0+I9+I12+I15</f>
      </c>
      <c r="R8">
        <f>0+O9+O12+O15</f>
      </c>
    </row>
    <row r="9" spans="1:16" ht="12.75">
      <c r="A9" s="25" t="s">
        <v>44</v>
      </c>
      <c r="B9" s="29" t="s">
        <v>28</v>
      </c>
      <c r="C9" s="29" t="s">
        <v>45</v>
      </c>
      <c r="D9" s="25" t="s">
        <v>46</v>
      </c>
      <c r="E9" s="30" t="s">
        <v>47</v>
      </c>
      <c r="F9" s="31" t="s">
        <v>48</v>
      </c>
      <c r="G9" s="32">
        <v>9.84</v>
      </c>
      <c r="H9" s="33">
        <v>0</v>
      </c>
      <c r="I9" s="33">
        <f>ROUND(ROUND(H9,2)*ROUND(G9,3),2)</f>
      </c>
      <c r="O9">
        <f>(I9*21)/100</f>
      </c>
      <c r="P9" t="s">
        <v>22</v>
      </c>
    </row>
    <row r="10" spans="1:5" ht="12.75">
      <c r="A10" s="34" t="s">
        <v>49</v>
      </c>
      <c r="E10" s="35" t="s">
        <v>50</v>
      </c>
    </row>
    <row r="11" spans="1:5" ht="12.75">
      <c r="A11" s="38" t="s">
        <v>51</v>
      </c>
      <c r="E11" s="37" t="s">
        <v>52</v>
      </c>
    </row>
    <row r="12" spans="1:16" ht="12.75">
      <c r="A12" s="25" t="s">
        <v>44</v>
      </c>
      <c r="B12" s="29" t="s">
        <v>22</v>
      </c>
      <c r="C12" s="29" t="s">
        <v>45</v>
      </c>
      <c r="D12" s="25" t="s">
        <v>53</v>
      </c>
      <c r="E12" s="30" t="s">
        <v>47</v>
      </c>
      <c r="F12" s="31" t="s">
        <v>48</v>
      </c>
      <c r="G12" s="32">
        <v>19387.88</v>
      </c>
      <c r="H12" s="33">
        <v>0</v>
      </c>
      <c r="I12" s="33">
        <f>ROUND(ROUND(H12,2)*ROUND(G12,3),2)</f>
      </c>
      <c r="O12">
        <f>(I12*21)/100</f>
      </c>
      <c r="P12" t="s">
        <v>22</v>
      </c>
    </row>
    <row r="13" spans="1:5" ht="12.75">
      <c r="A13" s="34" t="s">
        <v>49</v>
      </c>
      <c r="E13" s="35" t="s">
        <v>54</v>
      </c>
    </row>
    <row r="14" spans="1:5" ht="76.5">
      <c r="A14" s="38" t="s">
        <v>51</v>
      </c>
      <c r="E14" s="37" t="s">
        <v>55</v>
      </c>
    </row>
    <row r="15" spans="1:16" ht="12.75">
      <c r="A15" s="25" t="s">
        <v>44</v>
      </c>
      <c r="B15" s="29" t="s">
        <v>21</v>
      </c>
      <c r="C15" s="29" t="s">
        <v>45</v>
      </c>
      <c r="D15" s="25" t="s">
        <v>56</v>
      </c>
      <c r="E15" s="30" t="s">
        <v>47</v>
      </c>
      <c r="F15" s="31" t="s">
        <v>48</v>
      </c>
      <c r="G15" s="32">
        <v>1260.544</v>
      </c>
      <c r="H15" s="33">
        <v>0</v>
      </c>
      <c r="I15" s="33">
        <f>ROUND(ROUND(H15,2)*ROUND(G15,3),2)</f>
      </c>
      <c r="O15">
        <f>(I15*21)/100</f>
      </c>
      <c r="P15" t="s">
        <v>22</v>
      </c>
    </row>
    <row r="16" spans="1:5" ht="25.5">
      <c r="A16" s="34" t="s">
        <v>49</v>
      </c>
      <c r="E16" s="35" t="s">
        <v>57</v>
      </c>
    </row>
    <row r="17" spans="1:5" ht="12.75">
      <c r="A17" s="36" t="s">
        <v>51</v>
      </c>
      <c r="E17" s="37" t="s">
        <v>58</v>
      </c>
    </row>
    <row r="18" spans="1:18" ht="12.75" customHeight="1">
      <c r="A18" s="6" t="s">
        <v>42</v>
      </c>
      <c r="B18" s="6"/>
      <c r="C18" s="40" t="s">
        <v>28</v>
      </c>
      <c r="D18" s="6"/>
      <c r="E18" s="27" t="s">
        <v>59</v>
      </c>
      <c r="F18" s="6"/>
      <c r="G18" s="6"/>
      <c r="H18" s="6"/>
      <c r="I18" s="41">
        <f>0+Q18</f>
      </c>
      <c r="O18">
        <f>0+R18</f>
      </c>
      <c r="Q18">
        <f>0+I19+I22+I25+I28+I31+I34+I37+I40+I43+I46+I49</f>
      </c>
      <c r="R18">
        <f>0+O19+O22+O25+O28+O31+O34+O37+O40+O43+O46+O49</f>
      </c>
    </row>
    <row r="19" spans="1:16" ht="12.75">
      <c r="A19" s="25" t="s">
        <v>44</v>
      </c>
      <c r="B19" s="29" t="s">
        <v>32</v>
      </c>
      <c r="C19" s="29" t="s">
        <v>60</v>
      </c>
      <c r="D19" s="25" t="s">
        <v>61</v>
      </c>
      <c r="E19" s="30" t="s">
        <v>62</v>
      </c>
      <c r="F19" s="31" t="s">
        <v>63</v>
      </c>
      <c r="G19" s="32">
        <v>9686</v>
      </c>
      <c r="H19" s="33">
        <v>0</v>
      </c>
      <c r="I19" s="33">
        <f>ROUND(ROUND(H19,2)*ROUND(G19,3),2)</f>
      </c>
      <c r="O19">
        <f>(I19*21)/100</f>
      </c>
      <c r="P19" t="s">
        <v>22</v>
      </c>
    </row>
    <row r="20" spans="1:5" ht="12.75">
      <c r="A20" s="34" t="s">
        <v>49</v>
      </c>
      <c r="E20" s="35" t="s">
        <v>64</v>
      </c>
    </row>
    <row r="21" spans="1:5" ht="12.75">
      <c r="A21" s="38" t="s">
        <v>51</v>
      </c>
      <c r="E21" s="37" t="s">
        <v>65</v>
      </c>
    </row>
    <row r="22" spans="1:16" ht="12.75">
      <c r="A22" s="25" t="s">
        <v>44</v>
      </c>
      <c r="B22" s="29" t="s">
        <v>34</v>
      </c>
      <c r="C22" s="29" t="s">
        <v>66</v>
      </c>
      <c r="D22" s="25" t="s">
        <v>61</v>
      </c>
      <c r="E22" s="30" t="s">
        <v>67</v>
      </c>
      <c r="F22" s="31" t="s">
        <v>68</v>
      </c>
      <c r="G22" s="32">
        <v>48</v>
      </c>
      <c r="H22" s="33">
        <v>0</v>
      </c>
      <c r="I22" s="33">
        <f>ROUND(ROUND(H22,2)*ROUND(G22,3),2)</f>
      </c>
      <c r="O22">
        <f>(I22*21)/100</f>
      </c>
      <c r="P22" t="s">
        <v>22</v>
      </c>
    </row>
    <row r="23" spans="1:5" ht="12.75">
      <c r="A23" s="34" t="s">
        <v>49</v>
      </c>
      <c r="E23" s="35" t="s">
        <v>69</v>
      </c>
    </row>
    <row r="24" spans="1:5" ht="12.75">
      <c r="A24" s="38" t="s">
        <v>51</v>
      </c>
      <c r="E24" s="37" t="s">
        <v>70</v>
      </c>
    </row>
    <row r="25" spans="1:16" ht="12.75">
      <c r="A25" s="25" t="s">
        <v>44</v>
      </c>
      <c r="B25" s="29" t="s">
        <v>36</v>
      </c>
      <c r="C25" s="29" t="s">
        <v>71</v>
      </c>
      <c r="D25" s="25" t="s">
        <v>61</v>
      </c>
      <c r="E25" s="30" t="s">
        <v>72</v>
      </c>
      <c r="F25" s="31" t="s">
        <v>73</v>
      </c>
      <c r="G25" s="32">
        <v>1937.2</v>
      </c>
      <c r="H25" s="33">
        <v>0</v>
      </c>
      <c r="I25" s="33">
        <f>ROUND(ROUND(H25,2)*ROUND(G25,3),2)</f>
      </c>
      <c r="O25">
        <f>(I25*21)/100</f>
      </c>
      <c r="P25" t="s">
        <v>22</v>
      </c>
    </row>
    <row r="26" spans="1:5" ht="38.25">
      <c r="A26" s="34" t="s">
        <v>49</v>
      </c>
      <c r="E26" s="35" t="s">
        <v>74</v>
      </c>
    </row>
    <row r="27" spans="1:5" ht="12.75">
      <c r="A27" s="38" t="s">
        <v>51</v>
      </c>
      <c r="E27" s="37" t="s">
        <v>75</v>
      </c>
    </row>
    <row r="28" spans="1:16" ht="12.75">
      <c r="A28" s="25" t="s">
        <v>44</v>
      </c>
      <c r="B28" s="29" t="s">
        <v>76</v>
      </c>
      <c r="C28" s="29" t="s">
        <v>77</v>
      </c>
      <c r="D28" s="25" t="s">
        <v>61</v>
      </c>
      <c r="E28" s="30" t="s">
        <v>78</v>
      </c>
      <c r="F28" s="31" t="s">
        <v>73</v>
      </c>
      <c r="G28" s="32">
        <v>492.4</v>
      </c>
      <c r="H28" s="33">
        <v>0</v>
      </c>
      <c r="I28" s="33">
        <f>ROUND(ROUND(H28,2)*ROUND(G28,3),2)</f>
      </c>
      <c r="O28">
        <f>(I28*21)/100</f>
      </c>
      <c r="P28" t="s">
        <v>22</v>
      </c>
    </row>
    <row r="29" spans="1:5" ht="38.25">
      <c r="A29" s="34" t="s">
        <v>49</v>
      </c>
      <c r="E29" s="35" t="s">
        <v>79</v>
      </c>
    </row>
    <row r="30" spans="1:5" ht="114.75">
      <c r="A30" s="38" t="s">
        <v>51</v>
      </c>
      <c r="E30" s="37" t="s">
        <v>80</v>
      </c>
    </row>
    <row r="31" spans="1:16" ht="12.75">
      <c r="A31" s="25" t="s">
        <v>44</v>
      </c>
      <c r="B31" s="29" t="s">
        <v>81</v>
      </c>
      <c r="C31" s="29" t="s">
        <v>82</v>
      </c>
      <c r="D31" s="25" t="s">
        <v>61</v>
      </c>
      <c r="E31" s="30" t="s">
        <v>83</v>
      </c>
      <c r="F31" s="31" t="s">
        <v>73</v>
      </c>
      <c r="G31" s="32">
        <v>20</v>
      </c>
      <c r="H31" s="33">
        <v>0</v>
      </c>
      <c r="I31" s="33">
        <f>ROUND(ROUND(H31,2)*ROUND(G31,3),2)</f>
      </c>
      <c r="O31">
        <f>(I31*21)/100</f>
      </c>
      <c r="P31" t="s">
        <v>22</v>
      </c>
    </row>
    <row r="32" spans="1:5" ht="25.5">
      <c r="A32" s="34" t="s">
        <v>49</v>
      </c>
      <c r="E32" s="35" t="s">
        <v>84</v>
      </c>
    </row>
    <row r="33" spans="1:5" ht="25.5">
      <c r="A33" s="38" t="s">
        <v>51</v>
      </c>
      <c r="E33" s="37" t="s">
        <v>85</v>
      </c>
    </row>
    <row r="34" spans="1:16" ht="12.75">
      <c r="A34" s="25" t="s">
        <v>44</v>
      </c>
      <c r="B34" s="29" t="s">
        <v>39</v>
      </c>
      <c r="C34" s="29" t="s">
        <v>86</v>
      </c>
      <c r="D34" s="25" t="s">
        <v>61</v>
      </c>
      <c r="E34" s="30" t="s">
        <v>87</v>
      </c>
      <c r="F34" s="31" t="s">
        <v>73</v>
      </c>
      <c r="G34" s="32">
        <v>1937.2</v>
      </c>
      <c r="H34" s="33">
        <v>0</v>
      </c>
      <c r="I34" s="33">
        <f>ROUND(ROUND(H34,2)*ROUND(G34,3),2)</f>
      </c>
      <c r="O34">
        <f>(I34*21)/100</f>
      </c>
      <c r="P34" t="s">
        <v>22</v>
      </c>
    </row>
    <row r="35" spans="1:5" ht="25.5">
      <c r="A35" s="34" t="s">
        <v>49</v>
      </c>
      <c r="E35" s="35" t="s">
        <v>88</v>
      </c>
    </row>
    <row r="36" spans="1:5" ht="12.75">
      <c r="A36" s="38" t="s">
        <v>51</v>
      </c>
      <c r="E36" s="37" t="s">
        <v>89</v>
      </c>
    </row>
    <row r="37" spans="1:16" ht="12.75">
      <c r="A37" s="25" t="s">
        <v>44</v>
      </c>
      <c r="B37" s="29" t="s">
        <v>41</v>
      </c>
      <c r="C37" s="29" t="s">
        <v>90</v>
      </c>
      <c r="D37" s="25" t="s">
        <v>61</v>
      </c>
      <c r="E37" s="30" t="s">
        <v>91</v>
      </c>
      <c r="F37" s="31" t="s">
        <v>73</v>
      </c>
      <c r="G37" s="32">
        <v>4500</v>
      </c>
      <c r="H37" s="33">
        <v>0</v>
      </c>
      <c r="I37" s="33">
        <f>ROUND(ROUND(H37,2)*ROUND(G37,3),2)</f>
      </c>
      <c r="O37">
        <f>(I37*21)/100</f>
      </c>
      <c r="P37" t="s">
        <v>22</v>
      </c>
    </row>
    <row r="38" spans="1:5" ht="38.25">
      <c r="A38" s="34" t="s">
        <v>49</v>
      </c>
      <c r="E38" s="35" t="s">
        <v>92</v>
      </c>
    </row>
    <row r="39" spans="1:5" ht="38.25">
      <c r="A39" s="38" t="s">
        <v>51</v>
      </c>
      <c r="E39" s="37" t="s">
        <v>93</v>
      </c>
    </row>
    <row r="40" spans="1:16" ht="12.75">
      <c r="A40" s="25" t="s">
        <v>44</v>
      </c>
      <c r="B40" s="29" t="s">
        <v>94</v>
      </c>
      <c r="C40" s="29" t="s">
        <v>95</v>
      </c>
      <c r="D40" s="25" t="s">
        <v>61</v>
      </c>
      <c r="E40" s="30" t="s">
        <v>96</v>
      </c>
      <c r="F40" s="31" t="s">
        <v>73</v>
      </c>
      <c r="G40" s="32">
        <v>1937.2</v>
      </c>
      <c r="H40" s="33">
        <v>0</v>
      </c>
      <c r="I40" s="33">
        <f>ROUND(ROUND(H40,2)*ROUND(G40,3),2)</f>
      </c>
      <c r="O40">
        <f>(I40*21)/100</f>
      </c>
      <c r="P40" t="s">
        <v>22</v>
      </c>
    </row>
    <row r="41" spans="1:5" ht="12.75">
      <c r="A41" s="34" t="s">
        <v>49</v>
      </c>
      <c r="E41" s="35" t="s">
        <v>69</v>
      </c>
    </row>
    <row r="42" spans="1:5" ht="12.75">
      <c r="A42" s="38" t="s">
        <v>51</v>
      </c>
      <c r="E42" s="37" t="s">
        <v>97</v>
      </c>
    </row>
    <row r="43" spans="1:16" ht="12.75">
      <c r="A43" s="25" t="s">
        <v>44</v>
      </c>
      <c r="B43" s="29" t="s">
        <v>98</v>
      </c>
      <c r="C43" s="29" t="s">
        <v>99</v>
      </c>
      <c r="D43" s="25" t="s">
        <v>61</v>
      </c>
      <c r="E43" s="30" t="s">
        <v>100</v>
      </c>
      <c r="F43" s="31" t="s">
        <v>68</v>
      </c>
      <c r="G43" s="32">
        <v>6260</v>
      </c>
      <c r="H43" s="33">
        <v>0</v>
      </c>
      <c r="I43" s="33">
        <f>ROUND(ROUND(H43,2)*ROUND(G43,3),2)</f>
      </c>
      <c r="O43">
        <f>(I43*21)/100</f>
      </c>
      <c r="P43" t="s">
        <v>22</v>
      </c>
    </row>
    <row r="44" spans="1:5" ht="38.25">
      <c r="A44" s="34" t="s">
        <v>49</v>
      </c>
      <c r="E44" s="35" t="s">
        <v>101</v>
      </c>
    </row>
    <row r="45" spans="1:5" ht="12.75">
      <c r="A45" s="38" t="s">
        <v>51</v>
      </c>
      <c r="E45" s="37" t="s">
        <v>102</v>
      </c>
    </row>
    <row r="46" spans="1:16" ht="12.75">
      <c r="A46" s="25" t="s">
        <v>44</v>
      </c>
      <c r="B46" s="29" t="s">
        <v>103</v>
      </c>
      <c r="C46" s="29" t="s">
        <v>104</v>
      </c>
      <c r="D46" s="25" t="s">
        <v>61</v>
      </c>
      <c r="E46" s="30" t="s">
        <v>105</v>
      </c>
      <c r="F46" s="31" t="s">
        <v>73</v>
      </c>
      <c r="G46" s="32">
        <v>4520</v>
      </c>
      <c r="H46" s="33">
        <v>0</v>
      </c>
      <c r="I46" s="33">
        <f>ROUND(ROUND(H46,2)*ROUND(G46,3),2)</f>
      </c>
      <c r="O46">
        <f>(I46*21)/100</f>
      </c>
      <c r="P46" t="s">
        <v>22</v>
      </c>
    </row>
    <row r="47" spans="1:5" ht="12.75">
      <c r="A47" s="34" t="s">
        <v>49</v>
      </c>
      <c r="E47" s="35" t="s">
        <v>61</v>
      </c>
    </row>
    <row r="48" spans="1:5" ht="38.25">
      <c r="A48" s="38" t="s">
        <v>51</v>
      </c>
      <c r="E48" s="37" t="s">
        <v>106</v>
      </c>
    </row>
    <row r="49" spans="1:16" ht="12.75">
      <c r="A49" s="25" t="s">
        <v>44</v>
      </c>
      <c r="B49" s="29" t="s">
        <v>107</v>
      </c>
      <c r="C49" s="29" t="s">
        <v>108</v>
      </c>
      <c r="D49" s="25" t="s">
        <v>61</v>
      </c>
      <c r="E49" s="30" t="s">
        <v>109</v>
      </c>
      <c r="F49" s="31" t="s">
        <v>73</v>
      </c>
      <c r="G49" s="32">
        <v>1937.2</v>
      </c>
      <c r="H49" s="33">
        <v>0</v>
      </c>
      <c r="I49" s="33">
        <f>ROUND(ROUND(H49,2)*ROUND(G49,3),2)</f>
      </c>
      <c r="O49">
        <f>(I49*21)/100</f>
      </c>
      <c r="P49" t="s">
        <v>22</v>
      </c>
    </row>
    <row r="50" spans="1:5" ht="12.75">
      <c r="A50" s="34" t="s">
        <v>49</v>
      </c>
      <c r="E50" s="35" t="s">
        <v>110</v>
      </c>
    </row>
    <row r="51" spans="1:5" ht="12.75">
      <c r="A51" s="36" t="s">
        <v>51</v>
      </c>
      <c r="E51" s="37" t="s">
        <v>111</v>
      </c>
    </row>
    <row r="52" spans="1:18" ht="12.75" customHeight="1">
      <c r="A52" s="6" t="s">
        <v>42</v>
      </c>
      <c r="B52" s="6"/>
      <c r="C52" s="40" t="s">
        <v>22</v>
      </c>
      <c r="D52" s="6"/>
      <c r="E52" s="27" t="s">
        <v>112</v>
      </c>
      <c r="F52" s="6"/>
      <c r="G52" s="6"/>
      <c r="H52" s="6"/>
      <c r="I52" s="41">
        <f>0+Q52</f>
      </c>
      <c r="O52">
        <f>0+R52</f>
      </c>
      <c r="Q52">
        <f>0+I53</f>
      </c>
      <c r="R52">
        <f>0+O53</f>
      </c>
    </row>
    <row r="53" spans="1:16" ht="12.75">
      <c r="A53" s="25" t="s">
        <v>44</v>
      </c>
      <c r="B53" s="29" t="s">
        <v>113</v>
      </c>
      <c r="C53" s="29" t="s">
        <v>114</v>
      </c>
      <c r="D53" s="25" t="s">
        <v>61</v>
      </c>
      <c r="E53" s="30" t="s">
        <v>115</v>
      </c>
      <c r="F53" s="31" t="s">
        <v>73</v>
      </c>
      <c r="G53" s="32">
        <v>3000</v>
      </c>
      <c r="H53" s="33">
        <v>0</v>
      </c>
      <c r="I53" s="33">
        <f>ROUND(ROUND(H53,2)*ROUND(G53,3),2)</f>
      </c>
      <c r="O53">
        <f>(I53*21)/100</f>
      </c>
      <c r="P53" t="s">
        <v>22</v>
      </c>
    </row>
    <row r="54" spans="1:5" ht="12.75">
      <c r="A54" s="34" t="s">
        <v>49</v>
      </c>
      <c r="E54" s="35" t="s">
        <v>116</v>
      </c>
    </row>
    <row r="55" spans="1:5" ht="25.5">
      <c r="A55" s="36" t="s">
        <v>51</v>
      </c>
      <c r="E55" s="37" t="s">
        <v>117</v>
      </c>
    </row>
    <row r="56" spans="1:18" ht="12.75" customHeight="1">
      <c r="A56" s="6" t="s">
        <v>42</v>
      </c>
      <c r="B56" s="6"/>
      <c r="C56" s="40" t="s">
        <v>34</v>
      </c>
      <c r="D56" s="6"/>
      <c r="E56" s="27" t="s">
        <v>118</v>
      </c>
      <c r="F56" s="6"/>
      <c r="G56" s="6"/>
      <c r="H56" s="6"/>
      <c r="I56" s="41">
        <f>0+Q56</f>
      </c>
      <c r="O56">
        <f>0+R56</f>
      </c>
      <c r="Q56">
        <f>0+I57+I60+I63+I66+I69+I72+I75</f>
      </c>
      <c r="R56">
        <f>0+O57+O60+O63+O66+O69+O72+O75</f>
      </c>
    </row>
    <row r="57" spans="1:16" ht="12.75">
      <c r="A57" s="25" t="s">
        <v>44</v>
      </c>
      <c r="B57" s="29" t="s">
        <v>119</v>
      </c>
      <c r="C57" s="29" t="s">
        <v>120</v>
      </c>
      <c r="D57" s="25" t="s">
        <v>61</v>
      </c>
      <c r="E57" s="30" t="s">
        <v>121</v>
      </c>
      <c r="F57" s="31" t="s">
        <v>73</v>
      </c>
      <c r="G57" s="32">
        <v>1516</v>
      </c>
      <c r="H57" s="33">
        <v>0</v>
      </c>
      <c r="I57" s="33">
        <f>ROUND(ROUND(H57,2)*ROUND(G57,3),2)</f>
      </c>
      <c r="O57">
        <f>(I57*21)/100</f>
      </c>
      <c r="P57" t="s">
        <v>22</v>
      </c>
    </row>
    <row r="58" spans="1:5" ht="12.75">
      <c r="A58" s="34" t="s">
        <v>49</v>
      </c>
      <c r="E58" s="35" t="s">
        <v>61</v>
      </c>
    </row>
    <row r="59" spans="1:5" ht="89.25">
      <c r="A59" s="38" t="s">
        <v>51</v>
      </c>
      <c r="E59" s="37" t="s">
        <v>122</v>
      </c>
    </row>
    <row r="60" spans="1:16" ht="12.75">
      <c r="A60" s="25" t="s">
        <v>44</v>
      </c>
      <c r="B60" s="29" t="s">
        <v>123</v>
      </c>
      <c r="C60" s="29" t="s">
        <v>124</v>
      </c>
      <c r="D60" s="25" t="s">
        <v>61</v>
      </c>
      <c r="E60" s="30" t="s">
        <v>125</v>
      </c>
      <c r="F60" s="31" t="s">
        <v>63</v>
      </c>
      <c r="G60" s="32">
        <v>37897.71</v>
      </c>
      <c r="H60" s="33">
        <v>0</v>
      </c>
      <c r="I60" s="33">
        <f>ROUND(ROUND(H60,2)*ROUND(G60,3),2)</f>
      </c>
      <c r="O60">
        <f>(I60*21)/100</f>
      </c>
      <c r="P60" t="s">
        <v>22</v>
      </c>
    </row>
    <row r="61" spans="1:5" ht="89.25">
      <c r="A61" s="34" t="s">
        <v>49</v>
      </c>
      <c r="E61" s="35" t="s">
        <v>126</v>
      </c>
    </row>
    <row r="62" spans="1:5" ht="76.5">
      <c r="A62" s="38" t="s">
        <v>51</v>
      </c>
      <c r="E62" s="37" t="s">
        <v>127</v>
      </c>
    </row>
    <row r="63" spans="1:16" ht="12.75">
      <c r="A63" s="25" t="s">
        <v>44</v>
      </c>
      <c r="B63" s="29" t="s">
        <v>128</v>
      </c>
      <c r="C63" s="29" t="s">
        <v>129</v>
      </c>
      <c r="D63" s="25" t="s">
        <v>61</v>
      </c>
      <c r="E63" s="30" t="s">
        <v>130</v>
      </c>
      <c r="F63" s="31" t="s">
        <v>63</v>
      </c>
      <c r="G63" s="32">
        <v>36999.66</v>
      </c>
      <c r="H63" s="33">
        <v>0</v>
      </c>
      <c r="I63" s="33">
        <f>ROUND(ROUND(H63,2)*ROUND(G63,3),2)</f>
      </c>
      <c r="O63">
        <f>(I63*21)/100</f>
      </c>
      <c r="P63" t="s">
        <v>22</v>
      </c>
    </row>
    <row r="64" spans="1:5" ht="12.75">
      <c r="A64" s="34" t="s">
        <v>49</v>
      </c>
      <c r="E64" s="35" t="s">
        <v>131</v>
      </c>
    </row>
    <row r="65" spans="1:5" ht="76.5">
      <c r="A65" s="38" t="s">
        <v>51</v>
      </c>
      <c r="E65" s="37" t="s">
        <v>132</v>
      </c>
    </row>
    <row r="66" spans="1:16" ht="12.75">
      <c r="A66" s="25" t="s">
        <v>44</v>
      </c>
      <c r="B66" s="29" t="s">
        <v>133</v>
      </c>
      <c r="C66" s="29" t="s">
        <v>134</v>
      </c>
      <c r="D66" s="25" t="s">
        <v>61</v>
      </c>
      <c r="E66" s="30" t="s">
        <v>135</v>
      </c>
      <c r="F66" s="31" t="s">
        <v>63</v>
      </c>
      <c r="G66" s="32">
        <v>36281.22</v>
      </c>
      <c r="H66" s="33">
        <v>0</v>
      </c>
      <c r="I66" s="33">
        <f>ROUND(ROUND(H66,2)*ROUND(G66,3),2)</f>
      </c>
      <c r="O66">
        <f>(I66*21)/100</f>
      </c>
      <c r="P66" t="s">
        <v>22</v>
      </c>
    </row>
    <row r="67" spans="1:5" ht="12.75">
      <c r="A67" s="34" t="s">
        <v>49</v>
      </c>
      <c r="E67" s="35" t="s">
        <v>136</v>
      </c>
    </row>
    <row r="68" spans="1:5" ht="76.5">
      <c r="A68" s="38" t="s">
        <v>51</v>
      </c>
      <c r="E68" s="37" t="s">
        <v>137</v>
      </c>
    </row>
    <row r="69" spans="1:16" ht="12.75">
      <c r="A69" s="25" t="s">
        <v>44</v>
      </c>
      <c r="B69" s="29" t="s">
        <v>138</v>
      </c>
      <c r="C69" s="29" t="s">
        <v>139</v>
      </c>
      <c r="D69" s="25" t="s">
        <v>61</v>
      </c>
      <c r="E69" s="30" t="s">
        <v>140</v>
      </c>
      <c r="F69" s="31" t="s">
        <v>63</v>
      </c>
      <c r="G69" s="32">
        <v>35922</v>
      </c>
      <c r="H69" s="33">
        <v>0</v>
      </c>
      <c r="I69" s="33">
        <f>ROUND(ROUND(H69,2)*ROUND(G69,3),2)</f>
      </c>
      <c r="O69">
        <f>(I69*21)/100</f>
      </c>
      <c r="P69" t="s">
        <v>22</v>
      </c>
    </row>
    <row r="70" spans="1:5" ht="12.75">
      <c r="A70" s="34" t="s">
        <v>49</v>
      </c>
      <c r="E70" s="35" t="s">
        <v>61</v>
      </c>
    </row>
    <row r="71" spans="1:5" ht="76.5">
      <c r="A71" s="38" t="s">
        <v>51</v>
      </c>
      <c r="E71" s="37" t="s">
        <v>141</v>
      </c>
    </row>
    <row r="72" spans="1:16" ht="12.75">
      <c r="A72" s="25" t="s">
        <v>44</v>
      </c>
      <c r="B72" s="29" t="s">
        <v>142</v>
      </c>
      <c r="C72" s="29" t="s">
        <v>143</v>
      </c>
      <c r="D72" s="25" t="s">
        <v>61</v>
      </c>
      <c r="E72" s="30" t="s">
        <v>144</v>
      </c>
      <c r="F72" s="31" t="s">
        <v>63</v>
      </c>
      <c r="G72" s="32">
        <v>36640.44</v>
      </c>
      <c r="H72" s="33">
        <v>0</v>
      </c>
      <c r="I72" s="33">
        <f>ROUND(ROUND(H72,2)*ROUND(G72,3),2)</f>
      </c>
      <c r="O72">
        <f>(I72*21)/100</f>
      </c>
      <c r="P72" t="s">
        <v>22</v>
      </c>
    </row>
    <row r="73" spans="1:5" ht="12.75">
      <c r="A73" s="34" t="s">
        <v>49</v>
      </c>
      <c r="E73" s="35" t="s">
        <v>145</v>
      </c>
    </row>
    <row r="74" spans="1:5" ht="76.5">
      <c r="A74" s="38" t="s">
        <v>51</v>
      </c>
      <c r="E74" s="37" t="s">
        <v>146</v>
      </c>
    </row>
    <row r="75" spans="1:16" ht="12.75">
      <c r="A75" s="25" t="s">
        <v>44</v>
      </c>
      <c r="B75" s="29" t="s">
        <v>147</v>
      </c>
      <c r="C75" s="29" t="s">
        <v>148</v>
      </c>
      <c r="D75" s="25" t="s">
        <v>61</v>
      </c>
      <c r="E75" s="30" t="s">
        <v>149</v>
      </c>
      <c r="F75" s="31" t="s">
        <v>68</v>
      </c>
      <c r="G75" s="32">
        <v>350</v>
      </c>
      <c r="H75" s="33">
        <v>0</v>
      </c>
      <c r="I75" s="33">
        <f>ROUND(ROUND(H75,2)*ROUND(G75,3),2)</f>
      </c>
      <c r="O75">
        <f>(I75*21)/100</f>
      </c>
      <c r="P75" t="s">
        <v>22</v>
      </c>
    </row>
    <row r="76" spans="1:5" ht="38.25">
      <c r="A76" s="34" t="s">
        <v>49</v>
      </c>
      <c r="E76" s="35" t="s">
        <v>150</v>
      </c>
    </row>
    <row r="77" spans="1:5" ht="12.75">
      <c r="A77" s="36" t="s">
        <v>51</v>
      </c>
      <c r="E77" s="37" t="s">
        <v>151</v>
      </c>
    </row>
    <row r="78" spans="1:18" ht="12.75" customHeight="1">
      <c r="A78" s="6" t="s">
        <v>42</v>
      </c>
      <c r="B78" s="6"/>
      <c r="C78" s="40" t="s">
        <v>39</v>
      </c>
      <c r="D78" s="6"/>
      <c r="E78" s="27" t="s">
        <v>152</v>
      </c>
      <c r="F78" s="6"/>
      <c r="G78" s="6"/>
      <c r="H78" s="6"/>
      <c r="I78" s="41">
        <f>0+Q78</f>
      </c>
      <c r="O78">
        <f>0+R78</f>
      </c>
      <c r="Q78">
        <f>0+I79+I82+I85+I88</f>
      </c>
      <c r="R78">
        <f>0+O79+O82+O85+O88</f>
      </c>
    </row>
    <row r="79" spans="1:16" ht="25.5">
      <c r="A79" s="25" t="s">
        <v>44</v>
      </c>
      <c r="B79" s="29" t="s">
        <v>153</v>
      </c>
      <c r="C79" s="29" t="s">
        <v>154</v>
      </c>
      <c r="D79" s="25" t="s">
        <v>61</v>
      </c>
      <c r="E79" s="30" t="s">
        <v>155</v>
      </c>
      <c r="F79" s="31" t="s">
        <v>68</v>
      </c>
      <c r="G79" s="32">
        <v>211</v>
      </c>
      <c r="H79" s="33">
        <v>0</v>
      </c>
      <c r="I79" s="33">
        <f>ROUND(ROUND(H79,2)*ROUND(G79,3),2)</f>
      </c>
      <c r="O79">
        <f>(I79*21)/100</f>
      </c>
      <c r="P79" t="s">
        <v>22</v>
      </c>
    </row>
    <row r="80" spans="1:5" ht="12.75">
      <c r="A80" s="34" t="s">
        <v>49</v>
      </c>
      <c r="E80" s="35" t="s">
        <v>156</v>
      </c>
    </row>
    <row r="81" spans="1:5" ht="12.75">
      <c r="A81" s="38" t="s">
        <v>51</v>
      </c>
      <c r="E81" s="37" t="s">
        <v>157</v>
      </c>
    </row>
    <row r="82" spans="1:16" ht="12.75">
      <c r="A82" s="25" t="s">
        <v>44</v>
      </c>
      <c r="B82" s="29" t="s">
        <v>158</v>
      </c>
      <c r="C82" s="29" t="s">
        <v>159</v>
      </c>
      <c r="D82" s="25" t="s">
        <v>61</v>
      </c>
      <c r="E82" s="30" t="s">
        <v>160</v>
      </c>
      <c r="F82" s="31" t="s">
        <v>161</v>
      </c>
      <c r="G82" s="32">
        <v>180</v>
      </c>
      <c r="H82" s="33">
        <v>0</v>
      </c>
      <c r="I82" s="33">
        <f>ROUND(ROUND(H82,2)*ROUND(G82,3),2)</f>
      </c>
      <c r="O82">
        <f>(I82*21)/100</f>
      </c>
      <c r="P82" t="s">
        <v>22</v>
      </c>
    </row>
    <row r="83" spans="1:5" ht="12.75">
      <c r="A83" s="34" t="s">
        <v>49</v>
      </c>
      <c r="E83" s="35" t="s">
        <v>61</v>
      </c>
    </row>
    <row r="84" spans="1:5" ht="12.75">
      <c r="A84" s="38" t="s">
        <v>51</v>
      </c>
      <c r="E84" s="37" t="s">
        <v>162</v>
      </c>
    </row>
    <row r="85" spans="1:16" ht="12.75">
      <c r="A85" s="25" t="s">
        <v>44</v>
      </c>
      <c r="B85" s="29" t="s">
        <v>163</v>
      </c>
      <c r="C85" s="29" t="s">
        <v>164</v>
      </c>
      <c r="D85" s="25" t="s">
        <v>61</v>
      </c>
      <c r="E85" s="30" t="s">
        <v>165</v>
      </c>
      <c r="F85" s="31" t="s">
        <v>68</v>
      </c>
      <c r="G85" s="32">
        <v>48</v>
      </c>
      <c r="H85" s="33">
        <v>0</v>
      </c>
      <c r="I85" s="33">
        <f>ROUND(ROUND(H85,2)*ROUND(G85,3),2)</f>
      </c>
      <c r="O85">
        <f>(I85*21)/100</f>
      </c>
      <c r="P85" t="s">
        <v>22</v>
      </c>
    </row>
    <row r="86" spans="1:5" ht="12.75">
      <c r="A86" s="34" t="s">
        <v>49</v>
      </c>
      <c r="E86" s="35" t="s">
        <v>166</v>
      </c>
    </row>
    <row r="87" spans="1:5" ht="12.75">
      <c r="A87" s="38" t="s">
        <v>51</v>
      </c>
      <c r="E87" s="37" t="s">
        <v>167</v>
      </c>
    </row>
    <row r="88" spans="1:16" ht="12.75">
      <c r="A88" s="25" t="s">
        <v>44</v>
      </c>
      <c r="B88" s="29" t="s">
        <v>168</v>
      </c>
      <c r="C88" s="29" t="s">
        <v>169</v>
      </c>
      <c r="D88" s="25" t="s">
        <v>61</v>
      </c>
      <c r="E88" s="30" t="s">
        <v>170</v>
      </c>
      <c r="F88" s="31" t="s">
        <v>68</v>
      </c>
      <c r="G88" s="32">
        <v>350</v>
      </c>
      <c r="H88" s="33">
        <v>0</v>
      </c>
      <c r="I88" s="33">
        <f>ROUND(ROUND(H88,2)*ROUND(G88,3),2)</f>
      </c>
      <c r="O88">
        <f>(I88*21)/100</f>
      </c>
      <c r="P88" t="s">
        <v>22</v>
      </c>
    </row>
    <row r="89" spans="1:5" ht="38.25">
      <c r="A89" s="34" t="s">
        <v>49</v>
      </c>
      <c r="E89" s="35" t="s">
        <v>150</v>
      </c>
    </row>
    <row r="90" spans="1:5" ht="12.75">
      <c r="A90" s="36" t="s">
        <v>51</v>
      </c>
      <c r="E90" s="37" t="s">
        <v>171</v>
      </c>
    </row>
  </sheetData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9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10</v>
      </c>
      <c r="B1" s="1"/>
      <c r="C1" s="1"/>
      <c r="D1" s="1"/>
      <c r="E1" s="1"/>
      <c r="F1" s="1"/>
      <c r="G1" s="1"/>
      <c r="H1" s="1"/>
      <c r="I1" s="1"/>
      <c r="P1" t="s">
        <v>21</v>
      </c>
    </row>
    <row r="2" spans="2:16" ht="24.75" customHeight="1">
      <c r="B2" s="1"/>
      <c r="C2" s="1"/>
      <c r="D2" s="1"/>
      <c r="E2" s="2" t="s">
        <v>12</v>
      </c>
      <c r="F2" s="1"/>
      <c r="G2" s="1"/>
      <c r="H2" s="6"/>
      <c r="I2" s="6"/>
      <c r="O2">
        <f>0+O8+O18+O64+O68+O90+O94+O101</f>
      </c>
      <c r="P2" t="s">
        <v>21</v>
      </c>
    </row>
    <row r="3" spans="1:16" ht="15" customHeight="1">
      <c r="A3" t="s">
        <v>11</v>
      </c>
      <c r="B3" s="12" t="s">
        <v>13</v>
      </c>
      <c r="C3" s="13" t="s">
        <v>14</v>
      </c>
      <c r="D3" s="1"/>
      <c r="E3" s="14" t="s">
        <v>15</v>
      </c>
      <c r="F3" s="1"/>
      <c r="G3" s="9"/>
      <c r="H3" s="8" t="s">
        <v>172</v>
      </c>
      <c r="I3" s="42">
        <f>0+I8+I18+I64+I68+I90+I94+I101</f>
      </c>
      <c r="O3" t="s">
        <v>18</v>
      </c>
      <c r="P3" t="s">
        <v>22</v>
      </c>
    </row>
    <row r="4" spans="1:16" ht="15" customHeight="1">
      <c r="A4" t="s">
        <v>16</v>
      </c>
      <c r="B4" s="16" t="s">
        <v>17</v>
      </c>
      <c r="C4" s="17" t="s">
        <v>172</v>
      </c>
      <c r="D4" s="6"/>
      <c r="E4" s="18" t="s">
        <v>173</v>
      </c>
      <c r="F4" s="6"/>
      <c r="G4" s="6"/>
      <c r="H4" s="19"/>
      <c r="I4" s="19"/>
      <c r="O4" t="s">
        <v>19</v>
      </c>
      <c r="P4" t="s">
        <v>22</v>
      </c>
    </row>
    <row r="5" spans="1:16" ht="12.75" customHeight="1">
      <c r="A5" s="15" t="s">
        <v>25</v>
      </c>
      <c r="B5" s="15" t="s">
        <v>27</v>
      </c>
      <c r="C5" s="15" t="s">
        <v>29</v>
      </c>
      <c r="D5" s="15" t="s">
        <v>30</v>
      </c>
      <c r="E5" s="15" t="s">
        <v>31</v>
      </c>
      <c r="F5" s="15" t="s">
        <v>33</v>
      </c>
      <c r="G5" s="15" t="s">
        <v>35</v>
      </c>
      <c r="H5" s="15" t="s">
        <v>37</v>
      </c>
      <c r="I5" s="15"/>
      <c r="O5" t="s">
        <v>20</v>
      </c>
      <c r="P5" t="s">
        <v>22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38</v>
      </c>
      <c r="I6" s="15" t="s">
        <v>40</v>
      </c>
    </row>
    <row r="7" spans="1:9" ht="12.75" customHeight="1">
      <c r="A7" s="15" t="s">
        <v>26</v>
      </c>
      <c r="B7" s="15" t="s">
        <v>28</v>
      </c>
      <c r="C7" s="15" t="s">
        <v>22</v>
      </c>
      <c r="D7" s="15" t="s">
        <v>21</v>
      </c>
      <c r="E7" s="15" t="s">
        <v>32</v>
      </c>
      <c r="F7" s="15" t="s">
        <v>34</v>
      </c>
      <c r="G7" s="15" t="s">
        <v>36</v>
      </c>
      <c r="H7" s="15" t="s">
        <v>39</v>
      </c>
      <c r="I7" s="15" t="s">
        <v>41</v>
      </c>
    </row>
    <row r="8" spans="1:18" ht="12.75" customHeight="1">
      <c r="A8" s="19" t="s">
        <v>42</v>
      </c>
      <c r="B8" s="19"/>
      <c r="C8" s="26" t="s">
        <v>26</v>
      </c>
      <c r="D8" s="19"/>
      <c r="E8" s="27" t="s">
        <v>43</v>
      </c>
      <c r="F8" s="19"/>
      <c r="G8" s="19"/>
      <c r="H8" s="19"/>
      <c r="I8" s="28">
        <f>0+Q8</f>
      </c>
      <c r="O8">
        <f>0+R8</f>
      </c>
      <c r="Q8">
        <f>0+I9+I12+I15</f>
      </c>
      <c r="R8">
        <f>0+O9+O12+O15</f>
      </c>
    </row>
    <row r="9" spans="1:16" ht="12.75">
      <c r="A9" s="25" t="s">
        <v>44</v>
      </c>
      <c r="B9" s="29" t="s">
        <v>28</v>
      </c>
      <c r="C9" s="29" t="s">
        <v>45</v>
      </c>
      <c r="D9" s="25" t="s">
        <v>46</v>
      </c>
      <c r="E9" s="30" t="s">
        <v>47</v>
      </c>
      <c r="F9" s="31" t="s">
        <v>48</v>
      </c>
      <c r="G9" s="32">
        <v>132</v>
      </c>
      <c r="H9" s="33">
        <v>0</v>
      </c>
      <c r="I9" s="33">
        <f>ROUND(ROUND(H9,2)*ROUND(G9,3),2)</f>
      </c>
      <c r="O9">
        <f>(I9*21)/100</f>
      </c>
      <c r="P9" t="s">
        <v>22</v>
      </c>
    </row>
    <row r="10" spans="1:5" ht="12.75">
      <c r="A10" s="34" t="s">
        <v>49</v>
      </c>
      <c r="E10" s="35" t="s">
        <v>50</v>
      </c>
    </row>
    <row r="11" spans="1:5" ht="12.75">
      <c r="A11" s="38" t="s">
        <v>51</v>
      </c>
      <c r="E11" s="37" t="s">
        <v>174</v>
      </c>
    </row>
    <row r="12" spans="1:16" ht="12.75">
      <c r="A12" s="25" t="s">
        <v>44</v>
      </c>
      <c r="B12" s="29" t="s">
        <v>22</v>
      </c>
      <c r="C12" s="29" t="s">
        <v>45</v>
      </c>
      <c r="D12" s="25" t="s">
        <v>53</v>
      </c>
      <c r="E12" s="30" t="s">
        <v>47</v>
      </c>
      <c r="F12" s="31" t="s">
        <v>48</v>
      </c>
      <c r="G12" s="32">
        <v>1412.45</v>
      </c>
      <c r="H12" s="33">
        <v>0</v>
      </c>
      <c r="I12" s="33">
        <f>ROUND(ROUND(H12,2)*ROUND(G12,3),2)</f>
      </c>
      <c r="O12">
        <f>(I12*21)/100</f>
      </c>
      <c r="P12" t="s">
        <v>22</v>
      </c>
    </row>
    <row r="13" spans="1:5" ht="12.75">
      <c r="A13" s="34" t="s">
        <v>49</v>
      </c>
      <c r="E13" s="35" t="s">
        <v>175</v>
      </c>
    </row>
    <row r="14" spans="1:5" ht="114.75">
      <c r="A14" s="38" t="s">
        <v>51</v>
      </c>
      <c r="E14" s="37" t="s">
        <v>176</v>
      </c>
    </row>
    <row r="15" spans="1:16" ht="12.75">
      <c r="A15" s="25" t="s">
        <v>44</v>
      </c>
      <c r="B15" s="29" t="s">
        <v>21</v>
      </c>
      <c r="C15" s="29" t="s">
        <v>177</v>
      </c>
      <c r="D15" s="25" t="s">
        <v>61</v>
      </c>
      <c r="E15" s="30" t="s">
        <v>178</v>
      </c>
      <c r="F15" s="31" t="s">
        <v>48</v>
      </c>
      <c r="G15" s="32">
        <v>63</v>
      </c>
      <c r="H15" s="33">
        <v>0</v>
      </c>
      <c r="I15" s="33">
        <f>ROUND(ROUND(H15,2)*ROUND(G15,3),2)</f>
      </c>
      <c r="O15">
        <f>(I15*21)/100</f>
      </c>
      <c r="P15" t="s">
        <v>22</v>
      </c>
    </row>
    <row r="16" spans="1:5" ht="12.75">
      <c r="A16" s="34" t="s">
        <v>49</v>
      </c>
      <c r="E16" s="35" t="s">
        <v>179</v>
      </c>
    </row>
    <row r="17" spans="1:5" ht="25.5">
      <c r="A17" s="36" t="s">
        <v>51</v>
      </c>
      <c r="E17" s="37" t="s">
        <v>180</v>
      </c>
    </row>
    <row r="18" spans="1:18" ht="12.75" customHeight="1">
      <c r="A18" s="6" t="s">
        <v>42</v>
      </c>
      <c r="B18" s="6"/>
      <c r="C18" s="40" t="s">
        <v>28</v>
      </c>
      <c r="D18" s="6"/>
      <c r="E18" s="27" t="s">
        <v>59</v>
      </c>
      <c r="F18" s="6"/>
      <c r="G18" s="6"/>
      <c r="H18" s="6"/>
      <c r="I18" s="41">
        <f>0+Q18</f>
      </c>
      <c r="O18">
        <f>0+R18</f>
      </c>
      <c r="Q18">
        <f>0+I19+I22+I25+I28+I31+I34+I37+I40+I43+I46+I49+I52+I55+I58+I61</f>
      </c>
      <c r="R18">
        <f>0+O19+O22+O25+O28+O31+O34+O37+O40+O43+O46+O49+O52+O55+O58+O61</f>
      </c>
    </row>
    <row r="19" spans="1:16" ht="12.75">
      <c r="A19" s="25" t="s">
        <v>44</v>
      </c>
      <c r="B19" s="29" t="s">
        <v>32</v>
      </c>
      <c r="C19" s="29" t="s">
        <v>60</v>
      </c>
      <c r="D19" s="25" t="s">
        <v>61</v>
      </c>
      <c r="E19" s="30" t="s">
        <v>62</v>
      </c>
      <c r="F19" s="31" t="s">
        <v>63</v>
      </c>
      <c r="G19" s="32">
        <v>350</v>
      </c>
      <c r="H19" s="33">
        <v>0</v>
      </c>
      <c r="I19" s="33">
        <f>ROUND(ROUND(H19,2)*ROUND(G19,3),2)</f>
      </c>
      <c r="O19">
        <f>(I19*21)/100</f>
      </c>
      <c r="P19" t="s">
        <v>22</v>
      </c>
    </row>
    <row r="20" spans="1:5" ht="12.75">
      <c r="A20" s="34" t="s">
        <v>49</v>
      </c>
      <c r="E20" s="35" t="s">
        <v>69</v>
      </c>
    </row>
    <row r="21" spans="1:5" ht="140.25">
      <c r="A21" s="38" t="s">
        <v>51</v>
      </c>
      <c r="E21" s="37" t="s">
        <v>181</v>
      </c>
    </row>
    <row r="22" spans="1:16" ht="25.5">
      <c r="A22" s="25" t="s">
        <v>44</v>
      </c>
      <c r="B22" s="29" t="s">
        <v>34</v>
      </c>
      <c r="C22" s="29" t="s">
        <v>182</v>
      </c>
      <c r="D22" s="25" t="s">
        <v>61</v>
      </c>
      <c r="E22" s="30" t="s">
        <v>183</v>
      </c>
      <c r="F22" s="31" t="s">
        <v>73</v>
      </c>
      <c r="G22" s="32">
        <v>169.6</v>
      </c>
      <c r="H22" s="33">
        <v>0</v>
      </c>
      <c r="I22" s="33">
        <f>ROUND(ROUND(H22,2)*ROUND(G22,3),2)</f>
      </c>
      <c r="O22">
        <f>(I22*21)/100</f>
      </c>
      <c r="P22" t="s">
        <v>22</v>
      </c>
    </row>
    <row r="23" spans="1:5" ht="25.5">
      <c r="A23" s="34" t="s">
        <v>49</v>
      </c>
      <c r="E23" s="35" t="s">
        <v>184</v>
      </c>
    </row>
    <row r="24" spans="1:5" ht="140.25">
      <c r="A24" s="38" t="s">
        <v>51</v>
      </c>
      <c r="E24" s="37" t="s">
        <v>185</v>
      </c>
    </row>
    <row r="25" spans="1:16" ht="12.75">
      <c r="A25" s="25" t="s">
        <v>44</v>
      </c>
      <c r="B25" s="29" t="s">
        <v>36</v>
      </c>
      <c r="C25" s="29" t="s">
        <v>186</v>
      </c>
      <c r="D25" s="25" t="s">
        <v>61</v>
      </c>
      <c r="E25" s="30" t="s">
        <v>187</v>
      </c>
      <c r="F25" s="31" t="s">
        <v>73</v>
      </c>
      <c r="G25" s="32">
        <v>35</v>
      </c>
      <c r="H25" s="33">
        <v>0</v>
      </c>
      <c r="I25" s="33">
        <f>ROUND(ROUND(H25,2)*ROUND(G25,3),2)</f>
      </c>
      <c r="O25">
        <f>(I25*21)/100</f>
      </c>
      <c r="P25" t="s">
        <v>22</v>
      </c>
    </row>
    <row r="26" spans="1:5" ht="25.5">
      <c r="A26" s="34" t="s">
        <v>49</v>
      </c>
      <c r="E26" s="35" t="s">
        <v>188</v>
      </c>
    </row>
    <row r="27" spans="1:5" ht="25.5">
      <c r="A27" s="38" t="s">
        <v>51</v>
      </c>
      <c r="E27" s="37" t="s">
        <v>189</v>
      </c>
    </row>
    <row r="28" spans="1:16" ht="12.75">
      <c r="A28" s="25" t="s">
        <v>44</v>
      </c>
      <c r="B28" s="29" t="s">
        <v>76</v>
      </c>
      <c r="C28" s="29" t="s">
        <v>190</v>
      </c>
      <c r="D28" s="25" t="s">
        <v>61</v>
      </c>
      <c r="E28" s="30" t="s">
        <v>191</v>
      </c>
      <c r="F28" s="31" t="s">
        <v>68</v>
      </c>
      <c r="G28" s="32">
        <v>13</v>
      </c>
      <c r="H28" s="33">
        <v>0</v>
      </c>
      <c r="I28" s="33">
        <f>ROUND(ROUND(H28,2)*ROUND(G28,3),2)</f>
      </c>
      <c r="O28">
        <f>(I28*21)/100</f>
      </c>
      <c r="P28" t="s">
        <v>22</v>
      </c>
    </row>
    <row r="29" spans="1:5" ht="12.75">
      <c r="A29" s="34" t="s">
        <v>49</v>
      </c>
      <c r="E29" s="35" t="s">
        <v>69</v>
      </c>
    </row>
    <row r="30" spans="1:5" ht="12.75">
      <c r="A30" s="38" t="s">
        <v>51</v>
      </c>
      <c r="E30" s="37" t="s">
        <v>192</v>
      </c>
    </row>
    <row r="31" spans="1:16" ht="12.75">
      <c r="A31" s="25" t="s">
        <v>44</v>
      </c>
      <c r="B31" s="29" t="s">
        <v>81</v>
      </c>
      <c r="C31" s="29" t="s">
        <v>193</v>
      </c>
      <c r="D31" s="25" t="s">
        <v>61</v>
      </c>
      <c r="E31" s="30" t="s">
        <v>194</v>
      </c>
      <c r="F31" s="31" t="s">
        <v>68</v>
      </c>
      <c r="G31" s="32">
        <v>48</v>
      </c>
      <c r="H31" s="33">
        <v>0</v>
      </c>
      <c r="I31" s="33">
        <f>ROUND(ROUND(H31,2)*ROUND(G31,3),2)</f>
      </c>
      <c r="O31">
        <f>(I31*21)/100</f>
      </c>
      <c r="P31" t="s">
        <v>22</v>
      </c>
    </row>
    <row r="32" spans="1:5" ht="12.75">
      <c r="A32" s="34" t="s">
        <v>49</v>
      </c>
      <c r="E32" s="35" t="s">
        <v>69</v>
      </c>
    </row>
    <row r="33" spans="1:5" ht="12.75">
      <c r="A33" s="38" t="s">
        <v>51</v>
      </c>
      <c r="E33" s="37" t="s">
        <v>195</v>
      </c>
    </row>
    <row r="34" spans="1:16" ht="12.75">
      <c r="A34" s="25" t="s">
        <v>44</v>
      </c>
      <c r="B34" s="29" t="s">
        <v>39</v>
      </c>
      <c r="C34" s="29" t="s">
        <v>196</v>
      </c>
      <c r="D34" s="25" t="s">
        <v>61</v>
      </c>
      <c r="E34" s="30" t="s">
        <v>197</v>
      </c>
      <c r="F34" s="31" t="s">
        <v>68</v>
      </c>
      <c r="G34" s="32">
        <v>120</v>
      </c>
      <c r="H34" s="33">
        <v>0</v>
      </c>
      <c r="I34" s="33">
        <f>ROUND(ROUND(H34,2)*ROUND(G34,3),2)</f>
      </c>
      <c r="O34">
        <f>(I34*21)/100</f>
      </c>
      <c r="P34" t="s">
        <v>22</v>
      </c>
    </row>
    <row r="35" spans="1:5" ht="12.75">
      <c r="A35" s="34" t="s">
        <v>49</v>
      </c>
      <c r="E35" s="35" t="s">
        <v>69</v>
      </c>
    </row>
    <row r="36" spans="1:5" ht="63.75">
      <c r="A36" s="38" t="s">
        <v>51</v>
      </c>
      <c r="E36" s="37" t="s">
        <v>198</v>
      </c>
    </row>
    <row r="37" spans="1:16" ht="12.75">
      <c r="A37" s="25" t="s">
        <v>44</v>
      </c>
      <c r="B37" s="29" t="s">
        <v>41</v>
      </c>
      <c r="C37" s="29" t="s">
        <v>199</v>
      </c>
      <c r="D37" s="25" t="s">
        <v>61</v>
      </c>
      <c r="E37" s="30" t="s">
        <v>200</v>
      </c>
      <c r="F37" s="31" t="s">
        <v>68</v>
      </c>
      <c r="G37" s="32">
        <v>12</v>
      </c>
      <c r="H37" s="33">
        <v>0</v>
      </c>
      <c r="I37" s="33">
        <f>ROUND(ROUND(H37,2)*ROUND(G37,3),2)</f>
      </c>
      <c r="O37">
        <f>(I37*21)/100</f>
      </c>
      <c r="P37" t="s">
        <v>22</v>
      </c>
    </row>
    <row r="38" spans="1:5" ht="12.75">
      <c r="A38" s="34" t="s">
        <v>49</v>
      </c>
      <c r="E38" s="35" t="s">
        <v>69</v>
      </c>
    </row>
    <row r="39" spans="1:5" ht="12.75">
      <c r="A39" s="38" t="s">
        <v>51</v>
      </c>
      <c r="E39" s="37" t="s">
        <v>201</v>
      </c>
    </row>
    <row r="40" spans="1:16" ht="12.75">
      <c r="A40" s="25" t="s">
        <v>44</v>
      </c>
      <c r="B40" s="29" t="s">
        <v>94</v>
      </c>
      <c r="C40" s="29" t="s">
        <v>202</v>
      </c>
      <c r="D40" s="25" t="s">
        <v>61</v>
      </c>
      <c r="E40" s="30" t="s">
        <v>203</v>
      </c>
      <c r="F40" s="31" t="s">
        <v>73</v>
      </c>
      <c r="G40" s="32">
        <v>337</v>
      </c>
      <c r="H40" s="33">
        <v>0</v>
      </c>
      <c r="I40" s="33">
        <f>ROUND(ROUND(H40,2)*ROUND(G40,3),2)</f>
      </c>
      <c r="O40">
        <f>(I40*21)/100</f>
      </c>
      <c r="P40" t="s">
        <v>22</v>
      </c>
    </row>
    <row r="41" spans="1:5" ht="25.5">
      <c r="A41" s="34" t="s">
        <v>49</v>
      </c>
      <c r="E41" s="35" t="s">
        <v>84</v>
      </c>
    </row>
    <row r="42" spans="1:5" ht="140.25">
      <c r="A42" s="38" t="s">
        <v>51</v>
      </c>
      <c r="E42" s="37" t="s">
        <v>204</v>
      </c>
    </row>
    <row r="43" spans="1:16" ht="12.75">
      <c r="A43" s="25" t="s">
        <v>44</v>
      </c>
      <c r="B43" s="29" t="s">
        <v>98</v>
      </c>
      <c r="C43" s="29" t="s">
        <v>104</v>
      </c>
      <c r="D43" s="25" t="s">
        <v>61</v>
      </c>
      <c r="E43" s="30" t="s">
        <v>105</v>
      </c>
      <c r="F43" s="31" t="s">
        <v>73</v>
      </c>
      <c r="G43" s="32">
        <v>337</v>
      </c>
      <c r="H43" s="33">
        <v>0</v>
      </c>
      <c r="I43" s="33">
        <f>ROUND(ROUND(H43,2)*ROUND(G43,3),2)</f>
      </c>
      <c r="O43">
        <f>(I43*21)/100</f>
      </c>
      <c r="P43" t="s">
        <v>22</v>
      </c>
    </row>
    <row r="44" spans="1:5" ht="12.75">
      <c r="A44" s="34" t="s">
        <v>49</v>
      </c>
      <c r="E44" s="35" t="s">
        <v>61</v>
      </c>
    </row>
    <row r="45" spans="1:5" ht="12.75">
      <c r="A45" s="38" t="s">
        <v>51</v>
      </c>
      <c r="E45" s="37" t="s">
        <v>205</v>
      </c>
    </row>
    <row r="46" spans="1:16" ht="12.75">
      <c r="A46" s="25" t="s">
        <v>44</v>
      </c>
      <c r="B46" s="29" t="s">
        <v>103</v>
      </c>
      <c r="C46" s="29" t="s">
        <v>206</v>
      </c>
      <c r="D46" s="25" t="s">
        <v>61</v>
      </c>
      <c r="E46" s="30" t="s">
        <v>207</v>
      </c>
      <c r="F46" s="31" t="s">
        <v>73</v>
      </c>
      <c r="G46" s="32">
        <v>466</v>
      </c>
      <c r="H46" s="33">
        <v>0</v>
      </c>
      <c r="I46" s="33">
        <f>ROUND(ROUND(H46,2)*ROUND(G46,3),2)</f>
      </c>
      <c r="O46">
        <f>(I46*21)/100</f>
      </c>
      <c r="P46" t="s">
        <v>22</v>
      </c>
    </row>
    <row r="47" spans="1:5" ht="12.75">
      <c r="A47" s="34" t="s">
        <v>49</v>
      </c>
      <c r="E47" s="35" t="s">
        <v>208</v>
      </c>
    </row>
    <row r="48" spans="1:5" ht="140.25">
      <c r="A48" s="38" t="s">
        <v>51</v>
      </c>
      <c r="E48" s="37" t="s">
        <v>209</v>
      </c>
    </row>
    <row r="49" spans="1:16" ht="12.75">
      <c r="A49" s="25" t="s">
        <v>44</v>
      </c>
      <c r="B49" s="29" t="s">
        <v>107</v>
      </c>
      <c r="C49" s="29" t="s">
        <v>210</v>
      </c>
      <c r="D49" s="25" t="s">
        <v>61</v>
      </c>
      <c r="E49" s="30" t="s">
        <v>211</v>
      </c>
      <c r="F49" s="31" t="s">
        <v>63</v>
      </c>
      <c r="G49" s="32">
        <v>214</v>
      </c>
      <c r="H49" s="33">
        <v>0</v>
      </c>
      <c r="I49" s="33">
        <f>ROUND(ROUND(H49,2)*ROUND(G49,3),2)</f>
      </c>
      <c r="O49">
        <f>(I49*21)/100</f>
      </c>
      <c r="P49" t="s">
        <v>22</v>
      </c>
    </row>
    <row r="50" spans="1:5" ht="12.75">
      <c r="A50" s="34" t="s">
        <v>49</v>
      </c>
      <c r="E50" s="35" t="s">
        <v>61</v>
      </c>
    </row>
    <row r="51" spans="1:5" ht="140.25">
      <c r="A51" s="38" t="s">
        <v>51</v>
      </c>
      <c r="E51" s="37" t="s">
        <v>212</v>
      </c>
    </row>
    <row r="52" spans="1:16" ht="12.75">
      <c r="A52" s="25" t="s">
        <v>44</v>
      </c>
      <c r="B52" s="29" t="s">
        <v>113</v>
      </c>
      <c r="C52" s="29" t="s">
        <v>213</v>
      </c>
      <c r="D52" s="25" t="s">
        <v>61</v>
      </c>
      <c r="E52" s="30" t="s">
        <v>214</v>
      </c>
      <c r="F52" s="31" t="s">
        <v>63</v>
      </c>
      <c r="G52" s="32">
        <v>350</v>
      </c>
      <c r="H52" s="33">
        <v>0</v>
      </c>
      <c r="I52" s="33">
        <f>ROUND(ROUND(H52,2)*ROUND(G52,3),2)</f>
      </c>
      <c r="O52">
        <f>(I52*21)/100</f>
      </c>
      <c r="P52" t="s">
        <v>22</v>
      </c>
    </row>
    <row r="53" spans="1:5" ht="12.75">
      <c r="A53" s="34" t="s">
        <v>49</v>
      </c>
      <c r="E53" s="35" t="s">
        <v>61</v>
      </c>
    </row>
    <row r="54" spans="1:5" ht="25.5">
      <c r="A54" s="38" t="s">
        <v>51</v>
      </c>
      <c r="E54" s="37" t="s">
        <v>215</v>
      </c>
    </row>
    <row r="55" spans="1:16" ht="12.75">
      <c r="A55" s="25" t="s">
        <v>44</v>
      </c>
      <c r="B55" s="29" t="s">
        <v>119</v>
      </c>
      <c r="C55" s="29" t="s">
        <v>216</v>
      </c>
      <c r="D55" s="25" t="s">
        <v>61</v>
      </c>
      <c r="E55" s="30" t="s">
        <v>217</v>
      </c>
      <c r="F55" s="31" t="s">
        <v>63</v>
      </c>
      <c r="G55" s="32">
        <v>350</v>
      </c>
      <c r="H55" s="33">
        <v>0</v>
      </c>
      <c r="I55" s="33">
        <f>ROUND(ROUND(H55,2)*ROUND(G55,3),2)</f>
      </c>
      <c r="O55">
        <f>(I55*21)/100</f>
      </c>
      <c r="P55" t="s">
        <v>22</v>
      </c>
    </row>
    <row r="56" spans="1:5" ht="12.75">
      <c r="A56" s="34" t="s">
        <v>49</v>
      </c>
      <c r="E56" s="35" t="s">
        <v>218</v>
      </c>
    </row>
    <row r="57" spans="1:5" ht="25.5">
      <c r="A57" s="38" t="s">
        <v>51</v>
      </c>
      <c r="E57" s="37" t="s">
        <v>219</v>
      </c>
    </row>
    <row r="58" spans="1:16" ht="12.75">
      <c r="A58" s="25" t="s">
        <v>44</v>
      </c>
      <c r="B58" s="29" t="s">
        <v>123</v>
      </c>
      <c r="C58" s="29" t="s">
        <v>220</v>
      </c>
      <c r="D58" s="25" t="s">
        <v>61</v>
      </c>
      <c r="E58" s="30" t="s">
        <v>221</v>
      </c>
      <c r="F58" s="31" t="s">
        <v>63</v>
      </c>
      <c r="G58" s="32">
        <v>350</v>
      </c>
      <c r="H58" s="33">
        <v>0</v>
      </c>
      <c r="I58" s="33">
        <f>ROUND(ROUND(H58,2)*ROUND(G58,3),2)</f>
      </c>
      <c r="O58">
        <f>(I58*21)/100</f>
      </c>
      <c r="P58" t="s">
        <v>22</v>
      </c>
    </row>
    <row r="59" spans="1:5" ht="12.75">
      <c r="A59" s="34" t="s">
        <v>49</v>
      </c>
      <c r="E59" s="35" t="s">
        <v>61</v>
      </c>
    </row>
    <row r="60" spans="1:5" ht="25.5">
      <c r="A60" s="38" t="s">
        <v>51</v>
      </c>
      <c r="E60" s="37" t="s">
        <v>219</v>
      </c>
    </row>
    <row r="61" spans="1:16" ht="12.75">
      <c r="A61" s="25" t="s">
        <v>44</v>
      </c>
      <c r="B61" s="29" t="s">
        <v>128</v>
      </c>
      <c r="C61" s="29" t="s">
        <v>222</v>
      </c>
      <c r="D61" s="25" t="s">
        <v>61</v>
      </c>
      <c r="E61" s="30" t="s">
        <v>223</v>
      </c>
      <c r="F61" s="31" t="s">
        <v>63</v>
      </c>
      <c r="G61" s="32">
        <v>350</v>
      </c>
      <c r="H61" s="33">
        <v>0</v>
      </c>
      <c r="I61" s="33">
        <f>ROUND(ROUND(H61,2)*ROUND(G61,3),2)</f>
      </c>
      <c r="O61">
        <f>(I61*21)/100</f>
      </c>
      <c r="P61" t="s">
        <v>22</v>
      </c>
    </row>
    <row r="62" spans="1:5" ht="12.75">
      <c r="A62" s="34" t="s">
        <v>49</v>
      </c>
      <c r="E62" s="35" t="s">
        <v>61</v>
      </c>
    </row>
    <row r="63" spans="1:5" ht="25.5">
      <c r="A63" s="36" t="s">
        <v>51</v>
      </c>
      <c r="E63" s="37" t="s">
        <v>219</v>
      </c>
    </row>
    <row r="64" spans="1:18" ht="12.75" customHeight="1">
      <c r="A64" s="6" t="s">
        <v>42</v>
      </c>
      <c r="B64" s="6"/>
      <c r="C64" s="40" t="s">
        <v>22</v>
      </c>
      <c r="D64" s="6"/>
      <c r="E64" s="27" t="s">
        <v>112</v>
      </c>
      <c r="F64" s="6"/>
      <c r="G64" s="6"/>
      <c r="H64" s="6"/>
      <c r="I64" s="41">
        <f>0+Q64</f>
      </c>
      <c r="O64">
        <f>0+R64</f>
      </c>
      <c r="Q64">
        <f>0+I65</f>
      </c>
      <c r="R64">
        <f>0+O65</f>
      </c>
    </row>
    <row r="65" spans="1:16" ht="12.75">
      <c r="A65" s="25" t="s">
        <v>44</v>
      </c>
      <c r="B65" s="29" t="s">
        <v>133</v>
      </c>
      <c r="C65" s="29" t="s">
        <v>224</v>
      </c>
      <c r="D65" s="25" t="s">
        <v>61</v>
      </c>
      <c r="E65" s="30" t="s">
        <v>225</v>
      </c>
      <c r="F65" s="31" t="s">
        <v>73</v>
      </c>
      <c r="G65" s="32">
        <v>0.09</v>
      </c>
      <c r="H65" s="33">
        <v>0</v>
      </c>
      <c r="I65" s="33">
        <f>ROUND(ROUND(H65,2)*ROUND(G65,3),2)</f>
      </c>
      <c r="O65">
        <f>(I65*21)/100</f>
      </c>
      <c r="P65" t="s">
        <v>22</v>
      </c>
    </row>
    <row r="66" spans="1:5" ht="12.75">
      <c r="A66" s="34" t="s">
        <v>49</v>
      </c>
      <c r="E66" s="35" t="s">
        <v>226</v>
      </c>
    </row>
    <row r="67" spans="1:5" ht="12.75">
      <c r="A67" s="36" t="s">
        <v>51</v>
      </c>
      <c r="E67" s="37" t="s">
        <v>227</v>
      </c>
    </row>
    <row r="68" spans="1:18" ht="12.75" customHeight="1">
      <c r="A68" s="6" t="s">
        <v>42</v>
      </c>
      <c r="B68" s="6"/>
      <c r="C68" s="40" t="s">
        <v>32</v>
      </c>
      <c r="D68" s="6"/>
      <c r="E68" s="27" t="s">
        <v>228</v>
      </c>
      <c r="F68" s="6"/>
      <c r="G68" s="6"/>
      <c r="H68" s="6"/>
      <c r="I68" s="41">
        <f>0+Q68</f>
      </c>
      <c r="O68">
        <f>0+R68</f>
      </c>
      <c r="Q68">
        <f>0+I69+I72+I75+I78+I81+I84+I87</f>
      </c>
      <c r="R68">
        <f>0+O69+O72+O75+O78+O81+O84+O87</f>
      </c>
    </row>
    <row r="69" spans="1:16" ht="12.75">
      <c r="A69" s="25" t="s">
        <v>44</v>
      </c>
      <c r="B69" s="29" t="s">
        <v>138</v>
      </c>
      <c r="C69" s="29" t="s">
        <v>229</v>
      </c>
      <c r="D69" s="25" t="s">
        <v>61</v>
      </c>
      <c r="E69" s="30" t="s">
        <v>230</v>
      </c>
      <c r="F69" s="31" t="s">
        <v>73</v>
      </c>
      <c r="G69" s="32">
        <v>2.5</v>
      </c>
      <c r="H69" s="33">
        <v>0</v>
      </c>
      <c r="I69" s="33">
        <f>ROUND(ROUND(H69,2)*ROUND(G69,3),2)</f>
      </c>
      <c r="O69">
        <f>(I69*21)/100</f>
      </c>
      <c r="P69" t="s">
        <v>22</v>
      </c>
    </row>
    <row r="70" spans="1:5" ht="12.75">
      <c r="A70" s="34" t="s">
        <v>49</v>
      </c>
      <c r="E70" s="35" t="s">
        <v>231</v>
      </c>
    </row>
    <row r="71" spans="1:5" ht="51">
      <c r="A71" s="38" t="s">
        <v>51</v>
      </c>
      <c r="E71" s="37" t="s">
        <v>232</v>
      </c>
    </row>
    <row r="72" spans="1:16" ht="12.75">
      <c r="A72" s="25" t="s">
        <v>44</v>
      </c>
      <c r="B72" s="29" t="s">
        <v>142</v>
      </c>
      <c r="C72" s="29" t="s">
        <v>233</v>
      </c>
      <c r="D72" s="25" t="s">
        <v>61</v>
      </c>
      <c r="E72" s="30" t="s">
        <v>234</v>
      </c>
      <c r="F72" s="31" t="s">
        <v>73</v>
      </c>
      <c r="G72" s="32">
        <v>49.9</v>
      </c>
      <c r="H72" s="33">
        <v>0</v>
      </c>
      <c r="I72" s="33">
        <f>ROUND(ROUND(H72,2)*ROUND(G72,3),2)</f>
      </c>
      <c r="O72">
        <f>(I72*21)/100</f>
      </c>
      <c r="P72" t="s">
        <v>22</v>
      </c>
    </row>
    <row r="73" spans="1:5" ht="12.75">
      <c r="A73" s="34" t="s">
        <v>49</v>
      </c>
      <c r="E73" s="35" t="s">
        <v>235</v>
      </c>
    </row>
    <row r="74" spans="1:5" ht="280.5">
      <c r="A74" s="38" t="s">
        <v>51</v>
      </c>
      <c r="E74" s="37" t="s">
        <v>236</v>
      </c>
    </row>
    <row r="75" spans="1:16" ht="12.75">
      <c r="A75" s="25" t="s">
        <v>44</v>
      </c>
      <c r="B75" s="29" t="s">
        <v>147</v>
      </c>
      <c r="C75" s="29" t="s">
        <v>237</v>
      </c>
      <c r="D75" s="25" t="s">
        <v>61</v>
      </c>
      <c r="E75" s="30" t="s">
        <v>238</v>
      </c>
      <c r="F75" s="31" t="s">
        <v>73</v>
      </c>
      <c r="G75" s="32">
        <v>5</v>
      </c>
      <c r="H75" s="33">
        <v>0</v>
      </c>
      <c r="I75" s="33">
        <f>ROUND(ROUND(H75,2)*ROUND(G75,3),2)</f>
      </c>
      <c r="O75">
        <f>(I75*21)/100</f>
      </c>
      <c r="P75" t="s">
        <v>22</v>
      </c>
    </row>
    <row r="76" spans="1:5" ht="12.75">
      <c r="A76" s="34" t="s">
        <v>49</v>
      </c>
      <c r="E76" s="35" t="s">
        <v>239</v>
      </c>
    </row>
    <row r="77" spans="1:5" ht="25.5">
      <c r="A77" s="38" t="s">
        <v>51</v>
      </c>
      <c r="E77" s="37" t="s">
        <v>240</v>
      </c>
    </row>
    <row r="78" spans="1:16" ht="12.75">
      <c r="A78" s="25" t="s">
        <v>44</v>
      </c>
      <c r="B78" s="29" t="s">
        <v>153</v>
      </c>
      <c r="C78" s="29" t="s">
        <v>241</v>
      </c>
      <c r="D78" s="25" t="s">
        <v>61</v>
      </c>
      <c r="E78" s="30" t="s">
        <v>242</v>
      </c>
      <c r="F78" s="31" t="s">
        <v>73</v>
      </c>
      <c r="G78" s="32">
        <v>5</v>
      </c>
      <c r="H78" s="33">
        <v>0</v>
      </c>
      <c r="I78" s="33">
        <f>ROUND(ROUND(H78,2)*ROUND(G78,3),2)</f>
      </c>
      <c r="O78">
        <f>(I78*21)/100</f>
      </c>
      <c r="P78" t="s">
        <v>22</v>
      </c>
    </row>
    <row r="79" spans="1:5" ht="12.75">
      <c r="A79" s="34" t="s">
        <v>49</v>
      </c>
      <c r="E79" s="35" t="s">
        <v>243</v>
      </c>
    </row>
    <row r="80" spans="1:5" ht="12.75">
      <c r="A80" s="38" t="s">
        <v>51</v>
      </c>
      <c r="E80" s="37" t="s">
        <v>244</v>
      </c>
    </row>
    <row r="81" spans="1:16" ht="12.75">
      <c r="A81" s="25" t="s">
        <v>44</v>
      </c>
      <c r="B81" s="29" t="s">
        <v>158</v>
      </c>
      <c r="C81" s="29" t="s">
        <v>245</v>
      </c>
      <c r="D81" s="25" t="s">
        <v>61</v>
      </c>
      <c r="E81" s="30" t="s">
        <v>246</v>
      </c>
      <c r="F81" s="31" t="s">
        <v>73</v>
      </c>
      <c r="G81" s="32">
        <v>42.3</v>
      </c>
      <c r="H81" s="33">
        <v>0</v>
      </c>
      <c r="I81" s="33">
        <f>ROUND(ROUND(H81,2)*ROUND(G81,3),2)</f>
      </c>
      <c r="O81">
        <f>(I81*21)/100</f>
      </c>
      <c r="P81" t="s">
        <v>22</v>
      </c>
    </row>
    <row r="82" spans="1:5" ht="12.75">
      <c r="A82" s="34" t="s">
        <v>49</v>
      </c>
      <c r="E82" s="35" t="s">
        <v>61</v>
      </c>
    </row>
    <row r="83" spans="1:5" ht="293.25">
      <c r="A83" s="38" t="s">
        <v>51</v>
      </c>
      <c r="E83" s="37" t="s">
        <v>247</v>
      </c>
    </row>
    <row r="84" spans="1:16" ht="12.75">
      <c r="A84" s="25" t="s">
        <v>44</v>
      </c>
      <c r="B84" s="29" t="s">
        <v>163</v>
      </c>
      <c r="C84" s="29" t="s">
        <v>248</v>
      </c>
      <c r="D84" s="25" t="s">
        <v>249</v>
      </c>
      <c r="E84" s="30" t="s">
        <v>250</v>
      </c>
      <c r="F84" s="31" t="s">
        <v>73</v>
      </c>
      <c r="G84" s="32">
        <v>15</v>
      </c>
      <c r="H84" s="33">
        <v>0</v>
      </c>
      <c r="I84" s="33">
        <f>ROUND(ROUND(H84,2)*ROUND(G84,3),2)</f>
      </c>
      <c r="O84">
        <f>(I84*21)/100</f>
      </c>
      <c r="P84" t="s">
        <v>22</v>
      </c>
    </row>
    <row r="85" spans="1:5" ht="12.75">
      <c r="A85" s="34" t="s">
        <v>49</v>
      </c>
      <c r="E85" s="35" t="s">
        <v>251</v>
      </c>
    </row>
    <row r="86" spans="1:5" ht="12.75">
      <c r="A86" s="38" t="s">
        <v>51</v>
      </c>
      <c r="E86" s="37" t="s">
        <v>252</v>
      </c>
    </row>
    <row r="87" spans="1:16" ht="12.75">
      <c r="A87" s="25" t="s">
        <v>44</v>
      </c>
      <c r="B87" s="29" t="s">
        <v>168</v>
      </c>
      <c r="C87" s="29" t="s">
        <v>253</v>
      </c>
      <c r="D87" s="25" t="s">
        <v>61</v>
      </c>
      <c r="E87" s="30" t="s">
        <v>254</v>
      </c>
      <c r="F87" s="31" t="s">
        <v>73</v>
      </c>
      <c r="G87" s="32">
        <v>22.2</v>
      </c>
      <c r="H87" s="33">
        <v>0</v>
      </c>
      <c r="I87" s="33">
        <f>ROUND(ROUND(H87,2)*ROUND(G87,3),2)</f>
      </c>
      <c r="O87">
        <f>(I87*21)/100</f>
      </c>
      <c r="P87" t="s">
        <v>22</v>
      </c>
    </row>
    <row r="88" spans="1:5" ht="12.75">
      <c r="A88" s="34" t="s">
        <v>49</v>
      </c>
      <c r="E88" s="35" t="s">
        <v>61</v>
      </c>
    </row>
    <row r="89" spans="1:5" ht="204">
      <c r="A89" s="36" t="s">
        <v>51</v>
      </c>
      <c r="E89" s="37" t="s">
        <v>255</v>
      </c>
    </row>
    <row r="90" spans="1:18" ht="12.75" customHeight="1">
      <c r="A90" s="6" t="s">
        <v>42</v>
      </c>
      <c r="B90" s="6"/>
      <c r="C90" s="40" t="s">
        <v>34</v>
      </c>
      <c r="D90" s="6"/>
      <c r="E90" s="27" t="s">
        <v>118</v>
      </c>
      <c r="F90" s="6"/>
      <c r="G90" s="6"/>
      <c r="H90" s="6"/>
      <c r="I90" s="41">
        <f>0+Q90</f>
      </c>
      <c r="O90">
        <f>0+R90</f>
      </c>
      <c r="Q90">
        <f>0+I91</f>
      </c>
      <c r="R90">
        <f>0+O91</f>
      </c>
    </row>
    <row r="91" spans="1:16" ht="12.75">
      <c r="A91" s="25" t="s">
        <v>44</v>
      </c>
      <c r="B91" s="29" t="s">
        <v>256</v>
      </c>
      <c r="C91" s="29" t="s">
        <v>120</v>
      </c>
      <c r="D91" s="25" t="s">
        <v>61</v>
      </c>
      <c r="E91" s="30" t="s">
        <v>121</v>
      </c>
      <c r="F91" s="31" t="s">
        <v>73</v>
      </c>
      <c r="G91" s="32">
        <v>194</v>
      </c>
      <c r="H91" s="33">
        <v>0</v>
      </c>
      <c r="I91" s="33">
        <f>ROUND(ROUND(H91,2)*ROUND(G91,3),2)</f>
      </c>
      <c r="O91">
        <f>(I91*21)/100</f>
      </c>
      <c r="P91" t="s">
        <v>22</v>
      </c>
    </row>
    <row r="92" spans="1:5" ht="12.75">
      <c r="A92" s="34" t="s">
        <v>49</v>
      </c>
      <c r="E92" s="35" t="s">
        <v>61</v>
      </c>
    </row>
    <row r="93" spans="1:5" ht="165.75">
      <c r="A93" s="36" t="s">
        <v>51</v>
      </c>
      <c r="E93" s="37" t="s">
        <v>257</v>
      </c>
    </row>
    <row r="94" spans="1:18" ht="12.75" customHeight="1">
      <c r="A94" s="6" t="s">
        <v>42</v>
      </c>
      <c r="B94" s="6"/>
      <c r="C94" s="40" t="s">
        <v>81</v>
      </c>
      <c r="D94" s="6"/>
      <c r="E94" s="27" t="s">
        <v>258</v>
      </c>
      <c r="F94" s="6"/>
      <c r="G94" s="6"/>
      <c r="H94" s="6"/>
      <c r="I94" s="41">
        <f>0+Q94</f>
      </c>
      <c r="O94">
        <f>0+R94</f>
      </c>
      <c r="Q94">
        <f>0+I95+I98</f>
      </c>
      <c r="R94">
        <f>0+O95+O98</f>
      </c>
    </row>
    <row r="95" spans="1:16" ht="12.75">
      <c r="A95" s="25" t="s">
        <v>44</v>
      </c>
      <c r="B95" s="29" t="s">
        <v>259</v>
      </c>
      <c r="C95" s="29" t="s">
        <v>260</v>
      </c>
      <c r="D95" s="25" t="s">
        <v>61</v>
      </c>
      <c r="E95" s="30" t="s">
        <v>261</v>
      </c>
      <c r="F95" s="31" t="s">
        <v>161</v>
      </c>
      <c r="G95" s="32">
        <v>1</v>
      </c>
      <c r="H95" s="33">
        <v>0</v>
      </c>
      <c r="I95" s="33">
        <f>ROUND(ROUND(H95,2)*ROUND(G95,3),2)</f>
      </c>
      <c r="O95">
        <f>(I95*21)/100</f>
      </c>
      <c r="P95" t="s">
        <v>22</v>
      </c>
    </row>
    <row r="96" spans="1:5" ht="12.75">
      <c r="A96" s="34" t="s">
        <v>49</v>
      </c>
      <c r="E96" s="35" t="s">
        <v>262</v>
      </c>
    </row>
    <row r="97" spans="1:5" ht="12.75">
      <c r="A97" s="38" t="s">
        <v>51</v>
      </c>
      <c r="E97" s="37" t="s">
        <v>263</v>
      </c>
    </row>
    <row r="98" spans="1:16" ht="12.75">
      <c r="A98" s="25" t="s">
        <v>44</v>
      </c>
      <c r="B98" s="29" t="s">
        <v>264</v>
      </c>
      <c r="C98" s="29" t="s">
        <v>265</v>
      </c>
      <c r="D98" s="25" t="s">
        <v>61</v>
      </c>
      <c r="E98" s="30" t="s">
        <v>266</v>
      </c>
      <c r="F98" s="31" t="s">
        <v>73</v>
      </c>
      <c r="G98" s="32">
        <v>42.4</v>
      </c>
      <c r="H98" s="33">
        <v>0</v>
      </c>
      <c r="I98" s="33">
        <f>ROUND(ROUND(H98,2)*ROUND(G98,3),2)</f>
      </c>
      <c r="O98">
        <f>(I98*21)/100</f>
      </c>
      <c r="P98" t="s">
        <v>22</v>
      </c>
    </row>
    <row r="99" spans="1:5" ht="12.75">
      <c r="A99" s="34" t="s">
        <v>49</v>
      </c>
      <c r="E99" s="35" t="s">
        <v>267</v>
      </c>
    </row>
    <row r="100" spans="1:5" ht="127.5">
      <c r="A100" s="36" t="s">
        <v>51</v>
      </c>
      <c r="E100" s="37" t="s">
        <v>268</v>
      </c>
    </row>
    <row r="101" spans="1:18" ht="12.75" customHeight="1">
      <c r="A101" s="6" t="s">
        <v>42</v>
      </c>
      <c r="B101" s="6"/>
      <c r="C101" s="40" t="s">
        <v>39</v>
      </c>
      <c r="D101" s="6"/>
      <c r="E101" s="27" t="s">
        <v>152</v>
      </c>
      <c r="F101" s="6"/>
      <c r="G101" s="6"/>
      <c r="H101" s="6"/>
      <c r="I101" s="41">
        <f>0+Q101</f>
      </c>
      <c r="O101">
        <f>0+R101</f>
      </c>
      <c r="Q101">
        <f>0+I102+I105+I108+I111+I114+I117</f>
      </c>
      <c r="R101">
        <f>0+O102+O105+O108+O111+O114+O117</f>
      </c>
    </row>
    <row r="102" spans="1:16" ht="12.75">
      <c r="A102" s="25" t="s">
        <v>44</v>
      </c>
      <c r="B102" s="29" t="s">
        <v>269</v>
      </c>
      <c r="C102" s="29" t="s">
        <v>270</v>
      </c>
      <c r="D102" s="25" t="s">
        <v>61</v>
      </c>
      <c r="E102" s="30" t="s">
        <v>271</v>
      </c>
      <c r="F102" s="31" t="s">
        <v>68</v>
      </c>
      <c r="G102" s="32">
        <v>10</v>
      </c>
      <c r="H102" s="33">
        <v>0</v>
      </c>
      <c r="I102" s="33">
        <f>ROUND(ROUND(H102,2)*ROUND(G102,3),2)</f>
      </c>
      <c r="O102">
        <f>(I102*21)/100</f>
      </c>
      <c r="P102" t="s">
        <v>22</v>
      </c>
    </row>
    <row r="103" spans="1:5" ht="12.75">
      <c r="A103" s="34" t="s">
        <v>49</v>
      </c>
      <c r="E103" s="35" t="s">
        <v>272</v>
      </c>
    </row>
    <row r="104" spans="1:5" ht="12.75">
      <c r="A104" s="38" t="s">
        <v>51</v>
      </c>
      <c r="E104" s="37" t="s">
        <v>273</v>
      </c>
    </row>
    <row r="105" spans="1:16" ht="12.75">
      <c r="A105" s="25" t="s">
        <v>44</v>
      </c>
      <c r="B105" s="29" t="s">
        <v>274</v>
      </c>
      <c r="C105" s="29" t="s">
        <v>275</v>
      </c>
      <c r="D105" s="25" t="s">
        <v>61</v>
      </c>
      <c r="E105" s="30" t="s">
        <v>276</v>
      </c>
      <c r="F105" s="31" t="s">
        <v>73</v>
      </c>
      <c r="G105" s="32">
        <v>30</v>
      </c>
      <c r="H105" s="33">
        <v>0</v>
      </c>
      <c r="I105" s="33">
        <f>ROUND(ROUND(H105,2)*ROUND(G105,3),2)</f>
      </c>
      <c r="O105">
        <f>(I105*21)/100</f>
      </c>
      <c r="P105" t="s">
        <v>22</v>
      </c>
    </row>
    <row r="106" spans="1:5" ht="12.75">
      <c r="A106" s="34" t="s">
        <v>49</v>
      </c>
      <c r="E106" s="35" t="s">
        <v>277</v>
      </c>
    </row>
    <row r="107" spans="1:5" ht="12.75">
      <c r="A107" s="38" t="s">
        <v>51</v>
      </c>
      <c r="E107" s="37" t="s">
        <v>278</v>
      </c>
    </row>
    <row r="108" spans="1:16" ht="12.75">
      <c r="A108" s="25" t="s">
        <v>44</v>
      </c>
      <c r="B108" s="29" t="s">
        <v>279</v>
      </c>
      <c r="C108" s="29" t="s">
        <v>280</v>
      </c>
      <c r="D108" s="25" t="s">
        <v>61</v>
      </c>
      <c r="E108" s="30" t="s">
        <v>281</v>
      </c>
      <c r="F108" s="31" t="s">
        <v>68</v>
      </c>
      <c r="G108" s="32">
        <v>110</v>
      </c>
      <c r="H108" s="33">
        <v>0</v>
      </c>
      <c r="I108" s="33">
        <f>ROUND(ROUND(H108,2)*ROUND(G108,3),2)</f>
      </c>
      <c r="O108">
        <f>(I108*21)/100</f>
      </c>
      <c r="P108" t="s">
        <v>22</v>
      </c>
    </row>
    <row r="109" spans="1:5" ht="12.75">
      <c r="A109" s="34" t="s">
        <v>49</v>
      </c>
      <c r="E109" s="35" t="s">
        <v>282</v>
      </c>
    </row>
    <row r="110" spans="1:5" ht="127.5">
      <c r="A110" s="38" t="s">
        <v>51</v>
      </c>
      <c r="E110" s="37" t="s">
        <v>283</v>
      </c>
    </row>
    <row r="111" spans="1:16" ht="12.75">
      <c r="A111" s="25" t="s">
        <v>44</v>
      </c>
      <c r="B111" s="29" t="s">
        <v>284</v>
      </c>
      <c r="C111" s="29" t="s">
        <v>285</v>
      </c>
      <c r="D111" s="25" t="s">
        <v>61</v>
      </c>
      <c r="E111" s="30" t="s">
        <v>286</v>
      </c>
      <c r="F111" s="31" t="s">
        <v>68</v>
      </c>
      <c r="G111" s="32">
        <v>10.7</v>
      </c>
      <c r="H111" s="33">
        <v>0</v>
      </c>
      <c r="I111" s="33">
        <f>ROUND(ROUND(H111,2)*ROUND(G111,3),2)</f>
      </c>
      <c r="O111">
        <f>(I111*21)/100</f>
      </c>
      <c r="P111" t="s">
        <v>22</v>
      </c>
    </row>
    <row r="112" spans="1:5" ht="12.75">
      <c r="A112" s="34" t="s">
        <v>49</v>
      </c>
      <c r="E112" s="35" t="s">
        <v>287</v>
      </c>
    </row>
    <row r="113" spans="1:5" ht="12.75">
      <c r="A113" s="38" t="s">
        <v>51</v>
      </c>
      <c r="E113" s="37" t="s">
        <v>288</v>
      </c>
    </row>
    <row r="114" spans="1:16" ht="12.75">
      <c r="A114" s="25" t="s">
        <v>44</v>
      </c>
      <c r="B114" s="29" t="s">
        <v>289</v>
      </c>
      <c r="C114" s="29" t="s">
        <v>290</v>
      </c>
      <c r="D114" s="25" t="s">
        <v>61</v>
      </c>
      <c r="E114" s="30" t="s">
        <v>291</v>
      </c>
      <c r="F114" s="31" t="s">
        <v>73</v>
      </c>
      <c r="G114" s="32">
        <v>130</v>
      </c>
      <c r="H114" s="33">
        <v>0</v>
      </c>
      <c r="I114" s="33">
        <f>ROUND(ROUND(H114,2)*ROUND(G114,3),2)</f>
      </c>
      <c r="O114">
        <f>(I114*21)/100</f>
      </c>
      <c r="P114" t="s">
        <v>22</v>
      </c>
    </row>
    <row r="115" spans="1:5" ht="51">
      <c r="A115" s="34" t="s">
        <v>49</v>
      </c>
      <c r="E115" s="35" t="s">
        <v>292</v>
      </c>
    </row>
    <row r="116" spans="1:5" ht="63.75">
      <c r="A116" s="38" t="s">
        <v>51</v>
      </c>
      <c r="E116" s="37" t="s">
        <v>293</v>
      </c>
    </row>
    <row r="117" spans="1:16" ht="12.75">
      <c r="A117" s="25" t="s">
        <v>44</v>
      </c>
      <c r="B117" s="29" t="s">
        <v>294</v>
      </c>
      <c r="C117" s="29" t="s">
        <v>295</v>
      </c>
      <c r="D117" s="25" t="s">
        <v>61</v>
      </c>
      <c r="E117" s="30" t="s">
        <v>296</v>
      </c>
      <c r="F117" s="31" t="s">
        <v>73</v>
      </c>
      <c r="G117" s="32">
        <v>55</v>
      </c>
      <c r="H117" s="33">
        <v>0</v>
      </c>
      <c r="I117" s="33">
        <f>ROUND(ROUND(H117,2)*ROUND(G117,3),2)</f>
      </c>
      <c r="O117">
        <f>(I117*21)/100</f>
      </c>
      <c r="P117" t="s">
        <v>22</v>
      </c>
    </row>
    <row r="118" spans="1:5" ht="51">
      <c r="A118" s="34" t="s">
        <v>49</v>
      </c>
      <c r="E118" s="35" t="s">
        <v>297</v>
      </c>
    </row>
    <row r="119" spans="1:5" ht="102">
      <c r="A119" s="36" t="s">
        <v>51</v>
      </c>
      <c r="E119" s="37" t="s">
        <v>298</v>
      </c>
    </row>
  </sheetData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10</v>
      </c>
      <c r="B1" s="1"/>
      <c r="C1" s="1"/>
      <c r="D1" s="1"/>
      <c r="E1" s="1"/>
      <c r="F1" s="1"/>
      <c r="G1" s="1"/>
      <c r="H1" s="1"/>
      <c r="I1" s="1"/>
      <c r="P1" t="s">
        <v>21</v>
      </c>
    </row>
    <row r="2" spans="2:16" ht="24.75" customHeight="1">
      <c r="B2" s="1"/>
      <c r="C2" s="1"/>
      <c r="D2" s="1"/>
      <c r="E2" s="2" t="s">
        <v>12</v>
      </c>
      <c r="F2" s="1"/>
      <c r="G2" s="1"/>
      <c r="H2" s="6"/>
      <c r="I2" s="6"/>
      <c r="O2">
        <f>0+O8</f>
      </c>
      <c r="P2" t="s">
        <v>21</v>
      </c>
    </row>
    <row r="3" spans="1:16" ht="15" customHeight="1">
      <c r="A3" t="s">
        <v>11</v>
      </c>
      <c r="B3" s="12" t="s">
        <v>13</v>
      </c>
      <c r="C3" s="13" t="s">
        <v>14</v>
      </c>
      <c r="D3" s="1"/>
      <c r="E3" s="14" t="s">
        <v>15</v>
      </c>
      <c r="F3" s="1"/>
      <c r="G3" s="9"/>
      <c r="H3" s="8" t="s">
        <v>299</v>
      </c>
      <c r="I3" s="42">
        <f>0+I8</f>
      </c>
      <c r="O3" t="s">
        <v>18</v>
      </c>
      <c r="P3" t="s">
        <v>22</v>
      </c>
    </row>
    <row r="4" spans="1:16" ht="15" customHeight="1">
      <c r="A4" t="s">
        <v>16</v>
      </c>
      <c r="B4" s="16" t="s">
        <v>17</v>
      </c>
      <c r="C4" s="17" t="s">
        <v>299</v>
      </c>
      <c r="D4" s="6"/>
      <c r="E4" s="18" t="s">
        <v>300</v>
      </c>
      <c r="F4" s="6"/>
      <c r="G4" s="6"/>
      <c r="H4" s="19"/>
      <c r="I4" s="19"/>
      <c r="O4" t="s">
        <v>19</v>
      </c>
      <c r="P4" t="s">
        <v>22</v>
      </c>
    </row>
    <row r="5" spans="1:16" ht="12.75" customHeight="1">
      <c r="A5" s="15" t="s">
        <v>25</v>
      </c>
      <c r="B5" s="15" t="s">
        <v>27</v>
      </c>
      <c r="C5" s="15" t="s">
        <v>29</v>
      </c>
      <c r="D5" s="15" t="s">
        <v>30</v>
      </c>
      <c r="E5" s="15" t="s">
        <v>31</v>
      </c>
      <c r="F5" s="15" t="s">
        <v>33</v>
      </c>
      <c r="G5" s="15" t="s">
        <v>35</v>
      </c>
      <c r="H5" s="15" t="s">
        <v>37</v>
      </c>
      <c r="I5" s="15"/>
      <c r="O5" t="s">
        <v>20</v>
      </c>
      <c r="P5" t="s">
        <v>22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38</v>
      </c>
      <c r="I6" s="15" t="s">
        <v>40</v>
      </c>
    </row>
    <row r="7" spans="1:9" ht="12.75" customHeight="1">
      <c r="A7" s="15" t="s">
        <v>26</v>
      </c>
      <c r="B7" s="15" t="s">
        <v>28</v>
      </c>
      <c r="C7" s="15" t="s">
        <v>22</v>
      </c>
      <c r="D7" s="15" t="s">
        <v>21</v>
      </c>
      <c r="E7" s="15" t="s">
        <v>32</v>
      </c>
      <c r="F7" s="15" t="s">
        <v>34</v>
      </c>
      <c r="G7" s="15" t="s">
        <v>36</v>
      </c>
      <c r="H7" s="15" t="s">
        <v>39</v>
      </c>
      <c r="I7" s="15" t="s">
        <v>41</v>
      </c>
    </row>
    <row r="8" spans="1:18" ht="12.75" customHeight="1">
      <c r="A8" s="19" t="s">
        <v>42</v>
      </c>
      <c r="B8" s="19"/>
      <c r="C8" s="26" t="s">
        <v>26</v>
      </c>
      <c r="D8" s="19"/>
      <c r="E8" s="27" t="s">
        <v>43</v>
      </c>
      <c r="F8" s="19"/>
      <c r="G8" s="19"/>
      <c r="H8" s="19"/>
      <c r="I8" s="28">
        <f>0+Q8</f>
      </c>
      <c r="O8">
        <f>0+R8</f>
      </c>
      <c r="Q8">
        <f>0+I9</f>
      </c>
      <c r="R8">
        <f>0+O9</f>
      </c>
    </row>
    <row r="9" spans="1:16" ht="12.75">
      <c r="A9" s="25" t="s">
        <v>44</v>
      </c>
      <c r="B9" s="29" t="s">
        <v>28</v>
      </c>
      <c r="C9" s="29" t="s">
        <v>301</v>
      </c>
      <c r="D9" s="25" t="s">
        <v>61</v>
      </c>
      <c r="E9" s="30" t="s">
        <v>302</v>
      </c>
      <c r="F9" s="31" t="s">
        <v>303</v>
      </c>
      <c r="G9" s="32">
        <v>1</v>
      </c>
      <c r="H9" s="33">
        <v>0</v>
      </c>
      <c r="I9" s="33">
        <f>ROUND(ROUND(H9,2)*ROUND(G9,3),2)</f>
      </c>
      <c r="O9">
        <f>(I9*21)/100</f>
      </c>
      <c r="P9" t="s">
        <v>22</v>
      </c>
    </row>
    <row r="10" spans="1:5" ht="76.5">
      <c r="A10" s="34" t="s">
        <v>49</v>
      </c>
      <c r="E10" s="35" t="s">
        <v>304</v>
      </c>
    </row>
    <row r="11" spans="1:5" ht="12.75">
      <c r="A11" s="36" t="s">
        <v>51</v>
      </c>
      <c r="E11" s="37" t="s">
        <v>61</v>
      </c>
    </row>
  </sheetData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9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10</v>
      </c>
      <c r="B1" s="1"/>
      <c r="C1" s="1"/>
      <c r="D1" s="1"/>
      <c r="E1" s="1"/>
      <c r="F1" s="1"/>
      <c r="G1" s="1"/>
      <c r="H1" s="1"/>
      <c r="I1" s="1"/>
      <c r="P1" t="s">
        <v>21</v>
      </c>
    </row>
    <row r="2" spans="2:16" ht="24.75" customHeight="1">
      <c r="B2" s="1"/>
      <c r="C2" s="1"/>
      <c r="D2" s="1"/>
      <c r="E2" s="2" t="s">
        <v>12</v>
      </c>
      <c r="F2" s="1"/>
      <c r="G2" s="1"/>
      <c r="H2" s="6"/>
      <c r="I2" s="6"/>
      <c r="O2">
        <f>0+O8</f>
      </c>
      <c r="P2" t="s">
        <v>21</v>
      </c>
    </row>
    <row r="3" spans="1:16" ht="15" customHeight="1">
      <c r="A3" t="s">
        <v>11</v>
      </c>
      <c r="B3" s="12" t="s">
        <v>13</v>
      </c>
      <c r="C3" s="13" t="s">
        <v>14</v>
      </c>
      <c r="D3" s="1"/>
      <c r="E3" s="14" t="s">
        <v>15</v>
      </c>
      <c r="F3" s="1"/>
      <c r="G3" s="9"/>
      <c r="H3" s="8" t="s">
        <v>305</v>
      </c>
      <c r="I3" s="42">
        <f>0+I8</f>
      </c>
      <c r="O3" t="s">
        <v>18</v>
      </c>
      <c r="P3" t="s">
        <v>22</v>
      </c>
    </row>
    <row r="4" spans="1:16" ht="15" customHeight="1">
      <c r="A4" t="s">
        <v>16</v>
      </c>
      <c r="B4" s="16" t="s">
        <v>17</v>
      </c>
      <c r="C4" s="17" t="s">
        <v>305</v>
      </c>
      <c r="D4" s="6"/>
      <c r="E4" s="18" t="s">
        <v>306</v>
      </c>
      <c r="F4" s="6"/>
      <c r="G4" s="6"/>
      <c r="H4" s="19"/>
      <c r="I4" s="19"/>
      <c r="O4" t="s">
        <v>19</v>
      </c>
      <c r="P4" t="s">
        <v>22</v>
      </c>
    </row>
    <row r="5" spans="1:16" ht="12.75" customHeight="1">
      <c r="A5" s="15" t="s">
        <v>25</v>
      </c>
      <c r="B5" s="15" t="s">
        <v>27</v>
      </c>
      <c r="C5" s="15" t="s">
        <v>29</v>
      </c>
      <c r="D5" s="15" t="s">
        <v>30</v>
      </c>
      <c r="E5" s="15" t="s">
        <v>31</v>
      </c>
      <c r="F5" s="15" t="s">
        <v>33</v>
      </c>
      <c r="G5" s="15" t="s">
        <v>35</v>
      </c>
      <c r="H5" s="15" t="s">
        <v>37</v>
      </c>
      <c r="I5" s="15"/>
      <c r="O5" t="s">
        <v>20</v>
      </c>
      <c r="P5" t="s">
        <v>22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38</v>
      </c>
      <c r="I6" s="15" t="s">
        <v>40</v>
      </c>
    </row>
    <row r="7" spans="1:9" ht="12.75" customHeight="1">
      <c r="A7" s="15" t="s">
        <v>26</v>
      </c>
      <c r="B7" s="15" t="s">
        <v>28</v>
      </c>
      <c r="C7" s="15" t="s">
        <v>22</v>
      </c>
      <c r="D7" s="15" t="s">
        <v>21</v>
      </c>
      <c r="E7" s="15" t="s">
        <v>32</v>
      </c>
      <c r="F7" s="15" t="s">
        <v>34</v>
      </c>
      <c r="G7" s="15" t="s">
        <v>36</v>
      </c>
      <c r="H7" s="15" t="s">
        <v>39</v>
      </c>
      <c r="I7" s="15" t="s">
        <v>41</v>
      </c>
    </row>
    <row r="8" spans="1:18" ht="12.75" customHeight="1">
      <c r="A8" s="19" t="s">
        <v>42</v>
      </c>
      <c r="B8" s="19"/>
      <c r="C8" s="26" t="s">
        <v>39</v>
      </c>
      <c r="D8" s="19"/>
      <c r="E8" s="27" t="s">
        <v>152</v>
      </c>
      <c r="F8" s="19"/>
      <c r="G8" s="19"/>
      <c r="H8" s="19"/>
      <c r="I8" s="28">
        <f>0+Q8</f>
      </c>
      <c r="O8">
        <f>0+R8</f>
      </c>
      <c r="Q8">
        <f>0+I9+I12+I15+I18+I21+I24+I27</f>
      </c>
      <c r="R8">
        <f>0+O9+O12+O15+O18+O21+O24+O27</f>
      </c>
    </row>
    <row r="9" spans="1:16" ht="25.5">
      <c r="A9" s="25" t="s">
        <v>44</v>
      </c>
      <c r="B9" s="29" t="s">
        <v>28</v>
      </c>
      <c r="C9" s="29" t="s">
        <v>307</v>
      </c>
      <c r="D9" s="25" t="s">
        <v>61</v>
      </c>
      <c r="E9" s="30" t="s">
        <v>308</v>
      </c>
      <c r="F9" s="31" t="s">
        <v>161</v>
      </c>
      <c r="G9" s="32">
        <v>13</v>
      </c>
      <c r="H9" s="33">
        <v>0</v>
      </c>
      <c r="I9" s="33">
        <f>ROUND(ROUND(H9,2)*ROUND(G9,3),2)</f>
      </c>
      <c r="O9">
        <f>(I9*21)/100</f>
      </c>
      <c r="P9" t="s">
        <v>22</v>
      </c>
    </row>
    <row r="10" spans="1:5" ht="12.75">
      <c r="A10" s="34" t="s">
        <v>49</v>
      </c>
      <c r="E10" s="35" t="s">
        <v>61</v>
      </c>
    </row>
    <row r="11" spans="1:5" ht="76.5">
      <c r="A11" s="38" t="s">
        <v>51</v>
      </c>
      <c r="E11" s="37" t="s">
        <v>309</v>
      </c>
    </row>
    <row r="12" spans="1:16" ht="12.75">
      <c r="A12" s="25" t="s">
        <v>44</v>
      </c>
      <c r="B12" s="29" t="s">
        <v>22</v>
      </c>
      <c r="C12" s="29" t="s">
        <v>310</v>
      </c>
      <c r="D12" s="25" t="s">
        <v>61</v>
      </c>
      <c r="E12" s="30" t="s">
        <v>311</v>
      </c>
      <c r="F12" s="31" t="s">
        <v>161</v>
      </c>
      <c r="G12" s="32">
        <v>20</v>
      </c>
      <c r="H12" s="33">
        <v>0</v>
      </c>
      <c r="I12" s="33">
        <f>ROUND(ROUND(H12,2)*ROUND(G12,3),2)</f>
      </c>
      <c r="O12">
        <f>(I12*21)/100</f>
      </c>
      <c r="P12" t="s">
        <v>22</v>
      </c>
    </row>
    <row r="13" spans="1:5" ht="12.75">
      <c r="A13" s="34" t="s">
        <v>49</v>
      </c>
      <c r="E13" s="35" t="s">
        <v>312</v>
      </c>
    </row>
    <row r="14" spans="1:5" ht="25.5">
      <c r="A14" s="38" t="s">
        <v>51</v>
      </c>
      <c r="E14" s="37" t="s">
        <v>313</v>
      </c>
    </row>
    <row r="15" spans="1:16" ht="25.5">
      <c r="A15" s="25" t="s">
        <v>44</v>
      </c>
      <c r="B15" s="29" t="s">
        <v>21</v>
      </c>
      <c r="C15" s="29" t="s">
        <v>314</v>
      </c>
      <c r="D15" s="25" t="s">
        <v>61</v>
      </c>
      <c r="E15" s="30" t="s">
        <v>315</v>
      </c>
      <c r="F15" s="31" t="s">
        <v>161</v>
      </c>
      <c r="G15" s="32">
        <v>4</v>
      </c>
      <c r="H15" s="33">
        <v>0</v>
      </c>
      <c r="I15" s="33">
        <f>ROUND(ROUND(H15,2)*ROUND(G15,3),2)</f>
      </c>
      <c r="O15">
        <f>(I15*21)/100</f>
      </c>
      <c r="P15" t="s">
        <v>22</v>
      </c>
    </row>
    <row r="16" spans="1:5" ht="12.75">
      <c r="A16" s="34" t="s">
        <v>49</v>
      </c>
      <c r="E16" s="35" t="s">
        <v>61</v>
      </c>
    </row>
    <row r="17" spans="1:5" ht="63.75">
      <c r="A17" s="38" t="s">
        <v>51</v>
      </c>
      <c r="E17" s="37" t="s">
        <v>316</v>
      </c>
    </row>
    <row r="18" spans="1:16" ht="12.75">
      <c r="A18" s="25" t="s">
        <v>44</v>
      </c>
      <c r="B18" s="29" t="s">
        <v>32</v>
      </c>
      <c r="C18" s="29" t="s">
        <v>317</v>
      </c>
      <c r="D18" s="25" t="s">
        <v>61</v>
      </c>
      <c r="E18" s="30" t="s">
        <v>318</v>
      </c>
      <c r="F18" s="31" t="s">
        <v>161</v>
      </c>
      <c r="G18" s="32">
        <v>1</v>
      </c>
      <c r="H18" s="33">
        <v>0</v>
      </c>
      <c r="I18" s="33">
        <f>ROUND(ROUND(H18,2)*ROUND(G18,3),2)</f>
      </c>
      <c r="O18">
        <f>(I18*21)/100</f>
      </c>
      <c r="P18" t="s">
        <v>22</v>
      </c>
    </row>
    <row r="19" spans="1:5" ht="12.75">
      <c r="A19" s="34" t="s">
        <v>49</v>
      </c>
      <c r="E19" s="35" t="s">
        <v>312</v>
      </c>
    </row>
    <row r="20" spans="1:5" ht="12.75">
      <c r="A20" s="38" t="s">
        <v>51</v>
      </c>
      <c r="E20" s="37" t="s">
        <v>319</v>
      </c>
    </row>
    <row r="21" spans="1:16" ht="25.5">
      <c r="A21" s="25" t="s">
        <v>44</v>
      </c>
      <c r="B21" s="29" t="s">
        <v>34</v>
      </c>
      <c r="C21" s="29" t="s">
        <v>320</v>
      </c>
      <c r="D21" s="25" t="s">
        <v>61</v>
      </c>
      <c r="E21" s="30" t="s">
        <v>321</v>
      </c>
      <c r="F21" s="31" t="s">
        <v>63</v>
      </c>
      <c r="G21" s="32">
        <v>2939.833</v>
      </c>
      <c r="H21" s="33">
        <v>0</v>
      </c>
      <c r="I21" s="33">
        <f>ROUND(ROUND(H21,2)*ROUND(G21,3),2)</f>
      </c>
      <c r="O21">
        <f>(I21*21)/100</f>
      </c>
      <c r="P21" t="s">
        <v>22</v>
      </c>
    </row>
    <row r="22" spans="1:5" ht="12.75">
      <c r="A22" s="34" t="s">
        <v>49</v>
      </c>
      <c r="E22" s="35" t="s">
        <v>322</v>
      </c>
    </row>
    <row r="23" spans="1:5" ht="127.5">
      <c r="A23" s="38" t="s">
        <v>51</v>
      </c>
      <c r="E23" s="37" t="s">
        <v>323</v>
      </c>
    </row>
    <row r="24" spans="1:16" ht="25.5">
      <c r="A24" s="25" t="s">
        <v>44</v>
      </c>
      <c r="B24" s="29" t="s">
        <v>36</v>
      </c>
      <c r="C24" s="29" t="s">
        <v>324</v>
      </c>
      <c r="D24" s="25" t="s">
        <v>61</v>
      </c>
      <c r="E24" s="30" t="s">
        <v>325</v>
      </c>
      <c r="F24" s="31" t="s">
        <v>63</v>
      </c>
      <c r="G24" s="32">
        <v>2939.833</v>
      </c>
      <c r="H24" s="33">
        <v>0</v>
      </c>
      <c r="I24" s="33">
        <f>ROUND(ROUND(H24,2)*ROUND(G24,3),2)</f>
      </c>
      <c r="O24">
        <f>(I24*21)/100</f>
      </c>
      <c r="P24" t="s">
        <v>22</v>
      </c>
    </row>
    <row r="25" spans="1:5" ht="25.5">
      <c r="A25" s="34" t="s">
        <v>49</v>
      </c>
      <c r="E25" s="35" t="s">
        <v>326</v>
      </c>
    </row>
    <row r="26" spans="1:5" ht="127.5">
      <c r="A26" s="38" t="s">
        <v>51</v>
      </c>
      <c r="E26" s="37" t="s">
        <v>323</v>
      </c>
    </row>
    <row r="27" spans="1:16" ht="12.75">
      <c r="A27" s="25" t="s">
        <v>44</v>
      </c>
      <c r="B27" s="29" t="s">
        <v>76</v>
      </c>
      <c r="C27" s="29" t="s">
        <v>327</v>
      </c>
      <c r="D27" s="25" t="s">
        <v>61</v>
      </c>
      <c r="E27" s="30" t="s">
        <v>328</v>
      </c>
      <c r="F27" s="31" t="s">
        <v>63</v>
      </c>
      <c r="G27" s="32">
        <v>36000</v>
      </c>
      <c r="H27" s="33">
        <v>0</v>
      </c>
      <c r="I27" s="33">
        <f>ROUND(ROUND(H27,2)*ROUND(G27,3),2)</f>
      </c>
      <c r="O27">
        <f>(I27*21)/100</f>
      </c>
      <c r="P27" t="s">
        <v>22</v>
      </c>
    </row>
    <row r="28" spans="1:5" ht="12.75">
      <c r="A28" s="34" t="s">
        <v>49</v>
      </c>
      <c r="E28" s="35" t="s">
        <v>329</v>
      </c>
    </row>
    <row r="29" spans="1:5" ht="12.75">
      <c r="A29" s="36" t="s">
        <v>51</v>
      </c>
      <c r="E29" s="37" t="s">
        <v>61</v>
      </c>
    </row>
  </sheetData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2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10</v>
      </c>
      <c r="B1" s="1"/>
      <c r="C1" s="1"/>
      <c r="D1" s="1"/>
      <c r="E1" s="1"/>
      <c r="F1" s="1"/>
      <c r="G1" s="1"/>
      <c r="H1" s="1"/>
      <c r="I1" s="1"/>
      <c r="P1" t="s">
        <v>21</v>
      </c>
    </row>
    <row r="2" spans="2:16" ht="24.75" customHeight="1">
      <c r="B2" s="1"/>
      <c r="C2" s="1"/>
      <c r="D2" s="1"/>
      <c r="E2" s="2" t="s">
        <v>12</v>
      </c>
      <c r="F2" s="1"/>
      <c r="G2" s="1"/>
      <c r="H2" s="6"/>
      <c r="I2" s="6"/>
      <c r="O2">
        <f>0+O8</f>
      </c>
      <c r="P2" t="s">
        <v>21</v>
      </c>
    </row>
    <row r="3" spans="1:16" ht="15" customHeight="1">
      <c r="A3" t="s">
        <v>11</v>
      </c>
      <c r="B3" s="12" t="s">
        <v>13</v>
      </c>
      <c r="C3" s="13" t="s">
        <v>14</v>
      </c>
      <c r="D3" s="1"/>
      <c r="E3" s="14" t="s">
        <v>15</v>
      </c>
      <c r="F3" s="1"/>
      <c r="G3" s="9"/>
      <c r="H3" s="8" t="s">
        <v>330</v>
      </c>
      <c r="I3" s="42">
        <f>0+I8</f>
      </c>
      <c r="O3" t="s">
        <v>18</v>
      </c>
      <c r="P3" t="s">
        <v>22</v>
      </c>
    </row>
    <row r="4" spans="1:16" ht="15" customHeight="1">
      <c r="A4" t="s">
        <v>16</v>
      </c>
      <c r="B4" s="16" t="s">
        <v>17</v>
      </c>
      <c r="C4" s="17" t="s">
        <v>330</v>
      </c>
      <c r="D4" s="6"/>
      <c r="E4" s="18" t="s">
        <v>331</v>
      </c>
      <c r="F4" s="6"/>
      <c r="G4" s="6"/>
      <c r="H4" s="19"/>
      <c r="I4" s="19"/>
      <c r="O4" t="s">
        <v>19</v>
      </c>
      <c r="P4" t="s">
        <v>22</v>
      </c>
    </row>
    <row r="5" spans="1:16" ht="12.75" customHeight="1">
      <c r="A5" s="15" t="s">
        <v>25</v>
      </c>
      <c r="B5" s="15" t="s">
        <v>27</v>
      </c>
      <c r="C5" s="15" t="s">
        <v>29</v>
      </c>
      <c r="D5" s="15" t="s">
        <v>30</v>
      </c>
      <c r="E5" s="15" t="s">
        <v>31</v>
      </c>
      <c r="F5" s="15" t="s">
        <v>33</v>
      </c>
      <c r="G5" s="15" t="s">
        <v>35</v>
      </c>
      <c r="H5" s="15" t="s">
        <v>37</v>
      </c>
      <c r="I5" s="15"/>
      <c r="O5" t="s">
        <v>20</v>
      </c>
      <c r="P5" t="s">
        <v>22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38</v>
      </c>
      <c r="I6" s="15" t="s">
        <v>40</v>
      </c>
    </row>
    <row r="7" spans="1:9" ht="12.75" customHeight="1">
      <c r="A7" s="15" t="s">
        <v>26</v>
      </c>
      <c r="B7" s="15" t="s">
        <v>28</v>
      </c>
      <c r="C7" s="15" t="s">
        <v>22</v>
      </c>
      <c r="D7" s="15" t="s">
        <v>21</v>
      </c>
      <c r="E7" s="15" t="s">
        <v>32</v>
      </c>
      <c r="F7" s="15" t="s">
        <v>34</v>
      </c>
      <c r="G7" s="15" t="s">
        <v>36</v>
      </c>
      <c r="H7" s="15" t="s">
        <v>39</v>
      </c>
      <c r="I7" s="15" t="s">
        <v>41</v>
      </c>
    </row>
    <row r="8" spans="1:18" ht="12.75" customHeight="1">
      <c r="A8" s="19" t="s">
        <v>42</v>
      </c>
      <c r="B8" s="19"/>
      <c r="C8" s="26" t="s">
        <v>26</v>
      </c>
      <c r="D8" s="19"/>
      <c r="E8" s="27" t="s">
        <v>43</v>
      </c>
      <c r="F8" s="19"/>
      <c r="G8" s="19"/>
      <c r="H8" s="19"/>
      <c r="I8" s="28">
        <f>0+Q8</f>
      </c>
      <c r="O8">
        <f>0+R8</f>
      </c>
      <c r="Q8">
        <f>0+I9+I12+I15+I18+I21+I24+I27+I30</f>
      </c>
      <c r="R8">
        <f>0+O9+O12+O15+O18+O21+O24+O27+O30</f>
      </c>
    </row>
    <row r="9" spans="1:16" ht="12.75">
      <c r="A9" s="25" t="s">
        <v>44</v>
      </c>
      <c r="B9" s="29" t="s">
        <v>28</v>
      </c>
      <c r="C9" s="29" t="s">
        <v>301</v>
      </c>
      <c r="D9" s="25" t="s">
        <v>61</v>
      </c>
      <c r="E9" s="30" t="s">
        <v>302</v>
      </c>
      <c r="F9" s="31" t="s">
        <v>303</v>
      </c>
      <c r="G9" s="32">
        <v>1</v>
      </c>
      <c r="H9" s="33">
        <v>0</v>
      </c>
      <c r="I9" s="33">
        <f>ROUND(ROUND(H9,2)*ROUND(G9,3),2)</f>
      </c>
      <c r="O9">
        <f>(I9*21)/100</f>
      </c>
      <c r="P9" t="s">
        <v>22</v>
      </c>
    </row>
    <row r="10" spans="1:5" ht="38.25">
      <c r="A10" s="34" t="s">
        <v>49</v>
      </c>
      <c r="E10" s="35" t="s">
        <v>332</v>
      </c>
    </row>
    <row r="11" spans="1:5" ht="12.75">
      <c r="A11" s="38" t="s">
        <v>51</v>
      </c>
      <c r="E11" s="37" t="s">
        <v>61</v>
      </c>
    </row>
    <row r="12" spans="1:16" ht="12.75">
      <c r="A12" s="25" t="s">
        <v>44</v>
      </c>
      <c r="B12" s="29" t="s">
        <v>22</v>
      </c>
      <c r="C12" s="29" t="s">
        <v>333</v>
      </c>
      <c r="D12" s="25" t="s">
        <v>61</v>
      </c>
      <c r="E12" s="30" t="s">
        <v>334</v>
      </c>
      <c r="F12" s="31" t="s">
        <v>335</v>
      </c>
      <c r="G12" s="32">
        <v>49.98</v>
      </c>
      <c r="H12" s="33">
        <v>0</v>
      </c>
      <c r="I12" s="33">
        <f>ROUND(ROUND(H12,2)*ROUND(G12,3),2)</f>
      </c>
      <c r="O12">
        <f>(I12*21)/100</f>
      </c>
      <c r="P12" t="s">
        <v>22</v>
      </c>
    </row>
    <row r="13" spans="1:5" ht="25.5">
      <c r="A13" s="34" t="s">
        <v>49</v>
      </c>
      <c r="E13" s="35" t="s">
        <v>336</v>
      </c>
    </row>
    <row r="14" spans="1:5" ht="12.75">
      <c r="A14" s="38" t="s">
        <v>51</v>
      </c>
      <c r="E14" s="37" t="s">
        <v>337</v>
      </c>
    </row>
    <row r="15" spans="1:16" ht="12.75">
      <c r="A15" s="25" t="s">
        <v>44</v>
      </c>
      <c r="B15" s="29" t="s">
        <v>21</v>
      </c>
      <c r="C15" s="29" t="s">
        <v>338</v>
      </c>
      <c r="D15" s="25" t="s">
        <v>61</v>
      </c>
      <c r="E15" s="30" t="s">
        <v>339</v>
      </c>
      <c r="F15" s="31" t="s">
        <v>303</v>
      </c>
      <c r="G15" s="32">
        <v>1</v>
      </c>
      <c r="H15" s="33">
        <v>0</v>
      </c>
      <c r="I15" s="33">
        <f>ROUND(ROUND(H15,2)*ROUND(G15,3),2)</f>
      </c>
      <c r="O15">
        <f>(I15*21)/100</f>
      </c>
      <c r="P15" t="s">
        <v>22</v>
      </c>
    </row>
    <row r="16" spans="1:5" ht="12.75">
      <c r="A16" s="34" t="s">
        <v>49</v>
      </c>
      <c r="E16" s="35" t="s">
        <v>61</v>
      </c>
    </row>
    <row r="17" spans="1:5" ht="12.75">
      <c r="A17" s="38" t="s">
        <v>51</v>
      </c>
      <c r="E17" s="37" t="s">
        <v>61</v>
      </c>
    </row>
    <row r="18" spans="1:16" ht="12.75">
      <c r="A18" s="25" t="s">
        <v>44</v>
      </c>
      <c r="B18" s="29" t="s">
        <v>32</v>
      </c>
      <c r="C18" s="29" t="s">
        <v>340</v>
      </c>
      <c r="D18" s="25" t="s">
        <v>61</v>
      </c>
      <c r="E18" s="30" t="s">
        <v>341</v>
      </c>
      <c r="F18" s="31" t="s">
        <v>303</v>
      </c>
      <c r="G18" s="32">
        <v>1</v>
      </c>
      <c r="H18" s="33">
        <v>0</v>
      </c>
      <c r="I18" s="33">
        <f>ROUND(ROUND(H18,2)*ROUND(G18,3),2)</f>
      </c>
      <c r="O18">
        <f>(I18*21)/100</f>
      </c>
      <c r="P18" t="s">
        <v>22</v>
      </c>
    </row>
    <row r="19" spans="1:5" ht="12.75">
      <c r="A19" s="34" t="s">
        <v>49</v>
      </c>
      <c r="E19" s="35" t="s">
        <v>342</v>
      </c>
    </row>
    <row r="20" spans="1:5" ht="12.75">
      <c r="A20" s="38" t="s">
        <v>51</v>
      </c>
      <c r="E20" s="37" t="s">
        <v>61</v>
      </c>
    </row>
    <row r="21" spans="1:16" ht="12.75">
      <c r="A21" s="25" t="s">
        <v>44</v>
      </c>
      <c r="B21" s="29" t="s">
        <v>34</v>
      </c>
      <c r="C21" s="29" t="s">
        <v>343</v>
      </c>
      <c r="D21" s="25" t="s">
        <v>61</v>
      </c>
      <c r="E21" s="30" t="s">
        <v>344</v>
      </c>
      <c r="F21" s="31" t="s">
        <v>303</v>
      </c>
      <c r="G21" s="32">
        <v>1</v>
      </c>
      <c r="H21" s="33">
        <v>0</v>
      </c>
      <c r="I21" s="33">
        <f>ROUND(ROUND(H21,2)*ROUND(G21,3),2)</f>
      </c>
      <c r="O21">
        <f>(I21*21)/100</f>
      </c>
      <c r="P21" t="s">
        <v>22</v>
      </c>
    </row>
    <row r="22" spans="1:5" ht="12.75">
      <c r="A22" s="34" t="s">
        <v>49</v>
      </c>
      <c r="E22" s="35" t="s">
        <v>345</v>
      </c>
    </row>
    <row r="23" spans="1:5" ht="12.75">
      <c r="A23" s="38" t="s">
        <v>51</v>
      </c>
      <c r="E23" s="37" t="s">
        <v>61</v>
      </c>
    </row>
    <row r="24" spans="1:16" ht="12.75">
      <c r="A24" s="25" t="s">
        <v>44</v>
      </c>
      <c r="B24" s="29" t="s">
        <v>36</v>
      </c>
      <c r="C24" s="29" t="s">
        <v>346</v>
      </c>
      <c r="D24" s="25" t="s">
        <v>61</v>
      </c>
      <c r="E24" s="30" t="s">
        <v>347</v>
      </c>
      <c r="F24" s="31" t="s">
        <v>303</v>
      </c>
      <c r="G24" s="32">
        <v>1</v>
      </c>
      <c r="H24" s="33">
        <v>0</v>
      </c>
      <c r="I24" s="33">
        <f>ROUND(ROUND(H24,2)*ROUND(G24,3),2)</f>
      </c>
      <c r="O24">
        <f>(I24*21)/100</f>
      </c>
      <c r="P24" t="s">
        <v>22</v>
      </c>
    </row>
    <row r="25" spans="1:5" ht="25.5">
      <c r="A25" s="34" t="s">
        <v>49</v>
      </c>
      <c r="E25" s="35" t="s">
        <v>348</v>
      </c>
    </row>
    <row r="26" spans="1:5" ht="12.75">
      <c r="A26" s="38" t="s">
        <v>51</v>
      </c>
      <c r="E26" s="37" t="s">
        <v>61</v>
      </c>
    </row>
    <row r="27" spans="1:16" ht="12.75">
      <c r="A27" s="25" t="s">
        <v>44</v>
      </c>
      <c r="B27" s="29" t="s">
        <v>76</v>
      </c>
      <c r="C27" s="29" t="s">
        <v>349</v>
      </c>
      <c r="D27" s="25" t="s">
        <v>61</v>
      </c>
      <c r="E27" s="30" t="s">
        <v>350</v>
      </c>
      <c r="F27" s="31" t="s">
        <v>303</v>
      </c>
      <c r="G27" s="32">
        <v>1</v>
      </c>
      <c r="H27" s="33">
        <v>0</v>
      </c>
      <c r="I27" s="33">
        <f>ROUND(ROUND(H27,2)*ROUND(G27,3),2)</f>
      </c>
      <c r="O27">
        <f>(I27*21)/100</f>
      </c>
      <c r="P27" t="s">
        <v>22</v>
      </c>
    </row>
    <row r="28" spans="1:5" ht="12.75">
      <c r="A28" s="34" t="s">
        <v>49</v>
      </c>
      <c r="E28" s="35" t="s">
        <v>351</v>
      </c>
    </row>
    <row r="29" spans="1:5" ht="12.75">
      <c r="A29" s="38" t="s">
        <v>51</v>
      </c>
      <c r="E29" s="37" t="s">
        <v>61</v>
      </c>
    </row>
    <row r="30" spans="1:16" ht="12.75">
      <c r="A30" s="25" t="s">
        <v>44</v>
      </c>
      <c r="B30" s="29" t="s">
        <v>81</v>
      </c>
      <c r="C30" s="29" t="s">
        <v>352</v>
      </c>
      <c r="D30" s="25" t="s">
        <v>61</v>
      </c>
      <c r="E30" s="30" t="s">
        <v>353</v>
      </c>
      <c r="F30" s="31" t="s">
        <v>303</v>
      </c>
      <c r="G30" s="32">
        <v>1</v>
      </c>
      <c r="H30" s="33">
        <v>0</v>
      </c>
      <c r="I30" s="33">
        <f>ROUND(ROUND(H30,2)*ROUND(G30,3),2)</f>
      </c>
      <c r="O30">
        <f>(I30*21)/100</f>
      </c>
      <c r="P30" t="s">
        <v>22</v>
      </c>
    </row>
    <row r="31" spans="1:5" ht="76.5">
      <c r="A31" s="34" t="s">
        <v>49</v>
      </c>
      <c r="E31" s="35" t="s">
        <v>354</v>
      </c>
    </row>
    <row r="32" spans="1:5" ht="12.75">
      <c r="A32" s="36" t="s">
        <v>51</v>
      </c>
      <c r="E32" s="37" t="s">
        <v>61</v>
      </c>
    </row>
  </sheetData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