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001_SO 001" sheetId="3" r:id="rId3"/>
    <sheet name="SO 110_SO 110" sheetId="4" r:id="rId4"/>
    <sheet name="SO 201_SO 201" sheetId="5" r:id="rId5"/>
  </sheets>
  <definedNames/>
  <calcPr fullCalcOnLoad="1"/>
</workbook>
</file>

<file path=xl/sharedStrings.xml><?xml version="1.0" encoding="utf-8"?>
<sst xmlns="http://schemas.openxmlformats.org/spreadsheetml/2006/main" count="2120" uniqueCount="770">
  <si>
    <t>Firma: Pontex, spol. s r.o.</t>
  </si>
  <si>
    <t>Soupis objektů s DPH</t>
  </si>
  <si>
    <t>Stavba: 1313700 - III/25915 Bezděz, rekonstrukce mostu ev. č. 25915-1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</si>
  <si>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</si>
  <si>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</si>
  <si>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</si>
  <si>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</si>
  <si>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</si>
  <si>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</si>
  <si>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</si>
  <si>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</si>
  <si>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</si>
  <si>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</si>
  <si>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</si>
  <si>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</si>
  <si>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1313700</t>
  </si>
  <si>
    <t>III/25915 Bezděz, rekonstrukce mostu ev. č. 25915-1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</si>
  <si>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</si>
  <si>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</si>
  <si>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</si>
  <si>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</si>
  <si>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</si>
  <si>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</si>
  <si>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</si>
  <si>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</si>
  <si>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</si>
  <si>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</si>
  <si>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</si>
  <si>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</si>
  <si>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</si>
  <si>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</si>
  <si>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</si>
  <si>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</si>
  <si>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</si>
  <si>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</si>
  <si>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</si>
  <si>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</si>
  <si>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</si>
  <si>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</si>
  <si>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</si>
  <si>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</si>
  <si>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</si>
  <si>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</si>
  <si>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</si>
  <si>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</si>
  <si>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</si>
  <si>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</si>
  <si>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</si>
  <si>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</si>
  <si>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</si>
  <si>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</si>
  <si>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</si>
  <si>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</si>
  <si>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</t>
  </si>
  <si>
    <t>VV</t>
  </si>
  <si>
    <t>1=1,000 [A]</t>
  </si>
  <si>
    <t>00420R</t>
  </si>
  <si>
    <t>Ostatní náklady</t>
  </si>
  <si>
    <t>obsahují zejména náklady na: 
- úpravu příslušné dokumentace dle technologických postupů zhotovitele a dle při provádění díla zjištěných skutečností 
- zpracování Plánu havarijních opatření zařízení staveniště a mechanizace 
- zpracování Plánu bezpečnosti a ochrany zdraví při práci na staveništi (dle § 15, 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zřejmé ze zadávací dokumentace nebo místních podmínek</t>
  </si>
  <si>
    <t>02520</t>
  </si>
  <si>
    <t>ZKOUŠENÍ MATERIÁLŮ NEZÁVISLOU ZKUŠEBNOU</t>
  </si>
  <si>
    <t>Veškeré zkoušky dle KZP stavby</t>
  </si>
  <si>
    <t>02620</t>
  </si>
  <si>
    <t>ZKOUŠENÍ KONSTRUKCÍ A PRACÍ NEZÁVISLOU ZKUŠEBNOU</t>
  </si>
  <si>
    <t>027211</t>
  </si>
  <si>
    <t>POM PRÁCE ZAJIŠŤ REGUL DOPRAVY - VÝLUKY NA NEELEKTRIF TRATI</t>
  </si>
  <si>
    <t>DEN</t>
  </si>
  <si>
    <t>Zavedení kolejové výluky na železniční trati pod mostem během demolice a montáže nosníků 
- odhad : délka výluky je přímo závislá na možnostech zhotovitele 
- cca 4 dny (snesení nosné konstrukce a demolování části původních opěr mostu) 
- cca 2 dny (montáž nosníků) 
- zajištění, projednání a další s tím spojené úkony (i administrativní) zajistí zhotovitel v dostatečném předstihu</t>
  </si>
  <si>
    <t>6=6,000 [A]</t>
  </si>
  <si>
    <t>02730</t>
  </si>
  <si>
    <t>POMOC PRÁCE ZŘÍZ NEBO ZAJIŠŤ OCHRANU INŽENÝRSKÝCH SÍTÍ</t>
  </si>
  <si>
    <t>Vytýčení veškerých inženýrských sítí a jejich ochrana během výstavby : 
Náklady správců sítí včetně zemních prací a ostatních přípomocí zhotovitele.</t>
  </si>
  <si>
    <t>7</t>
  </si>
  <si>
    <t>02911R</t>
  </si>
  <si>
    <t>OSTATNÍ POŽADAVKY - GEODETICKÉ ZAMĚŘENÍ</t>
  </si>
  <si>
    <t>Zaměření skutečného stavu po dokončení stavby vč. zákresu do katastrální mapy a její digitalizace</t>
  </si>
  <si>
    <t>8</t>
  </si>
  <si>
    <t>02943</t>
  </si>
  <si>
    <t>OSTATNÍ POŽADAVKY - VYPRACOVÁNÍ RDS</t>
  </si>
  <si>
    <t>RDS-z-PDPS</t>
  </si>
  <si>
    <t>02944</t>
  </si>
  <si>
    <t>OSTAT POŽADAVKY - DOKUMENTACE SKUTEČ PROVEDENÍ V DIGIT FORMĚ</t>
  </si>
  <si>
    <t>Skutečné provedení stavby</t>
  </si>
  <si>
    <t>02946</t>
  </si>
  <si>
    <t>OSTAT POŽADAVKY - FOTODOKUMENTACE</t>
  </si>
  <si>
    <t>Včetně zdokumentování stávajícího stavu během demolice a pasportizace přilehlých nemovitostí a konstrukcí</t>
  </si>
  <si>
    <t>11</t>
  </si>
  <si>
    <t>02991</t>
  </si>
  <si>
    <t>OSTATNÍ POŽADAVKY - INFORMAČNÍ TABULE</t>
  </si>
  <si>
    <t>KUS</t>
  </si>
  <si>
    <t>Označení stavby dle směrnic investora</t>
  </si>
  <si>
    <t>2=2,000 [A]</t>
  </si>
  <si>
    <t>12</t>
  </si>
  <si>
    <t>03100</t>
  </si>
  <si>
    <t>ZAŘÍZENÍ STAVENIŠTĚ - ZŘÍZENÍ, PROVOZ, DEMONTÁŽ</t>
  </si>
  <si>
    <t>Vč. případného nájmu pozemku, vč. provizorních komunikací a případných záborů vč. buňkoviště, toalet a dalšího zařízení nezbytného pro provoz a řízení stavby po celou dobu její výstavby</t>
  </si>
  <si>
    <t>SO 001</t>
  </si>
  <si>
    <t>Demolice</t>
  </si>
  <si>
    <t>015120</t>
  </si>
  <si>
    <t>POPLATKY ZA LIKVIDACI ODPADŮ NEKONTAMINOVANÝCH - 17 01 02 STAVEBNÍ A DEMOLIČNÍ SUŤ (CIHLY)</t>
  </si>
  <si>
    <t>T</t>
  </si>
  <si>
    <t>113328.SIL 
13,130*1,9=24,947 [A]</t>
  </si>
  <si>
    <t>015140</t>
  </si>
  <si>
    <t>POPLATKY ZA LIKVIDACI ODPADŮ NEKONTAMINOVANÝCH - 17 01 01 BETON Z DEMOLIC OBJEKTŮ, ZÁKLADŮ TV</t>
  </si>
  <si>
    <t>113348+966158+966158.SŽD 
13,130*2,3+(7,096+3,348)*2,3=54,220 [A]</t>
  </si>
  <si>
    <t>015141R</t>
  </si>
  <si>
    <t>POPLATKY ZA LIKVIDACI ODPADŮ NEKONTAMINOVANÝCH - 17 01 01 ARMOVANÝ BETON Z DEMOLIC OBJEKTŮ, ZÁKLADŮ</t>
  </si>
  <si>
    <t>966168 
24,517*2,5=61,293 [A]</t>
  </si>
  <si>
    <t>015671R</t>
  </si>
  <si>
    <t>POPLATKY ZA LIKVIDACI ODPADŮ NEBEZPEČNÝCH - VYBOURANÝ ASFALTOVÝ BETON T3</t>
  </si>
  <si>
    <t>Protokol o stanovení PAU : 
- celkové množství PAU : 52,78 mg/kg suš. 
- kvalitativní třída dle Vyhlášky č. 130/2019 Sb.: ZAS T3 podle kritéria 25 &lt; x &lt;(=) 300 mg/kg suš.</t>
  </si>
  <si>
    <t>113138.MOS+113138.SIL 
(3,104+10,504)*2,4=32,659 [A]</t>
  </si>
  <si>
    <t>Zemní práce</t>
  </si>
  <si>
    <t>113138</t>
  </si>
  <si>
    <t>MOS</t>
  </si>
  <si>
    <t>ODSTRANĚNÍ KRYTU ZPEVNĚNÝCH PLOCH S ASFALT POJIVEM, ODVOZ DO 20KM</t>
  </si>
  <si>
    <t>M3</t>
  </si>
  <si>
    <t>Předpoklad odstranění 35 mm na mostě 
Protokol o stanovení PAU : 
- celkové množství PAU : 52,78 mg/kg suš. 
- kvalitativní třída dle Vyhlášky č. 130/2019 Sb.: ZAS T3 podle kritéria 25 &lt; x &lt;(=) 300 mg/kg suš.</t>
  </si>
  <si>
    <t>(18,100*(4,440+2*0,230))=88,690 [A] m2 
A*0,035=3,104 [B]</t>
  </si>
  <si>
    <t>SIL</t>
  </si>
  <si>
    <t>Předpoklad odstranění 120 mm mimo most 
Protokol o stanovení PAU : 
- celkové množství PAU : 52,78 mg/kg suš. 
- kvalitativní třída dle Vyhlášky č. 130/2019 Sb.: ZAS T3 podle kritéria 25 &lt; x &lt;(=) 300 mg/kg suš.</t>
  </si>
  <si>
    <t>36,459+100,591+39,175=176,225 [A] m2 
A-(18,100*(4,440+2*0,230))=87,535 [B] 
B*(0,035+0,085)=10,504 [C]</t>
  </si>
  <si>
    <t>113328</t>
  </si>
  <si>
    <t>ODSTRAN PODKL ZPEVNĚNÝCH PLOCH Z KAMENIVA NESTMEL, ODVOZ DO 20KM</t>
  </si>
  <si>
    <t>Předpoklad odstranění 150 mm mimo most 
- veškerý vybouraný materiál je majetkem objednatele</t>
  </si>
  <si>
    <t>36,459+100,591+39,175=176,225 [A] m2 
A-(18,100*(4,440+2*0,230))=87,535 [B] 
B*0,150=13,130 [C]</t>
  </si>
  <si>
    <t>113348</t>
  </si>
  <si>
    <t>ODSTRAN PODKL ZPEVNĚNÝCH PLOCH S CEM POJIVEM, ODVOZ DO 20KM</t>
  </si>
  <si>
    <t>113728</t>
  </si>
  <si>
    <t>FRÉZOVÁNÍ ZPEVNĚNÝCH PLOCH ASFALTOVÝCH, ODVOZ DO 20KM</t>
  </si>
  <si>
    <t>Předpoklad frézování 70 mm v celém rozsahu (most i silnice) 
- vč. uložení (recyklace) a všech poplatků : zhotovitel nabídne k odkupu objednateli 
- veškerý vybouraný materiál je majetkem objednatele 
Protokol o stanovení PAU : 
- celkové množství PAU : 18,77 mg/kg suš. 
- kvalitativní třída dle Vyhlášky č. 130/2019 Sb.: ZAS T2 podle kritéria 12 &lt; x &lt;(=) 25 mg/kg suš.</t>
  </si>
  <si>
    <t>72,307+36,459+100,591+39,175+144,391=392,923 [A] m2 
A*0,070=27,505 [B]</t>
  </si>
  <si>
    <t>Ostatní konstrukce a práce</t>
  </si>
  <si>
    <t>9113B3</t>
  </si>
  <si>
    <t>SVODIDLO OCEL SILNIČ JEDNOSTR, ÚROVEŇ ZADRŽ H1 - DEMONTÁŽ S PŘESUNEM</t>
  </si>
  <si>
    <t>M</t>
  </si>
  <si>
    <t>Svodidlo mimo most 
- demontáž, odvoz a likvidace je věcí zhotovitele (kompletní provedení) 
- vč. všech poplatků (kovošrot) : výzisk náleží objednateli 
- vč. případného nutného očištění 
- veškerý vybouraný materiál je majetkem objednatele</t>
  </si>
  <si>
    <t>((11,333+27,811+10,000)+(42,000+27,735+7,469))-(2*18,500)=89,348 [A]</t>
  </si>
  <si>
    <t>9115C3</t>
  </si>
  <si>
    <t>SVODIDLO OCEL MOSTNÍ JEDNOSTR, ÚROVEŇ ZADRŽ H2 - DEMONTÁŽ S PŘESUNEM</t>
  </si>
  <si>
    <t>Svodidlo na mostě 
- demontáž, odvoz a likvidace je věcí zhotovitele (kompletní provedení) 
- vč. všech poplatků (kovošrot) : výzisk náleží objednateli 
- vč. případného nutného očištění 
- veškerý vybouraný materiál je majetkem objednatele</t>
  </si>
  <si>
    <t>18,100*2=36,200 [A]</t>
  </si>
  <si>
    <t>912453</t>
  </si>
  <si>
    <t>SVODIDLOVÉ SLOUPKY S DISTANČNÍM KUSEM - DEMONTÁŽ A ODVOZ</t>
  </si>
  <si>
    <t>Plastové 
- demontáž, odvoz a likvidace je věcí zhotovitele (kompletní provedení) 
- vč. všech poplatků 
- veškerý vybouraný materiál je majetkem objednatele</t>
  </si>
  <si>
    <t>5=5,000 [A]</t>
  </si>
  <si>
    <t>13</t>
  </si>
  <si>
    <t>91914</t>
  </si>
  <si>
    <t>ŘEZÁNÍ ŽELEZOBETONOVÝCH KONSTRUKCÍ</t>
  </si>
  <si>
    <t>M2</t>
  </si>
  <si>
    <t>Pro odbourání stávajících opěr</t>
  </si>
  <si>
    <t>1,600*5,438+1,600*5,457=17,432 [A]</t>
  </si>
  <si>
    <t>14</t>
  </si>
  <si>
    <t>966158</t>
  </si>
  <si>
    <t>BOURÁNÍ KONSTRUKCÍ Z PROST BETONU S ODVOZEM DO 20KM</t>
  </si>
  <si>
    <t>Bourání betonového zalití "štětovnic" (ve vlnách plechu) 
- odhad zálivky 25% z profilu 
- odhad nadbetonávky 50 mm 
- veškerý vybouraný materiál je majetkem objednatele</t>
  </si>
  <si>
    <t>plocha 
18,100*(4,440+2*0,230)=88,690 [A]  
zálivka 
A*0,25*(0,170-0,050)=2,661 [B]  
nadbetonávka 
A*0,050=4,435 [C]  
Celkem 
B+C=7,096 [D]</t>
  </si>
  <si>
    <t>15</t>
  </si>
  <si>
    <t>SŽD</t>
  </si>
  <si>
    <t>Odstranění stávající betonové zídky 
- dle požadavků SŽDC 
- odhad</t>
  </si>
  <si>
    <t>1,030*0,500*6,500=3,348 [A]</t>
  </si>
  <si>
    <t>16</t>
  </si>
  <si>
    <t>966168</t>
  </si>
  <si>
    <t>BOURÁNÍ KONSTRUKCÍ ZE ŽELEZOBETONU S ODVOZEM DO 20KM</t>
  </si>
  <si>
    <t>Demolováná část opěr 
- včetně nutných úprav výztuže</t>
  </si>
  <si>
    <t>OP1 
(1,600*0,9653+0,600*1,005+0,210*1,005/2)*5,440=12,256 [A] 
OP2 
(1,600*0,8925+0,620*0,995+0,210*0,995)*5,440=12,261 [B] 
Celkem 
A+B=24,517 [C]</t>
  </si>
  <si>
    <t>17</t>
  </si>
  <si>
    <t>966188</t>
  </si>
  <si>
    <t>NKM</t>
  </si>
  <si>
    <t>DEMONTÁŽ KONSTRUKCÍ KOVOVÝCH S ODVOZEM DO 20KM</t>
  </si>
  <si>
    <t>Nosná konstrukce (900 mm) 
- odhad hmotnosti hlavních nosníků 295 kg/m 
- odhad hmotnosti ostatních ocelových (kovových) částí nosné konstrukce 75 kg/m2 
- demontáž, odvoz a likvidace je věcí zhotovitele (kompletní provedení) 
- vč. všech poplatků (kovošrot) : výzisk náleží objednateli 
- vč. případného nutného očištění 
- veškerý vybouraný materiál je majetkem objednatele</t>
  </si>
  <si>
    <t>plocha 
18,100*(4,440+2*0,230)=88,690 [A] 
hmotnos ostatních prvkůt 
A*0,075=6,652 [B] 
hmotnost nosníků 
4*18,100*0,295=21,358 [C] 
Hmotnost celkem 
B+C=28,010 [D]</t>
  </si>
  <si>
    <t>18</t>
  </si>
  <si>
    <t>OCS</t>
  </si>
  <si>
    <t>Ocelová štětovnice IIIn (170 mm) 
- odhad hmotnosti 150 kg/m2 
- demontáž, odvoz a likvidace je věcí zhotovitele (kompletní provedení) 
- vč. všech poplatků (kovošrot) : výzisk náleží objednateli 
- vč. případného nutného očištění 
- veškerý vybouraný materiál je majetkem objednatele</t>
  </si>
  <si>
    <t>plocha 
18,100*(4,440+2*0,230)=88,690 [A] 
hmotnost 
A*0,150=13,304 [B]</t>
  </si>
  <si>
    <t>19</t>
  </si>
  <si>
    <t>UCH</t>
  </si>
  <si>
    <t>Ocelové nosníky svařené 2xU160 (2 x 12 ks a´ 2,250 m) ze strany mostu (uchycení svodidel) + trubkové madlo (2 x 18,5 m) 
- odhad hmotnosti 19,0 kg/m (ONS) 
- odhad hmotnosti 4,5 kg/m (TM) 
- demontáž, odvoz a likvidace je věcí zhotovitele (kompletní provedení) 
- vč. všech poplatků (kovošrot) : výzisk náleží objednateli 
- vč. případného nutného očištění 
- veškerý vybouraný materiál je majetkem objednatele</t>
  </si>
  <si>
    <t>Ocelové nosníky svařené 
2*12*2,250*19,0/1000=1,026 [A] 
Trubkové madlo  
2*18,500*4,5/1000=0,167 [B] 
Celkem 
A+B=1,193 [C]</t>
  </si>
  <si>
    <t>20</t>
  </si>
  <si>
    <t>967864</t>
  </si>
  <si>
    <t>VYBOURÁNÍ MOST LOŽISEK Z OCELI (OCELOLITINY)</t>
  </si>
  <si>
    <t>Ocelové ložisko (2 x 4 ks) 
- demontáž, odvoz a likvidace je věcí zhotovitele (kompletní provedení) 
- vč. všech poplatků (kovošrot) : výzisk náleží objednateli 
- vč. případného nutného očištění 
- veškerý vybouraný materiál je majetkem objednatele</t>
  </si>
  <si>
    <t>2*4=8,000 [A]</t>
  </si>
  <si>
    <t>SO 110</t>
  </si>
  <si>
    <t>DIO</t>
  </si>
  <si>
    <t>Komunikace</t>
  </si>
  <si>
    <t>57793B</t>
  </si>
  <si>
    <t>VÝSPRAVA VÝTLUKŮ SMĚSÍ ACO MODIFIK TL. DO 100MM</t>
  </si>
  <si>
    <t>Oprava objízdných tras (I/38 = 4,6 km; II/273 = 6,7 km; III/23911 = 2,7 km) 
- odhad 0,5% z přibližné plochy objízdných tras 
- bude čerpáno pouze na základě skutečnosti a po odsouhlesení TDI (nenárokovatelná položka)</t>
  </si>
  <si>
    <t>14000*7,250/100*0,5=507,500 [A]</t>
  </si>
  <si>
    <t>914172</t>
  </si>
  <si>
    <t>DOPRAVNÍ ZNAČKY ZÁKLADNÍ VELIKOSTI HLINÍKOVÉ FÓLIE TŘ 2 - MONTÁŽ S PŘEMÍSTĚNÍM</t>
  </si>
  <si>
    <t>IS 11b, E 13 "MIMO VOZIDEL STAVBY", B 1, IP 10b, E 3a, IP 10a</t>
  </si>
  <si>
    <t>2+2+2+3+5+2=16,000 [A]</t>
  </si>
  <si>
    <t>914173</t>
  </si>
  <si>
    <t>DOPRAVNÍ ZNAČKY ZÁKLADNÍ VELIKOSTI HLINÍKOVÉ FÓLIE TŘ 2 - DEMONTÁŽ</t>
  </si>
  <si>
    <t>914179</t>
  </si>
  <si>
    <t>DOPRAV ZNAČKY ZÁKL VEL HLINÍK FÓLIE TŘ 2 - NÁJEMNÉ</t>
  </si>
  <si>
    <t>KSDEN</t>
  </si>
  <si>
    <t>IS 11b, E 13 "MIMO VOZIDEL STAVBY", B 1, IP 10b, E 3a, IP 10a 
- předpoklad 153 dní</t>
  </si>
  <si>
    <t>2+2+2+3+5+2=16,000 [A] 
A*153=2 448,000 [B]</t>
  </si>
  <si>
    <t>914472</t>
  </si>
  <si>
    <t>DOPRAVNÍ ZNAČKY 100X150CM HLINÍKOVÉ FÓLIE TŘ 2 - MONTÁŽ S PŘEMÍSTĚNÍM</t>
  </si>
  <si>
    <t>IP 22, IS 11a</t>
  </si>
  <si>
    <t>4+4=8,000 [A]</t>
  </si>
  <si>
    <t>914473</t>
  </si>
  <si>
    <t>DOPRAVNÍ ZNAČKY 100X150CM HLINÍKOVÉ FÓLIE TŘ 2 - DEMONTÁŽ</t>
  </si>
  <si>
    <t>914479</t>
  </si>
  <si>
    <t>DOPRAV ZNAČKY 100X150CM HLINÍK FÓLIE TŘ 2 - NÁJEMNÉ</t>
  </si>
  <si>
    <t>IP 22, IS 11a 
- předpoklad 153 dní</t>
  </si>
  <si>
    <t>4+4=8,000 [A] 
A*153=1 224,000 [B]</t>
  </si>
  <si>
    <t>914942</t>
  </si>
  <si>
    <t>SLOUPKY A STOJKY DZ Z HLINÍK TRUBEK DO PATKY MONT S PŘESUNEM</t>
  </si>
  <si>
    <t>IP 22, IS 11a, IS 11b, IP 10b, IP 10a, Z 2</t>
  </si>
  <si>
    <t>4+4+2+4+3+2=19,000 [A]</t>
  </si>
  <si>
    <t>914943</t>
  </si>
  <si>
    <t>SLOUPKY A STOJKY DZ Z HLINÍK TRUBEK DO PATKY DEMONTÁŽ</t>
  </si>
  <si>
    <t>914949</t>
  </si>
  <si>
    <t>SLOUPKY A STOJKY DZ Z HLINÍK TRUBEK DO PATKY NÁJEMNÉ</t>
  </si>
  <si>
    <t>IP 22, IS 11a, IS 11b, IP 10b, IP 10a, Z 2 
- předpoklad 153 dní</t>
  </si>
  <si>
    <t>4+4+2+4+3+2=19,000 [A] 
A*153=2 907,000 [B]</t>
  </si>
  <si>
    <t>916122</t>
  </si>
  <si>
    <t>DOPRAV SVĚTLO VÝSTRAŽ SOUPRAVA 3KS - MONTÁŽ S PŘESUNEM</t>
  </si>
  <si>
    <t>VS 2</t>
  </si>
  <si>
    <t>916123</t>
  </si>
  <si>
    <t>DOPRAV SVĚTLO VÝSTRAŽ SOUPRAVA 3KS - DEMONTÁŽ</t>
  </si>
  <si>
    <t>916129</t>
  </si>
  <si>
    <t>DOPRAV SVĚTLO VÝSTRAŽ SOUPRAVA 3KS - NÁJEMNÉ</t>
  </si>
  <si>
    <t>VS 2 
- předpoklad 153 dní</t>
  </si>
  <si>
    <t>2=2,000 [A] 
A*153=306,000 [B]</t>
  </si>
  <si>
    <t>916322</t>
  </si>
  <si>
    <t>DOPRAVNÍ ZÁBRANY Z2 S FÓLIÍ TŘ 2 - MONTÁŽ S PŘESUNEM</t>
  </si>
  <si>
    <t>Z 2</t>
  </si>
  <si>
    <t>916323</t>
  </si>
  <si>
    <t>DOPRAVNÍ ZÁBRANY Z2 S FÓLIÍ TŘ 2 - DEMONTÁŽ</t>
  </si>
  <si>
    <t>916329</t>
  </si>
  <si>
    <t>DOPRAVNÍ ZÁBRANY Z2 S FÓLIÍ TŘ 2 - NÁJEMNÉ</t>
  </si>
  <si>
    <t>Z 2 
- předpoklad 153 dní</t>
  </si>
  <si>
    <t>SO 201</t>
  </si>
  <si>
    <t>Rekonstrukce mostu</t>
  </si>
  <si>
    <t>015111</t>
  </si>
  <si>
    <t>POPLATKY ZA LIKVIDACI ODPADŮ NEKONTAMINOVANÝCH - 17 05 04 VYTĚŽENÉ ZEMINY A HORNINY - I. TŘÍDA TĚŽITELNOSTI</t>
  </si>
  <si>
    <t>122738.A+122738.B+123738+131738.A+131738.B+132738 
53,645+4,612+43,768+336,247+51,384+7,360=497,016 [A] 
A*2,0=994,032 [B]</t>
  </si>
  <si>
    <t>02940</t>
  </si>
  <si>
    <t>OSTATNÍ POŽADAVKY - VYPRACOVÁNÍ DOKUMENTACE</t>
  </si>
  <si>
    <t>Projekt sledování a údržby mostu</t>
  </si>
  <si>
    <t>029412</t>
  </si>
  <si>
    <t>OSTATNÍ POŽADAVKY - VYPRACOVÁNÍ MOSTNÍHO LISTU</t>
  </si>
  <si>
    <t>02950</t>
  </si>
  <si>
    <t>OSTATNÍ POŽADAVKY - POSUDKY, KONTROLY, REVIZNÍ ZPRÁVY</t>
  </si>
  <si>
    <t>Výpočet zatížitelnosti</t>
  </si>
  <si>
    <t>02953</t>
  </si>
  <si>
    <t>OSTATNÍ POŽADAVKY - HLAVNÍ MOSTNÍ PROHLÍDKA</t>
  </si>
  <si>
    <t>1. HMP</t>
  </si>
  <si>
    <t>03730</t>
  </si>
  <si>
    <t>POMOC PRÁCE ZAJIŠŤ NEBO ZŘÍZ OCHRANU INŽENÝRSKÝCH SÍTÍ</t>
  </si>
  <si>
    <t>Ochránění nebo vypnutí vedení nízkého napětí procházející v blízkosti mostu v době osazování desek pomoci jeřábů</t>
  </si>
  <si>
    <t>11090</t>
  </si>
  <si>
    <t>VŠEOBECNÉ VYKLIZENÍ OSTATNÍCH PLOCH</t>
  </si>
  <si>
    <t>Uvedení staveniště do původního stavu</t>
  </si>
  <si>
    <t>(203,610+107,000+116,320+372,250)=799,180 [A]</t>
  </si>
  <si>
    <t>121101</t>
  </si>
  <si>
    <t>SEJMUTÍ ORNICE NEBO LESNÍ PŮDY S ODVOZEM DO 1KM</t>
  </si>
  <si>
    <t>Tl. 150 mm 
- včetně uložení na dočasnou skládku pro zpětné použití</t>
  </si>
  <si>
    <t>(203,610+107,000+116,320+372,250)*0,150=119,877 [A]</t>
  </si>
  <si>
    <t>122738</t>
  </si>
  <si>
    <t>A</t>
  </si>
  <si>
    <t>ODKOPÁVKY A PROKOPÁVKY OBECNÉ TŘ. I, ODVOZ DO 20KM</t>
  </si>
  <si>
    <t>Odkopy pro opevnění svahů a dlažbu</t>
  </si>
  <si>
    <t>Pod mostem 
1,588 m2 (přůřez)*12,130 m=19,262 [A] 
1,858 m2 (přůřez)*12,790 m=23,764 [B] 
Mimo most 
17,607 m2*1,25 koeficient sklonu*0,300m=6,603 [C] 
Pro betonovou dlažbu 
(7,02+4,802+2,956+0,667)m2*0,260m=4,016 [D] 
Celkem 
A+B+C+D=53,645 [E]</t>
  </si>
  <si>
    <t>B</t>
  </si>
  <si>
    <t>Odkopy pro schodiště</t>
  </si>
  <si>
    <t>(5,168*1,5)*0,850*(0,200+0,150)*2=4,612 [A]</t>
  </si>
  <si>
    <t>123738</t>
  </si>
  <si>
    <t>ODKOP PRO SPOD STAVBU SILNIC A ŽELEZNIC TŘ. I, ODVOZ DO 20KM</t>
  </si>
  <si>
    <t>Pro aktivní zónu tl. 500 mm 
- veškerý vybouraný materiál je majetkem objednatele</t>
  </si>
  <si>
    <t>36,459+100,591+39,175=176,225 [A] m2 
A-(18,100*(4,440+2*0,230))=87,535 [B] m2 
B*0,500=43,768 [C]</t>
  </si>
  <si>
    <t>125731</t>
  </si>
  <si>
    <t>VYKOPÁVKY ZE ZEMNÍKŮ A SKLÁDEK TŘ. I, ODVOZ DO 1KM</t>
  </si>
  <si>
    <t>Ornice z dočasné skládky pro zpětné použití</t>
  </si>
  <si>
    <t>125738</t>
  </si>
  <si>
    <t>VYKOPÁVKY ZE ZEMNÍKŮ A SKLÁDEK TŘ. I, ODVOZ DO 20KM</t>
  </si>
  <si>
    <t>Pro aktivní zónu 
- včetně nákupu</t>
  </si>
  <si>
    <t>Směr Březovice (4,180 m za přechodovou oblastí) 
53,210m2-6,650*3,820=27,807 [A] 
Směr sil. I/38 (4,550 m za přechodovou oblastí) 
58,700m2-7,350*3,450=33,343 [B] 
Celkem 
(A+B)*0,500=30,575 [C]</t>
  </si>
  <si>
    <t>131738</t>
  </si>
  <si>
    <t>HLOUBENÍ JAM ZAPAŽ I NEPAŽ TŘ. I, ODVOZ DO 20KM</t>
  </si>
  <si>
    <t>Za opěrami</t>
  </si>
  <si>
    <t>Za OP1 
4,050 m2 průřezu*12,140 m=49,167 [A] 
Za OP2 
4,200 m2 průřezu*13,950 m=58,590 [B] 
Gabiony u OP1 
21,500 m2 průřezu*((1,700+3,550)/2) m*2=112,875 [C] 
Gabiony u OP2 
19,000 m2 průřezu*((2,235+3,850)/2) m*2=115,615 [D] 
Celkem 
A+B+C+D=336,247 [E]</t>
  </si>
  <si>
    <t>Pro vsakovací jímky (včetně skluzů)</t>
  </si>
  <si>
    <t>Jímky 
3,000*3,000*2,600*2=46,800 [A] 
Šachta 
0,800*0,800*0,600*2=0,768 [B] 
Skluzy 
(7,770+4,95)*1,25*0,800*0,300=3,816 [C] 
Celkem 
A+B+C=51,384 [D]</t>
  </si>
  <si>
    <t>132738</t>
  </si>
  <si>
    <t>HLOUBENÍ RÝH ŠÍŘ DO 2M PAŽ I NEPAŽ TŘ. I, ODVOZ DO 20KM</t>
  </si>
  <si>
    <t>Pro betonové prahy</t>
  </si>
  <si>
    <t>0,500*0,800*9,100=3,640 [A] 
0,500*0,800*9,300=3,720 [B] 
A+B=7,360 [C]</t>
  </si>
  <si>
    <t>17120</t>
  </si>
  <si>
    <t>ULOŽENÍ SYPANINY DO NÁSYPŮ A NA SKLÁDKY BEZ ZHUTNĚNÍ</t>
  </si>
  <si>
    <t>Uložení na trvalou skládku</t>
  </si>
  <si>
    <t>122738.A+122738.B+123738+131738.A+131738.B+132738 
53,645+4,612+43,768+336,247+51,384+7,360=497,016 [A]</t>
  </si>
  <si>
    <t>17130</t>
  </si>
  <si>
    <t>ULOŽENÍ SYPANINY DO NÁSYPŮ V AKTIVNÍ ZÓNĚ SE ZHUTNĚNÍM</t>
  </si>
  <si>
    <t>Uvažovaná tl. 500 mm</t>
  </si>
  <si>
    <t>17481</t>
  </si>
  <si>
    <t>ZÁSYP JAM A RÝH Z NAKUPOVANÝCH MATERIÁLŮ</t>
  </si>
  <si>
    <t>Zásyp základu za opěrami 
- pod těsnící vrstvou</t>
  </si>
  <si>
    <t>((0,425+0,598)/2)*((0,156+0,174)/2)*7,810=0,659 [A] 
0,170*0,170/2*8,534=0,123 [B]</t>
  </si>
  <si>
    <t>18110</t>
  </si>
  <si>
    <t>ÚPRAVA PLÁNĚ SE ZHUTNĚNÍM V HORNINĚ TŘ. I</t>
  </si>
  <si>
    <t>E def,2 = min. 45 MPa</t>
  </si>
  <si>
    <t>Směr Březovice (4,180 m za přechodovou oblastí) 
53,210m2-6,650*3,820=27,807 [A] 
Směr sil. I/38 (4,550 m za přechodovou oblastí) 
58,700m2-7,350*3,450=33,343 [B] 
Celkem 
A+B=61,150 [C]</t>
  </si>
  <si>
    <t>21</t>
  </si>
  <si>
    <t>18222</t>
  </si>
  <si>
    <t>ROZPROSTŘENÍ ORNICE VE SVAHU V TL DO 0,15M</t>
  </si>
  <si>
    <t>Tl. 150 mm 
- zpětné použití z dočasné skládky (včetně dotvarování z přebytečného materiálu)</t>
  </si>
  <si>
    <t>22</t>
  </si>
  <si>
    <t>18242</t>
  </si>
  <si>
    <t>ZALOŽENÍ TRÁVNÍKU HYDROOSEVEM NA ORNICI</t>
  </si>
  <si>
    <t>Základy</t>
  </si>
  <si>
    <t>23</t>
  </si>
  <si>
    <t>21331</t>
  </si>
  <si>
    <t>DRENÁŽNÍ VRSTVY Z BETONU MEZEROVITÉHO (DRENÁŽNÍHO)</t>
  </si>
  <si>
    <t>Obetonování drenáže za opěrami z drenážního betonu</t>
  </si>
  <si>
    <t>(0,300*0,126+0,150*0,159/2+0,150*0,141-3,14*(0,075*0,075))*8,534*2=0,908 [A]</t>
  </si>
  <si>
    <t>24</t>
  </si>
  <si>
    <t>21341</t>
  </si>
  <si>
    <t>DRENÁŽNÍ VRSTVY Z PLASTBETONU (PLASTMALTY)</t>
  </si>
  <si>
    <t>Rozšíření podélného drenážního proužku v místě odvodňovacích trubiček o příčná žebra o rozměrech 400 x 600 mm 
- po vzdálenostech cca 5 m 
- 5 x</t>
  </si>
  <si>
    <t>5*(0,400*0,600*0,040)=0,048 [A]</t>
  </si>
  <si>
    <t>25</t>
  </si>
  <si>
    <t>Průběžný pás z drenážního polymerbetonu v šířce min. 150 mm (tl. 40 mm) 
- v ose odvodňovacího žlábku na délku mostovky</t>
  </si>
  <si>
    <t>18,900*(0,150*0,040)=0,113 [A]</t>
  </si>
  <si>
    <t>26</t>
  </si>
  <si>
    <t>C</t>
  </si>
  <si>
    <t>Příčný drenážní proužek před mostními závěry nad opěrami šířky 100 mm (tl. 40 mm)</t>
  </si>
  <si>
    <t>(8,250+8,950)*0,100*0,040=0,069 [A]</t>
  </si>
  <si>
    <t>27</t>
  </si>
  <si>
    <t>21361</t>
  </si>
  <si>
    <t>DRENÁŽNÍ VRSTVY Z GEOTEXTILIE</t>
  </si>
  <si>
    <t>Vsakovací jímka 
- filtrační geotextilie</t>
  </si>
  <si>
    <t>(3,000*3,000*2+3,000*2,200*4)*2=88,800 [A]</t>
  </si>
  <si>
    <t>28</t>
  </si>
  <si>
    <t>227831</t>
  </si>
  <si>
    <t>MIKROPILOTY KOMPLET D DO 150MM NA POVRCHU</t>
  </si>
  <si>
    <t>- Nosná roura 108/16 z oceli S355J2+N 
- Kořen po délce nosné roury s ohledem na zjištěné materiály v místě vrtání 
- Injektážní materiál odolný pro prostředí XA1 
- Minimální svislá tlaková únosnost 400 kN 
- Ukončeny tlakovými hlavicemi zabetonovanými do nových částí dříků opěr 
- Tlakové hlavice tvořeny ocelovými deskami o rozměrech např. 200x200 mm, tl. 20 mm 
- Na povrchu tlakových hlavic navařeny dva třmeny z betonářské oceli např. profilu 25 mm</t>
  </si>
  <si>
    <t>OP1 
5*9,470+8*9,970=127,110 [A] 
OP2 
6*9,470+8*9,790=135,140 [B] 
Celkem 
A+B=262,250 [C]</t>
  </si>
  <si>
    <t>29</t>
  </si>
  <si>
    <t>26113</t>
  </si>
  <si>
    <t>MSV</t>
  </si>
  <si>
    <t>VRTY PRO KOTVENÍ, INJEKTÁŽ A MIKROPILOTY NA POVRCHU TŘ. I D DO 150MM</t>
  </si>
  <si>
    <t>Vrty pro mikropiloty skrz stávající opěry 
- svisle 
- zadní řada 
- pro 108/16 
- 0,715 m3 (skládka + uložení)</t>
  </si>
  <si>
    <t>OP1 
5*7,153=35,765 [A] 
OP2 
6*7,053=42,318 [B] 
Celkem 
A+B=78,083 [C]</t>
  </si>
  <si>
    <t>30</t>
  </si>
  <si>
    <t>MUK</t>
  </si>
  <si>
    <t>Vrty pro mikropiloty skrz stávající opěry 
- úklon 10° 
- přední řada 
- pro 108/16 
- 1,076 m3 (skládka + uložení)</t>
  </si>
  <si>
    <t>OP1 
8*7,635=61,080 [A] 
OP2 
8*7,053=56,424 [B] 
Celkem 
A+B=117,504 [C]</t>
  </si>
  <si>
    <t>31</t>
  </si>
  <si>
    <t>26153</t>
  </si>
  <si>
    <t>VRTY PRO KOTVENÍ, INJEKTÁŽ A MIKROPILOTY NA POVRCHU TŘ. V D DO 150MM</t>
  </si>
  <si>
    <t>Vrty pro mikropiloty skrz stávající opěry 
- svisle 
- zadní řada 
- pro 108/16 
- 0,174 m3 (skládka + uložení)</t>
  </si>
  <si>
    <t>OP1 
5*1,848=9,240 [A] 
OP2 
5*1,948=9,740 [B] 
Celkem 
A+B=18,980 [C]</t>
  </si>
  <si>
    <t>32</t>
  </si>
  <si>
    <t>Vrty pro mikropiloty skrz stávající opěry 
- úklon 10° 
- přední řada 
- pro 108/16 
- 0,212 m3 (skládka + uložení)</t>
  </si>
  <si>
    <t>OP1 
6*1,880=11,280 [A] 
OP2 
6*1,985=11,910 [B] 
Celkem 
A+B=23,190 [C]</t>
  </si>
  <si>
    <t>33</t>
  </si>
  <si>
    <t>2722B6</t>
  </si>
  <si>
    <t>ZÁKLADY Z GABIONŮ SYPANÝCH, DRÁT O2,7MM, POVRCHOVÁ ÚPRAVA Zn + Al + PA6</t>
  </si>
  <si>
    <t>Rozšíření opěr a křídla 
- kompletní provedení</t>
  </si>
  <si>
    <t>OP1 
(3,665*0,747+2,400*1,748)*1,198=8,306 [A] 
(3,665*0,747+2,400*1,748)*1,174=8,139 [B] 
OP2 
2,635*0,848*1,700+2,400*1,848*1,200=9,121 [C] 
(2,681*0,848+2,400*1,848)*0,953=6,393 [D] 
1,332 m2 (půdorysně)*1,848=2,462 [E] 
0,321 m2 (půdorysně)*1,848=0,593 [F] 
Celkem 
A+B+C+D+E+F=35,014 [G]</t>
  </si>
  <si>
    <t>34</t>
  </si>
  <si>
    <t>285394</t>
  </si>
  <si>
    <t>DODATEČNÉ KOTVENÍ VLEPENÍM BETONÁŘSKÉ VÝZTUŽE D DO 25MM DO VRTŮ</t>
  </si>
  <si>
    <t>Spřažení opěr 
- trny vlepené do vyvrtaných otvorů 
- předpoklad 5 ks/m2 a´ 600 mm; vrt 300 mm 
- čerpáno pouze na základě zjištěných skutečností (potřeb provádění) a se souhlasem TDI 
- systém pro chemické kotvení výztuže - pro vlhké prostředí, ČSN EN 1504-6,9 Metoda 4.2, vlastnosti dle Tab. 1.</t>
  </si>
  <si>
    <t>OP1 
1,600*5,438*5=43,504 [A] 
OP2 
1,600*5,438*5=43,504 [B] 
Celkem 
A+B=87,008 [C]</t>
  </si>
  <si>
    <t>35</t>
  </si>
  <si>
    <t>289971</t>
  </si>
  <si>
    <t>OPLÁŠTĚNÍ (ZPEVNĚNÍ) Z GEOTEXTILIE</t>
  </si>
  <si>
    <t>Pod a nad těsnící fólii</t>
  </si>
  <si>
    <t>(1,675*7,810+1,320*8,534)*2=48,693 [A]</t>
  </si>
  <si>
    <t>36</t>
  </si>
  <si>
    <t>28999</t>
  </si>
  <si>
    <t>OPLÁŠTĚNÍ (ZPEVNĚNÍ) Z FÓLIE</t>
  </si>
  <si>
    <t>Těsnící fólie ve vrstvě ŠP nebo těsnící vrstva (ČL. 5.2) 
- PE fólie pevnost = min 20 kN/m, tažnost min. 20% v obou směrech</t>
  </si>
  <si>
    <t>1,675*7,810+1,320*8,534=24,347 [A]</t>
  </si>
  <si>
    <t>Svislé konstrukce</t>
  </si>
  <si>
    <t>37</t>
  </si>
  <si>
    <t>317125</t>
  </si>
  <si>
    <t>ŘÍMSY Z DÍLCŮ ŽELEZOBETONOVÝCH DO C30/37</t>
  </si>
  <si>
    <t>Svislá prefabrikovaná část 
- C30/37-XC4+XF4+XD3 
- včetně zajištění provázání s horní monolitickou částí římsy, bednění (podpůrných konstrukcí), výplně a těsnění prac. a dilat. spar včetně jejich zřízení, penetrace, další specifikace v TZ a dokumentaci</t>
  </si>
  <si>
    <t>Směr Bakov nad Jizerou 
0,120*0,600*(4,895+0,020+18,900+0,100+3,891)=2,002 [A] 
Směr Doksy 
0,120*0,600*(4,895+0,020+18,900+0,100+3,772)=1,993 [B] 
Celkem 
A+B=3,995 [C]</t>
  </si>
  <si>
    <t>38</t>
  </si>
  <si>
    <t>31717</t>
  </si>
  <si>
    <t>KOVOVÉ KONSTRUKCE PRO KOTVENÍ ŘÍMSY</t>
  </si>
  <si>
    <t>KG</t>
  </si>
  <si>
    <t>Předpoklad 1 ks a´ 1,0 m ... 6 kg/ks 
- talířové kotvy upevněné do nosné konstrukce pomocí chemických kotev (ostatní ustanovení viz. TZ) 
- kompletní provedení</t>
  </si>
  <si>
    <t>2*19*6=228,000 [A]</t>
  </si>
  <si>
    <t>39</t>
  </si>
  <si>
    <t>317325</t>
  </si>
  <si>
    <t>ŘÍMSY ZE ŽELEZOBETONU DO C30/37</t>
  </si>
  <si>
    <t>Horní monolitická část 
- C30/37-XC4+XF4+XD3 
- včetně bednění, výplně a těsnění prac. a dilat. spar včetně jejich zřízení, penetrace, letopočtu a loga zhotovitele vlysem do bednění, další specifikace v TZ a dokumentaci</t>
  </si>
  <si>
    <t>Směr Bakov nad Jizerou 
0,196*0,691*(4,895+0,020+18,900+0,100+3,891)=3,766 [A] 
Směr Doksy 
0,238*0,695*(4,895+0,020+18,900+0,100+3,772)=4,580 [B] 
Celkem 
A+B=8,346 [C]</t>
  </si>
  <si>
    <t>40</t>
  </si>
  <si>
    <t>317365</t>
  </si>
  <si>
    <t>VÝZTUŽ ŘÍMS Z OCELI 10505, B500B</t>
  </si>
  <si>
    <t>Odhad 160 kg/m3 
- včetně přípravy pro spoj se svislou prefabrikovanou částí (věcí zhotovitele - po odsouhlasení TDI)</t>
  </si>
  <si>
    <t>8,346*0,160=1,335 [A]</t>
  </si>
  <si>
    <t>41</t>
  </si>
  <si>
    <t>327315</t>
  </si>
  <si>
    <t>ZDI OPĚRNÉ, ZÁRUBNÍ, NÁBŘEŽNÍ Z PROSTÉHO BETONU DO C30/37</t>
  </si>
  <si>
    <t>Dobetonávka z prostého betu u OP2 (při ponechané části původní opěry) 
- kompletní provedení 
- povrch ve styku se zeminou opatřen nátěrem proti zemní vlhkosti ve složení 1 x ALP a 2 x ALN 
- vč. bednění, vč. ochrany geotextilií, vč. výplně a těsnění prac. a dilat. spar 
- cena zahrnuje i zvýšené náklady na zpřístupnění</t>
  </si>
  <si>
    <t>0,430*0,948*5,457=2,224 [A]</t>
  </si>
  <si>
    <t>42</t>
  </si>
  <si>
    <t>327325</t>
  </si>
  <si>
    <t>ZDI OPĚRNÉ, ZÁRUBNÍ, NÁBŘEŽNÍ ZE ŽELEZOVÉHO BETONU DO C30/37</t>
  </si>
  <si>
    <t>Nadbetonování z betonu 
- C30/37-XC4,XD3,XF4 
- povrch ve styku se zeminou opatřen nátěrem proti zemní vlhkosti ve složení 1 x ALP a 2 x ALN 
- vč. bednění, vč. ochrany geotextilií, vč. výplně a těsnění prac. a dilat. spar 
- cena zahrnuje i zvýšené náklady na zpřístupnění</t>
  </si>
  <si>
    <t>OP1 
2,303 m2 (průřez)*7,810=17,986 [A] (nadbetonování opěry včetně čela) 
0,156  m2 (průřez)*0,600*4=0,374 [B] (betonové bloky pod ložiska) 
OP2 
2,965 m2 (průřez)*8,370=24,817 [C] (nadbetonování opěry včetně čela) 
0,156  m2 (průřez)*0,600*4=0,374 [D] (betonové bloky pod ložiska) 
Celkem 
A+B+C+D=43,551 [E]</t>
  </si>
  <si>
    <t>43</t>
  </si>
  <si>
    <t>327365</t>
  </si>
  <si>
    <t>VÝZTUŽ ZDÍ OPĚRNÝCH, ZÁRUBNÍCH, NÁBŘEŽNÍCH Z OCELI 10505, B500B</t>
  </si>
  <si>
    <t>Odhad 220 kg/m3</t>
  </si>
  <si>
    <t>43,551*0,220=9,581 [A]</t>
  </si>
  <si>
    <t>44</t>
  </si>
  <si>
    <t>Doplnění výztuže v sanovaných místech 
- v místech přerušené výztuže nebo oslabení korozí více než z 50% stykování přesahem, doplnění novými pruty nebo přivařením příložky stejného průměru z oceli B500B svarem na plnou únosnost prutu dle WPS a TKP31 
- odhad 5 kg/m2 
- čerpáno pouze na základě zjištěných skutečností a se souhlasem TDI</t>
  </si>
  <si>
    <t>Svislé plochy (líc) 
OP1 
1,848*5,438=10,049 [A] 
OP2 
1,948*5,457=10,630 [B] 
Svislé plochy (čelo) 
OP1 
3,757 m2 (čela)*2=7,514 [C] 
OP2 
3,916 m2 (čela)*2=7,832 [D] 
Celkem 
A+B+C+D=36,025 [E] 
E*5/1000=0,180 [F]</t>
  </si>
  <si>
    <t>45</t>
  </si>
  <si>
    <t>333325</t>
  </si>
  <si>
    <t>MOSTNÍ OPĚRY A KŘÍDLA ZE ŽELEZOVÉHO BETONU DO C30/37</t>
  </si>
  <si>
    <t>Křídla na gabionových základech 
- C30/37-XC4,XD3,XF4 
- povrch ve styku se zeminou opatřen nátěrem proti zemní vlhkosti ve složení 1 x ALP a 2 x ALN 
- vč. bednění, vč. ochrany geotextilií, vč. výplně a těsnění prac. a dilat. spar 
- cena zahrnuje i zvýšené náklady na zpřístupnění</t>
  </si>
  <si>
    <t>OP1 
4,465*((2,305+2,164)/2)*0,6=5,986 [A] 
4,465*((2,181+2,039)/2)*0,6=5,653 [B] 
OP2 
3,062*((2,018+2,117)/2)*0,580=3,672 [C] 
3,050*((2,158+2,259)/2)*0,580=3,907 [D] 
Celkem 
A+B+C+D=19,218 [E]</t>
  </si>
  <si>
    <t>46</t>
  </si>
  <si>
    <t>333365</t>
  </si>
  <si>
    <t>VÝZTUŽ MOSTNÍCH OPĚR A KŘÍDEL Z OCELI 10505, B500B</t>
  </si>
  <si>
    <t>Odhad 220 kg/m3 
- včetně přípravy pro provázání s římsami</t>
  </si>
  <si>
    <t>19,218*0,220=4,228 [A]</t>
  </si>
  <si>
    <t>Vodorovné konstrukce</t>
  </si>
  <si>
    <t>47</t>
  </si>
  <si>
    <t>422325</t>
  </si>
  <si>
    <t>MOSTNÍ NOSNÉ TRÁMOVÉ KONSTRUKCE ZE ŽELEZOBETONU C30/37</t>
  </si>
  <si>
    <t>Koncové příčníky 
- C30/37 - XF4, XD3, XC4</t>
  </si>
  <si>
    <t>0,350*0,654*7,810=1,788 [A] 
0,350*0,625*8,502=1,860 [B] 
A+B=3,648 [C]</t>
  </si>
  <si>
    <t>48</t>
  </si>
  <si>
    <t>Petlicové styky (monolitické dobetonování) 
- C30/37 - XF4, XD3, XC4</t>
  </si>
  <si>
    <t>(0,3463+0,3712+0,3960)*18,200=20,266 [A]</t>
  </si>
  <si>
    <t>49</t>
  </si>
  <si>
    <t>422365</t>
  </si>
  <si>
    <t>VÝZTUŽ MOSTNÍ TRÁMOVÉ KONSTRUKCE Z OCELI 10505, B500B</t>
  </si>
  <si>
    <t>Odhad 200 kg/m3</t>
  </si>
  <si>
    <t>3,648*0,200=0,730 [A]</t>
  </si>
  <si>
    <t>50</t>
  </si>
  <si>
    <t>20,266*0,200=4,053 [A]</t>
  </si>
  <si>
    <t>51</t>
  </si>
  <si>
    <t>424137</t>
  </si>
  <si>
    <t>MOSTNÍ NOSNÍKY Z DÍLCŮ Z PŘEDPJ BET DO C50/60</t>
  </si>
  <si>
    <t>Deskové prefabrikáty 
- předem (ev. dodatečně) předpjaté 
- C45/55´- XF2, XD1, XC4 
- kompletní dodávka, montáž (provedení)</t>
  </si>
  <si>
    <t>(1,160*7,400+1,391*11,500)=24,581 [A] 
1,100*18,900=20,790 [B] 
1,170*18,900=22,113 [C] 
1,380*18,900=26,082 [D] 
A+B+C+D=93,566 [E]</t>
  </si>
  <si>
    <t>52</t>
  </si>
  <si>
    <t>42862</t>
  </si>
  <si>
    <t>MOSTNÍ LOŽISKA ELASTOMEROVÁ PRO ZATÍŽ DO 2,5MN</t>
  </si>
  <si>
    <t>Specifikace viz. příl. č. 12 (SO 201 - rekonstrukce mostu - ložiska) 
- Elastomerové ložisko všesměrné (5 ks) 
- Elastomerové ložisko pevné (1 ks) 
- Elastomerové ložisko příčně posuvné (1 ks) 
- Elastomerové ložisko podélně posuvné (1 ks)</t>
  </si>
  <si>
    <t>5+1+1+1=8,000 [A]</t>
  </si>
  <si>
    <t>53</t>
  </si>
  <si>
    <t>434125</t>
  </si>
  <si>
    <t>SCHODIŠŤOVÉ STUPNĚ, Z DÍLCŮ ŽELEZOBETON DO C30/37</t>
  </si>
  <si>
    <t>Lože viz. 451314</t>
  </si>
  <si>
    <t>0,450*0,185*0,750*17*2=2,123 [A]</t>
  </si>
  <si>
    <t>54</t>
  </si>
  <si>
    <t>451211</t>
  </si>
  <si>
    <t>PODKL A VÝPLŇ VRSTVY Z LOM KAMENE NA SUCHO</t>
  </si>
  <si>
    <t>Vsakovací jímka 
- valouny frakce 63/200 min.</t>
  </si>
  <si>
    <t>3,000*3,000*2,200*2=39,600 [A]</t>
  </si>
  <si>
    <t>55</t>
  </si>
  <si>
    <t>451312</t>
  </si>
  <si>
    <t>PODKLADNÍ A VÝPLŇOVÉ VRSTVY Z PROSTÉHO BETONU C12/15</t>
  </si>
  <si>
    <t>Podkladní beton pod gabiony C12/15-X0</t>
  </si>
  <si>
    <t>OP1 
(3,766+2,600)*1,300*0,100*2=1,655 [A] 
OP2 
(2,735+2,600)*1,835*0,100+(2,781+2,600)*1,300*0,100=1,679 [B] 
Celkem 
A+B=3,334 [C]</t>
  </si>
  <si>
    <t>56</t>
  </si>
  <si>
    <t>Podkladní beton pod drenáž za opěrami 
- C12/15-X0</t>
  </si>
  <si>
    <t>0,376*0,150*7,810=0,440 [A] 
0,458*0,165*8,534=0,645 [B] 
A+B=1,085 [C]</t>
  </si>
  <si>
    <t>57</t>
  </si>
  <si>
    <t>451314</t>
  </si>
  <si>
    <t>PODKLADNÍ A VÝPLŇOVÉ VRSTVY Z PROSTÉHO BETONU C25/30</t>
  </si>
  <si>
    <t>Betonového lože pro schodiště 
- C20/25n-XF4 
- tl. 100 mm</t>
  </si>
  <si>
    <t>6,150*0,750*0,100*2=0,923 [A]</t>
  </si>
  <si>
    <t>58</t>
  </si>
  <si>
    <t>45131A</t>
  </si>
  <si>
    <t>PODKLADNÍ A VÝPLŇOVÉ VRSTVY Z PROSTÉHO BETONU C20/25</t>
  </si>
  <si>
    <t>Betonového lože pro skluz z betonových žlabovek 
- C20/25n-XF3, XA1 
- tl. 150 mm</t>
  </si>
  <si>
    <t>((7,770+4,95)*1,25*0,800*0,150)lože+(0,333*0,500/2*0,800*4)zářezy=2,174 [C]</t>
  </si>
  <si>
    <t>59</t>
  </si>
  <si>
    <t>Betonového lože pro chodníky za konci křídel 
- C20/25n-XF3 
- tl. 100 mm</t>
  </si>
  <si>
    <t>(7,020+(0,667+1,145)+4,802+2,956)*0,100=1,659 [A]</t>
  </si>
  <si>
    <t>60</t>
  </si>
  <si>
    <t>Betonového lože pro opevnění svahu kamennou dlažbou 
- C20/25n-XF3, XA1 
- tl. 100 mm</t>
  </si>
  <si>
    <t>(5,626+0,751)*9,000*0,100=5,739 [A] 
(3,898+0,751)*9,250*0,100=4,300 [B] 
17,607m2*1,5koef. sklonu*0,100=2,641 [C] 
A+B+C=12,680 [D]</t>
  </si>
  <si>
    <t>61</t>
  </si>
  <si>
    <t>45145</t>
  </si>
  <si>
    <t>PODKL A VÝPLŇ VRSTVY Z MALTY CEMENTOVÉ</t>
  </si>
  <si>
    <t>Odvodnění úložného prahu 
- Lože z cementové malty M25 XF4 dle ČSN EN 998-2</t>
  </si>
  <si>
    <t>0,025*0,2*(8,250+8,960)=0,086 [A]</t>
  </si>
  <si>
    <t>62</t>
  </si>
  <si>
    <t>45157</t>
  </si>
  <si>
    <t>PODKLADNÍ A VÝPLŇOVÉ VRSTVY Z KAMENIVA TĚŽENÉHO</t>
  </si>
  <si>
    <t>Samostatný přechodový klín (propustný materiál - ŠP)</t>
  </si>
  <si>
    <t>2,169m2*7,810+1,800*8,534=32,301 [A]</t>
  </si>
  <si>
    <t>63</t>
  </si>
  <si>
    <t>Vsakovací jímka 
- štěrkový polštář tl. 200 mm</t>
  </si>
  <si>
    <t>3,400*3,400*0,200*2=4,624 [A]</t>
  </si>
  <si>
    <t>64</t>
  </si>
  <si>
    <t>Podkladní štěrkopísek pro skluz z betonových žlabovek 
- tl. 100 mm</t>
  </si>
  <si>
    <t>((7,770+4,95)*1,25*0,800*0,100)=1,272 [C]</t>
  </si>
  <si>
    <t>65</t>
  </si>
  <si>
    <t>D</t>
  </si>
  <si>
    <t>Podkladní štěrkopísek pro schodiště 
- tl. 100 mm</t>
  </si>
  <si>
    <t>66</t>
  </si>
  <si>
    <t>E</t>
  </si>
  <si>
    <t>Podkladní štěrkopísek pro chodníky za konci křídel 
- tl. 100 mm</t>
  </si>
  <si>
    <t>67</t>
  </si>
  <si>
    <t>F</t>
  </si>
  <si>
    <t>Podkladní štěrkopísek pro opevnění svahu kamennou dlažbou 
- tl. 100 mm</t>
  </si>
  <si>
    <t>68</t>
  </si>
  <si>
    <t>451572</t>
  </si>
  <si>
    <t>VÝPLŇ VRSTVY Z KAMENIVA TĚŽENÉHO, INDEX ZHUTNĚNÍ ID DO 0,8</t>
  </si>
  <si>
    <t>Těsnící vrstva za opěrami 
- ŠP 0-16 tl. 2 x 150 mm</t>
  </si>
  <si>
    <t>(1,675*7,810+1,320*8,534)*(0,150*2)=7,304 [A]</t>
  </si>
  <si>
    <t>69</t>
  </si>
  <si>
    <t>458523</t>
  </si>
  <si>
    <t>VÝPLŇ ZA OPĚRAMI A ZDMI Z KAMENIVA DRCENÉHO, INDEX ZHUTNĚNÍ ID DO 0,9</t>
  </si>
  <si>
    <t>Ochranný zásyp s drenážní funkcí (ČL. 5.3) nad těsnící vrstvou 
- ŠD 0/32 třídy A, ID=0,85, vrstvy max. 300 mm 
- a dle ustanovení v TZ</t>
  </si>
  <si>
    <t>0,478*7,810+0,484*8,534=7,864 [A]</t>
  </si>
  <si>
    <t>70</t>
  </si>
  <si>
    <t>458573</t>
  </si>
  <si>
    <t>VÝPLŇ ZA OPĚRAMI A ZDMI Z KAMENIVA TĚŽENÉHO, INDEX ZHUTNĚNÍ ID DO 0,9</t>
  </si>
  <si>
    <t>Zásyp za opěrou (ČL. 5.7) 
- „zeminou vhodnou“ nebo „zeminou podmínečně vhodnou“ do násypu dle ČSN 73 6133 s hutněním na Id=0,85 až 0,90, resp. D=100 % PS po vrstvách max. tl. 300 mm dle tab. A.1 v ČSN 73 6244, příl. A</t>
  </si>
  <si>
    <t>1,584m2*7,810+1,314m2*8,534=23,585 [A]</t>
  </si>
  <si>
    <t>71</t>
  </si>
  <si>
    <t>45860</t>
  </si>
  <si>
    <t>VÝPLŇ ZA OPĚRAMI A ZDMI Z MEZEROVITÉHO BETONU</t>
  </si>
  <si>
    <t>Zásyp mezerovitým betonem MCB-8 kladený ve vrstvách max. 300 mm za opěrami nad těsnící vrstvou</t>
  </si>
  <si>
    <t>1,745m2*7,810+1,258m2*8,534=24,364 [A]</t>
  </si>
  <si>
    <t>72</t>
  </si>
  <si>
    <t>46511</t>
  </si>
  <si>
    <t>DLAŽBY Z DÍLCŮ BETONOVÝCH</t>
  </si>
  <si>
    <t>Skluz z betonových žlabovek do betonového lože (vykázáno samostatně v pol. č. 45131A.A) 
- vněj. pr. 800 mm, vnitř. pr. 600 mm</t>
  </si>
  <si>
    <t>(7,770+4,95)*1,25*0,800*0,130=1,654 [C]</t>
  </si>
  <si>
    <t>73</t>
  </si>
  <si>
    <t>465512</t>
  </si>
  <si>
    <t>DLAŽBY Z LOMOVÉHO KAMENE NA MC</t>
  </si>
  <si>
    <t>Dlažba z lomového kamene tloušťky 200 mm (kamenivo tř. I dle ČSN 72 1860) 
- prostor pod mostem 
- lože vykázáno samostatně (viz. pol. č. 45131A.C a 45157.F)</t>
  </si>
  <si>
    <t>(5,626+0,751)*9,000*0,200=11,479 [A] 
(3,898+0,751)*9,250*0,200=8,601 [B] 
17,607m2*1,5koef. sklonu*0,200=5,282 [C] 
A+B+C=25,362 [D]</t>
  </si>
  <si>
    <t>74</t>
  </si>
  <si>
    <t>467314</t>
  </si>
  <si>
    <t>STUPNĚ A PRAHY VODNÍCH KORYT Z PROSTÉHO BETONU C25/30</t>
  </si>
  <si>
    <t>Betonový práh 500/800 C25/30-XF3 
- povrch ve styku se zeminou opatřen nátěrem proti zemní vlhkosti ve složení 1 x ALP a 2 x ALN 
- vč. bednění, vč. ochrany geotextilií, vč. výplně a těsnění prac. a dilat. spar 
- cena zahrnuje i zvýšené náklady na zpřístupnění</t>
  </si>
  <si>
    <t>75</t>
  </si>
  <si>
    <t>561431</t>
  </si>
  <si>
    <t>KAMENIVO ZPEVNĚNÉ CEMENTEM TŘ. I TL. DO 150MM</t>
  </si>
  <si>
    <t>Přechodová oblast 
Směs zpevněná cementem SC C8/10 150 mm 
- vč. nařezání vrstvy SC po 5 m do 1/3 hloubky</t>
  </si>
  <si>
    <t>50,350+52,810-9,450=93,710 [A]</t>
  </si>
  <si>
    <t>76</t>
  </si>
  <si>
    <t>56333</t>
  </si>
  <si>
    <t>VOZOVKOVÉ VRSTVY ZE ŠTĚRKODRTI TL. DO 150MM</t>
  </si>
  <si>
    <t>Přechodová oblast 
Štěrkodrť ŠD 0-32 150 mm</t>
  </si>
  <si>
    <t>77</t>
  </si>
  <si>
    <t>572123</t>
  </si>
  <si>
    <t>INFILTRAČNÍ POSTŘIK Z EMULZE DO 1,0KG/M2</t>
  </si>
  <si>
    <t>Přechodová oblast 
Infiltrační postřik 0,80 kg/m2</t>
  </si>
  <si>
    <t>78</t>
  </si>
  <si>
    <t>572214</t>
  </si>
  <si>
    <t>SPOJOVACÍ POSTŘIK Z MODIFIK EMULZE DO 0,5KG/M2</t>
  </si>
  <si>
    <t>Most 
Spojovací postřik: PS-EP 0,35 kg/m2</t>
  </si>
  <si>
    <t>241,140-50,350-52,810=137,980 [A]</t>
  </si>
  <si>
    <t>79</t>
  </si>
  <si>
    <t>Přechodová oblast 
Spojovací postřik 0,30 kg/m2</t>
  </si>
  <si>
    <t>(50,350+52,810-9,450)*2=187,420 [A]</t>
  </si>
  <si>
    <t>80</t>
  </si>
  <si>
    <t>Za přechodovými oblastmi 
Spojovací postřik 0,30 kg/m2</t>
  </si>
  <si>
    <t>236,210*2=472,420 [A]</t>
  </si>
  <si>
    <t>81</t>
  </si>
  <si>
    <t>572754</t>
  </si>
  <si>
    <t>DVOUVRSTVÝ NÁTĚR Z MODIFIK EMULZE DO 2,5KG/M2</t>
  </si>
  <si>
    <t>Odvodňovací proužek 
- vodonepropustný nátěr</t>
  </si>
  <si>
    <t>Podél levé římsy mezi MZ 
18,900*0,500=9,450 [A] 
Podél levé římsy za MZ 
(5,030+4,900+8,970)*0,500=9,450 [B] 
Celkem 
A+B=18,900 [C]</t>
  </si>
  <si>
    <t>82</t>
  </si>
  <si>
    <t>574B34</t>
  </si>
  <si>
    <t>ASFALTOVÝ BETON PRO OBRUSNÉ VRSTVY MODIFIK ACO 11+, 11S TL. 40MM</t>
  </si>
  <si>
    <t>Most 
Obrusná vrstva: ACO 11 + asfaltový beton střednězrnný modif. 40 mm</t>
  </si>
  <si>
    <t>241,140-50,350-52,810-5,243=132,737 [A]</t>
  </si>
  <si>
    <t>83</t>
  </si>
  <si>
    <t>Přechodová oblast 
Obrusná vrstva: ACO 11+ asfaltový beton střednězrnný 40 mm</t>
  </si>
  <si>
    <t>84</t>
  </si>
  <si>
    <t>Za přechodovými oblastmi</t>
  </si>
  <si>
    <t>236,210=236,210 [A]</t>
  </si>
  <si>
    <t>85</t>
  </si>
  <si>
    <t>574D56</t>
  </si>
  <si>
    <t>ASFALTOVÝ BETON PRO LOŽNÍ VRSTVY MODIFIK ACL 16+, 16S TL. 60MM</t>
  </si>
  <si>
    <t>Přechodová oblast 
Ložná vrstva: ACL 16+ asfaltový beton hrubozrnný 60 mm</t>
  </si>
  <si>
    <t>86</t>
  </si>
  <si>
    <t>Za přechodovými oblastmi 
Ložná vrstva: ACL 16+ asfaltový beton hrubozrnný 60 mm (tl. dle potřeb)</t>
  </si>
  <si>
    <t>87</t>
  </si>
  <si>
    <t>574F88</t>
  </si>
  <si>
    <t>ASFALTOVÝ BETON PRO PODKLADNÍ VRSTVY MODIFIK ACP 22+, 22S TL. 90MM</t>
  </si>
  <si>
    <t>Přechodová oblast 
Podkladní vrstva: ACP 22+ obalované kamenivo 90 mm</t>
  </si>
  <si>
    <t>88</t>
  </si>
  <si>
    <t>575A53</t>
  </si>
  <si>
    <t>LITÝ ASFALT MA I (SILNICE, DÁLNICE) 11 TL. 40MM</t>
  </si>
  <si>
    <t>Odvodňovací proužek 
- horní povrch bez posypu</t>
  </si>
  <si>
    <t>89</t>
  </si>
  <si>
    <t>575F53</t>
  </si>
  <si>
    <t>LITÝ ASFALT MA IV (OCHRANA MOSTNÍ IZOLACE) 11 TL. 40MM MODIFIK</t>
  </si>
  <si>
    <t>Odvodňovací proužek 
- ochranná vrstva</t>
  </si>
  <si>
    <t>Podél levé římsy mezi MZ 
18,900*(0,150+0,175)-5*(0,400*0,600)+5*(0,150*0,400)=5,243 [A] 
Podél levé římsy za MZ 
(5,030+4,900+8,970)*0,500=9,450 [B] 
Celkem 
A+B=14,693 [C]</t>
  </si>
  <si>
    <t>90</t>
  </si>
  <si>
    <t>Most 
Ochranná vrstva: MA 11 IV - litý asfalt střednězrnný modif. 40 mm 
- z modif. asfaltu gradace 25</t>
  </si>
  <si>
    <t>91</t>
  </si>
  <si>
    <t>576412</t>
  </si>
  <si>
    <t>POSYP KAMENIVEM OBALOVANÝM 3KG/M2</t>
  </si>
  <si>
    <t>Most 
posyp předobalenou drtí 4/8 mm v množství 2-3 kg/m2</t>
  </si>
  <si>
    <t>92</t>
  </si>
  <si>
    <t>582621</t>
  </si>
  <si>
    <t>KRYTY Z BETON DLAŽDIC SE ZÁMKEM ŠEDÝCH TL 60MM DO LOŽE Z MC</t>
  </si>
  <si>
    <t>Chodníky za konci křídel 
- betonová zámková dlažba tloušťky 60 mm do prostředí XF4 
- lože vykázáno samostatně (viz. pol. č. 45131A.B a 45157.E)</t>
  </si>
  <si>
    <t>7,020+(0,667+1,145)+4,802+2,956=16,590 [A]</t>
  </si>
  <si>
    <t>Úpravy povrchů, podlahy, výplně otvorů</t>
  </si>
  <si>
    <t>93</t>
  </si>
  <si>
    <t>626121</t>
  </si>
  <si>
    <t>REPROFIL PODHL, SVIS PLOCH SANAČ MALTOU DVOUVRST TL DO 40MM</t>
  </si>
  <si>
    <t>S40 – reprofilace svislé plochy sanační maltou ve dvou vrstvách do tl. 40 mm 
- povrchová oprava správkovou maltou od 5 do 40 mm na připravený, důsledně vodou nasycený zdrsněný podklad vykazující nerovnosti velikosti cca 5 mm 
- materiál nanášen nahozením zednickou lžící, hladkou ocelovou stěrkou, za výztuž vtlačováním štětcem 
- třída R4 podle ČSN EN 1504-3,9, Metody 3.1 (3.3), 4.4, 7.1 
- odhad 
- čerpáno pouze na základě zjištěných skutečností a se souhlasem TDI</t>
  </si>
  <si>
    <t>OP1 
1,848*5,438=10,049 [A] 
3,757 m2 (čela)*2=7,514 [B] 
OP2 
1,948*5,457=10,630 [C] 
3,916 m2 (čela)*2=7,832 [D] 
CELKEM 
A+B+C+D=36,025 [E]</t>
  </si>
  <si>
    <t>94</t>
  </si>
  <si>
    <t>62631</t>
  </si>
  <si>
    <t>SPOJOVACÍ MŮSTEK MEZI STARÝM A NOVÝM BETONEM</t>
  </si>
  <si>
    <t>- odhad</t>
  </si>
  <si>
    <t>Svislé plochy (líc) 
OP1 
1,848*5,438=10,049 [A] 
OP2 
1,948*5,457=10,630 [B] 
Svislé plochy (čelo) 
OP1 
3,757 m2 (čela)*2=7,514 [C] 
OP2 
3,916 m2 (čela)*2=7,832 [D] 
Vodorovné plochy (původní opěra vs. nadbetonávka) 
OP1 
1,600*5,438=8,701 [E] 
OP2 
1,600*5,457=8,731 [F] 
Celkem 
A+B+C+D+E+F=53,457 [G]</t>
  </si>
  <si>
    <t>95</t>
  </si>
  <si>
    <t>62652</t>
  </si>
  <si>
    <t>OCHRANA VÝZTUŽE PŘI NEDOSTATEČNÉM KRYTÍ</t>
  </si>
  <si>
    <t>VÝZT – příprava povrchu a ochrana výztuže při nedostatečném krytí 
- vč. mech. odhalení, ochrana bariérovým epox. nátěrem (ČSN EN 1504-7,9, Metoda 11.2) 
- materiál nátěru dle všech tří vlastností Tab. 1 a 3 ČSN EN 1504-7 
- odhad 
- čerpáno pouze na základě zjištěných skutečností a se souhlasem TDI</t>
  </si>
  <si>
    <t>96</t>
  </si>
  <si>
    <t>62663</t>
  </si>
  <si>
    <t>INJEKTÁŽ TRHLIN SILOVĚ SPOJUJÍCÍ</t>
  </si>
  <si>
    <t>Veškeré trhliny vyplněny nízkotlakou injektáží pro výplň trhlin schopnou přenášet namáhání 
- ČSN EN 1504-5,9 - metody 1.5 a 4.5, třída F1, funkční vlastnosti dle Tab. 1 včetně vlastností 3,7,8 dle Tab. 6. 
- odhad 0,300 m/m2 
- čerpáno pouze na základě zjištěných skutečností a se souhlasem TDI</t>
  </si>
  <si>
    <t>Svislé plochy (líc) 
OP1 
1,848*5,438=10,049 [A] 
OP2 
1,948*5,457=10,630 [B] 
Svislé plochy (čelo) 
OP1 
3,757 m2 (čela)*2=7,514 [C] 
OP2 
3,916 m2 (čela)*2=7,832 [D] 
Celkem 
A+B+C+D=36,025 [E] 
E*0,300=10,808 [F]</t>
  </si>
  <si>
    <t>Přidružená stavební výroba</t>
  </si>
  <si>
    <t>97</t>
  </si>
  <si>
    <t>711112</t>
  </si>
  <si>
    <t>IZOLACE BĚŽNÝCH KONSTRUKCÍ PROTI ZEMNÍ VLHKOSTI ASFALTOVÝMI PÁSY</t>
  </si>
  <si>
    <t>Svislá izolace opěr přitavením</t>
  </si>
  <si>
    <t>2,911*7,810=22,735 [A] 
2,951*7,340=21,660 [B] 
A+B=44,395 [C]</t>
  </si>
  <si>
    <t>98</t>
  </si>
  <si>
    <t>711452</t>
  </si>
  <si>
    <t>IZOLACE MOSTOVEK POD VOZOVKOU ASFALTOVÝMI PÁSY S PEČETÍCÍ VRSTVOU</t>
  </si>
  <si>
    <t>Na povrchu desky mostovky na pečetící vrstvu (epoxidový nátěr) 
- vodotěsná izolace z natavovaných asfaltových pásů 
- přetažení izolace do prostoru mezi mostovkou a římsovým prefabrikátem na okrajích mostovky pod římsou 
- přes závěrné zídky vč. přetažení</t>
  </si>
  <si>
    <t>18,904*7,812=147,678 [A] 
18,904*(0,08+0,08)=3,025 [B] 
(0,300+0,300)*7,812=4,687 [C] 
A+B+C=155,390 [D]</t>
  </si>
  <si>
    <t>99</t>
  </si>
  <si>
    <t>711502</t>
  </si>
  <si>
    <t>OCHRANA IZOLACE NA POVRCHU ASFALTOVÝMI PÁSY</t>
  </si>
  <si>
    <t>Izolace pod římsami chráněna asfaltovými pásy s hliníkovou vložkou</t>
  </si>
  <si>
    <t>0,750*20,250*2=30,375 [A]</t>
  </si>
  <si>
    <t>100</t>
  </si>
  <si>
    <t>711509</t>
  </si>
  <si>
    <t>OCHRANA IZOLACE NA POVRCHU TEXTILIÍ</t>
  </si>
  <si>
    <t>Ochrana izolace svislé na opěrách</t>
  </si>
  <si>
    <t>101</t>
  </si>
  <si>
    <t>78381</t>
  </si>
  <si>
    <t>NÁTĚRY BETON KONSTR TYP S1 (OS-A)</t>
  </si>
  <si>
    <t>Sjednocující nátěr v barvě betonu podle ČSN EN 1504-9, metoda 1.3</t>
  </si>
  <si>
    <t>Svislé plochy 
OP1 
Líc vč. bloků pod ložiska 
2,712*5,438+0,260*(0,600*4)+1,300*5,438+0,690*5,438+0,370*5,438=28,206 [A] 
Čelo vč. křídel 
12,316*2=24,632 [B] 
OP2 
Líc 
2,555*5,457+0,260*(0,600*4)+1,752*5,457+0,602*5,457+0,810*5,457=31,833 [C] 
Čelo vč. křídel 
9,172+9,740=18,912 [D] 
Vodorovné plochy 
Podhled vč. čel 
18,900*7,810+5,908*2+13,121*2=185,667 [E] 
Celkem 
A+B+C+D+E=289,250 [F]</t>
  </si>
  <si>
    <t>102</t>
  </si>
  <si>
    <t>78382</t>
  </si>
  <si>
    <t>NÁTĚRY BETON KONSTR TYP S2 (OS-B)</t>
  </si>
  <si>
    <t>S2 – ochranný a uzavírací nátěr betonové plochy typu S2 
- včetně penetrace</t>
  </si>
  <si>
    <t>NK dle VL4  
1,100*18,900*2=41,580 [A] 
Původní beton - sanační  hmota 
36,020=36,020 [B] 
Původní beton - nový beton v šířce 100 mm přes spáru 
(1,600*2+5,438*2+1,600*2+5,457*2)*0,100=2,819 [C] 
Celkem 
A+B+C=80,419 [D]</t>
  </si>
  <si>
    <t>103</t>
  </si>
  <si>
    <t>78383</t>
  </si>
  <si>
    <t>NÁTĚRY BETON KONSTR TYP S4 (OS-C)</t>
  </si>
  <si>
    <t>Ochranný nátěr S4 
- hrana římsy do vozovky</t>
  </si>
  <si>
    <t>Směr Bakov nad Jizerou 
(0,150+0,150)*(4,895+0,020+18,900+0,100+3,891)=8,342 [A] 
Směr Doksy 
(0,150+0,150)*(4,895+0,020+18,900+0,100+3,772)=8,306 [B] 
Celkem 
A+B=16,648 [C]</t>
  </si>
  <si>
    <t>Potrubí</t>
  </si>
  <si>
    <t>104</t>
  </si>
  <si>
    <t>875332</t>
  </si>
  <si>
    <t>POTRUBÍ DREN Z TRUB PLAST DN DO 150MM DĚROVANÝCH</t>
  </si>
  <si>
    <t>Drenáž HDPE pr. 150 SN6 
- za opěrami</t>
  </si>
  <si>
    <t>7,810+0,5*2+8,534+0,5*2=18,344 [A]</t>
  </si>
  <si>
    <t>105</t>
  </si>
  <si>
    <t>9113B1</t>
  </si>
  <si>
    <t>SVODIDLO OCEL SILNIČ JEDNOSTR, ÚROVEŇ ZADRŽ H1 -DODÁVKA A MONTÁŽ</t>
  </si>
  <si>
    <t>Ukončení krátkým a dlouhým náběhem, resp. napojením na stávající svodidla</t>
  </si>
  <si>
    <t>11,333+10,000+42,000+7,469=70,802 [A]</t>
  </si>
  <si>
    <t>106</t>
  </si>
  <si>
    <t>9117C1</t>
  </si>
  <si>
    <t>SVOD OCEL ZÁBRADEL ÚROVEŇ ZADRŽ H2 - DODÁVKA A MONTÁŽ</t>
  </si>
  <si>
    <t>Se svislou výplní 
- provedení a kotvení (vhodné do betonu s trhlinami) dle ustanovení TZ</t>
  </si>
  <si>
    <t>27,811+27,735=55,546 [A]</t>
  </si>
  <si>
    <t>107</t>
  </si>
  <si>
    <t>91345</t>
  </si>
  <si>
    <t>NIVELAČNÍ ZNAČKY KOVOVÉ</t>
  </si>
  <si>
    <t>Spodní stavba  
- kompletní provedení viz. příloha 13 Detaily, 06 Měřické značky 
- Čepová z korozivzdorné oceli ... OP1 2 x vodorovně, OP2 2 x vodorovně 
- Čepová z korozivzdorné oceli ... římsa 3 x 2 na rozpětí</t>
  </si>
  <si>
    <t>2+2+3*2=10,000 [A]</t>
  </si>
  <si>
    <t>108</t>
  </si>
  <si>
    <t>91355</t>
  </si>
  <si>
    <t>EVIDENČNÍ ČÍSLO MOSTU</t>
  </si>
  <si>
    <t>109</t>
  </si>
  <si>
    <t>914371</t>
  </si>
  <si>
    <t>DOPRAV ZNAČKY ZMENŠ VEL HLINÍK FÓLIE TŘ 2 - DOD A MONT</t>
  </si>
  <si>
    <t>Tabulka s omezením tonáže 
- bude čerpáno pouze v případě použití a po odsouhlasení TDI</t>
  </si>
  <si>
    <t>110</t>
  </si>
  <si>
    <t>917223</t>
  </si>
  <si>
    <t>SILNIČNÍ A CHODNÍKOVÉ OBRUBY Z BETONOVÝCH OBRUBNÍKŮ ŠÍŘ 100MM</t>
  </si>
  <si>
    <t>Betonové chodníkové obrubníky (100/250 mm) 
- na terénu 
- do prostředí XF4 
- spáry MC25 XF3</t>
  </si>
  <si>
    <t>11,586*1,5+4,179*1,5+0,768+1,440+2,082+6,148=34,086 [A] 
0,283+2,507+2,507*1,5=6,551 [B] 
2,623*1,5+6,292*1,5+1,915*1,5+2,569+0,675=19,489 [C] 
2,585*1,5+2,500=6,378 [D] 
5,626+0,751=6,377 [E] 
3,898+0,751=4,649 [F] 
A+B+C+D+E+F=77,530 [G]</t>
  </si>
  <si>
    <t>111</t>
  </si>
  <si>
    <t>917224</t>
  </si>
  <si>
    <t>SILNIČNÍ A CHODNÍKOVÉ OBRUBY Z BETONOVÝCH OBRUBNÍKŮ ŠÍŘ 150MM</t>
  </si>
  <si>
    <t>Betonové silniční odrazné obrubníky (150/300 mm) 
- při silnici 
- do prostředí XF4 
- spáry MC25 XF3</t>
  </si>
  <si>
    <t>5,023+5,000+5,000+5,000=20,023 [A]</t>
  </si>
  <si>
    <t>112</t>
  </si>
  <si>
    <t>919111</t>
  </si>
  <si>
    <t>ŘEZÁNÍ ASFALTOVÉHO KRYTU VOZOVEK TL DO 50MM</t>
  </si>
  <si>
    <t>Pro zálivky</t>
  </si>
  <si>
    <t>Podél odvodňovacího proužku (30 mm) 
18,900+(5,030+4,900+8,970)=37,800 [A] 
Podél MZ (40 mm) 
8,250*2+8,960*2=34,420 [B] 
Napojení úprav (40 mm) 
6,345+6,925+4,642+6,437=24,349 [C] 
Celkem 
A+B+C=96,569 [D]</t>
  </si>
  <si>
    <t>113</t>
  </si>
  <si>
    <t>919112</t>
  </si>
  <si>
    <t>ŘEZÁNÍ ASFALTOVÉHO KRYTU VOZOVEK TL DO 100MM</t>
  </si>
  <si>
    <t>Pro zálivky podél říms a obrubníků</t>
  </si>
  <si>
    <t>5,023+27,811+0,500*5,000=35,334 [A] 
5,000+18,900+5,000=28,900 [B] 
A+B=64,234 [C]</t>
  </si>
  <si>
    <t>114</t>
  </si>
  <si>
    <t>931325</t>
  </si>
  <si>
    <t>TĚSNĚNÍ DILATAČ SPAR ASF ZÁLIVKOU MODIFIK PRŮŘ DO 600MM2</t>
  </si>
  <si>
    <t>Podél říms a obrubníků 
5,023+27,811+0,500*5,000=35,334 [A] 
5,000+18,900+5,000=28,900 [B] 
(A+B)*2=128,468 [C] 
Podél odvodňovacího proužku 
18,900+(5,030+4,900+8,970)=37,800 [E] 
Podél MZ 
8,250*2+8,960*2=34,420 [F] 
Napojení úprav 
6,345+6,925+4,642+6,437=24,349 [G] 
Celkem 
E+F+G=96,569 [H] 
Suma 
C+H=225,037 [I]</t>
  </si>
  <si>
    <t>115</t>
  </si>
  <si>
    <t>93135</t>
  </si>
  <si>
    <t>TĚSNĚNÍ DILATAČ SPAR PRYŽ PÁSKOU NEBO KRUH PROFILEM</t>
  </si>
  <si>
    <t>Předtěsnění</t>
  </si>
  <si>
    <t>Podél říms a obrubníků 
5,023+27,811+0,500*5,000=35,334 [A] 
5,000+18,900+5,000=28,900 [B] 
(A+B)=64,234 [C]</t>
  </si>
  <si>
    <t>116</t>
  </si>
  <si>
    <t>93140</t>
  </si>
  <si>
    <t>MOSTNÍ ZÁVĚRY PODPOVRCHOVÉ</t>
  </si>
  <si>
    <t>OP1 
- vč. protažení na celou výšku svislé plochy říms a ukončení u jejich spodního okraje 
- výměra uvedena jako půdorysná délka 
- kompletní provedení viz. příloha 13 Detaily, 05 Podpovrchový závěr</t>
  </si>
  <si>
    <t>8,250=8,250 [A]</t>
  </si>
  <si>
    <t>117</t>
  </si>
  <si>
    <t>93152</t>
  </si>
  <si>
    <t>MOSTNÍ ZÁVĚRY POVRCHOVÉ POSUN DO 100MM</t>
  </si>
  <si>
    <t>OP2 
- vč. protažení na celou výšku svislé plochy říms a ukončení u jejich spodního okraje 
- výměra uvedena jako půdorysná délka 
- pro pohyb (+-) 40 mm 
- kompletní provedení viz. příloha 13 Detaily, 07 Dilatace</t>
  </si>
  <si>
    <t>8,950=8,950 [A]</t>
  </si>
  <si>
    <t>118</t>
  </si>
  <si>
    <t>93542</t>
  </si>
  <si>
    <t>ŽLABY Z DÍLCŮ Z POLYMERBETONU SVĚTLÉ ŠÍŘKY DO 150MM VČETNĚ MŘÍŽÍ</t>
  </si>
  <si>
    <t>Odvodnění úložného prahu 
- včetně těsnění 
- dle přílohy č. 13 Detaily, 02 Odvodnění úložného prahu 
- bez mříží 
- lože viz. pol. č. 45145</t>
  </si>
  <si>
    <t>8,250+8,960=17,210 [A]</t>
  </si>
  <si>
    <t>119</t>
  </si>
  <si>
    <t>93639</t>
  </si>
  <si>
    <t>ZAÚSTĚNÍ SKLUZŮ (VČET DLAŽBY Z LOM KAMENE)</t>
  </si>
  <si>
    <t>Filtrační nátoková šachta se štěrkovým filtrem pro zachycení plavenin 
- pr. 800 mm</t>
  </si>
  <si>
    <t>120</t>
  </si>
  <si>
    <t>936541</t>
  </si>
  <si>
    <t>MOSTNÍ ODVODŇOVACÍ TRUBKA (POVRCHŮ IZOLACE) Z NEREZ OCELI</t>
  </si>
  <si>
    <t>Viz. detaily - př. č. 13 (10), TZ 1, Tvar NK 11</t>
  </si>
  <si>
    <t>121</t>
  </si>
  <si>
    <t>938541</t>
  </si>
  <si>
    <t>OČIŠTĚNÍ BETON KONSTR OTRYSKÁNÍM TLAK VODOU DO 200 BARŮ</t>
  </si>
  <si>
    <t>Omytí povrchu vodou a odmaštění před aplikací všech nátěrů (tlak cca do 200 barů) 
- včetně odvozu, likvidace, uložení a veškerých poplatků a nákladů</t>
  </si>
  <si>
    <t>122</t>
  </si>
  <si>
    <t>938542</t>
  </si>
  <si>
    <t>OČIŠTĚNÍ BETON KONSTR OTRYSKÁNÍM TLAK VODOU DO 500 BARŮ</t>
  </si>
  <si>
    <t>TRYSK - Technologie tryskání a mechanického očištění (pro plochu i výztuž) 
- přiměřený a dostatečný tlak vody (80-300 MPa) 
- vč. ověření zhotovitelem pro každou kvalitu betonu zkouškami na referenční ploše pro dosažení požadované kvality očištění 
- vč. přítomnosti stavebního dozoru  
- hodnoty tlaku budou odsouhlaseny a zaznamenány do stavebního deníku 
- vč. mechanického očištění 
- včetně odvozu, likvidace, uložení a veškerých poplatků a nákladů</t>
  </si>
  <si>
    <t>123</t>
  </si>
  <si>
    <t>938552</t>
  </si>
  <si>
    <t>OČIŠTĚNÍ BETON KONSTR OTRYSKÁNÍM NA SUCHO KŘEMIČ PÍSKEM</t>
  </si>
  <si>
    <t>Otryskání křemičitým pískem (Sa2,5) sanované vložky výztuže 
- odhad 50% 
- čerpáno pouze na základě zjištěných skutečností a se souhlasem TDI 
- včetně odvozu, likvidace, uložení a veškerých poplatků a nákladů</t>
  </si>
  <si>
    <t>Svislé plochy (líc) 
OP1 
1,848*5,438/100*50=5,025 [A] 
OP2 
1,948*5,457/100*50=5,315 [B] 
Svislé plochy (čelo) 
OP1 
3,757 m2 (čela)*2/100*50=3,757 [C] 
OP2 
3,916 m2 (čela)*2/100*50=3,916 [D] 
Celkem 
A+B+C+D=18,013 [E]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</si>
</sst>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96</v>
      </c>
      <c r="B11" s="19" t="s">
        <v>97</v>
      </c>
      <c r="C11" s="20">
        <f>'SO 001_SO 001'!I3</f>
      </c>
      <c r="D11" s="20">
        <f>'SO 001_SO 001'!O2</f>
      </c>
      <c r="E11" s="20">
        <f>C11+D11</f>
      </c>
    </row>
    <row r="12" spans="1:5" ht="12.75" customHeight="1">
      <c r="A12" s="19" t="s">
        <v>185</v>
      </c>
      <c r="B12" s="19" t="s">
        <v>186</v>
      </c>
      <c r="C12" s="20">
        <f>'SO 110_SO 110'!I3</f>
      </c>
      <c r="D12" s="20">
        <f>'SO 110_SO 110'!O2</f>
      </c>
      <c r="E12" s="20">
        <f>C12+D12</f>
      </c>
    </row>
    <row r="13" spans="1:5" ht="12.75" customHeight="1">
      <c r="A13" s="19" t="s">
        <v>240</v>
      </c>
      <c r="B13" s="19" t="s">
        <v>241</v>
      </c>
      <c r="C13" s="20">
        <f>'SO 201_SO 201'!I3</f>
      </c>
      <c r="D13" s="20">
        <f>'SO 201_SO 201'!O2</f>
      </c>
      <c r="E13" s="20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0+I10+I13+I16+I19+I22+I25+I28+I31+I34+I37+I40+I43</f>
      </c>
      <c r="R9">
        <f>0+O10+O13+O16+O19+O22+O25+O28+O31+O34+O37+O40+O43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78.5">
      <c r="A11" s="34" t="s">
        <v>52</v>
      </c>
      <c r="E11" s="35" t="s">
        <v>53</v>
      </c>
    </row>
    <row r="12" spans="1:5" ht="12.75">
      <c r="A12" s="38" t="s">
        <v>54</v>
      </c>
      <c r="E12" s="37" t="s">
        <v>55</v>
      </c>
    </row>
    <row r="13" spans="1:16" ht="12.75">
      <c r="A13" s="24" t="s">
        <v>47</v>
      </c>
      <c r="B13" s="29" t="s">
        <v>27</v>
      </c>
      <c r="C13" s="29" t="s">
        <v>56</v>
      </c>
      <c r="D13" s="24" t="s">
        <v>49</v>
      </c>
      <c r="E13" s="30" t="s">
        <v>57</v>
      </c>
      <c r="F13" s="31" t="s">
        <v>51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7.5">
      <c r="A14" s="34" t="s">
        <v>52</v>
      </c>
      <c r="E14" s="35" t="s">
        <v>58</v>
      </c>
    </row>
    <row r="15" spans="1:5" ht="12.75">
      <c r="A15" s="38" t="s">
        <v>54</v>
      </c>
      <c r="E15" s="37" t="s">
        <v>55</v>
      </c>
    </row>
    <row r="16" spans="1:16" ht="12.75">
      <c r="A16" s="24" t="s">
        <v>47</v>
      </c>
      <c r="B16" s="29" t="s">
        <v>26</v>
      </c>
      <c r="C16" s="29" t="s">
        <v>59</v>
      </c>
      <c r="D16" s="24" t="s">
        <v>49</v>
      </c>
      <c r="E16" s="30" t="s">
        <v>60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61</v>
      </c>
    </row>
    <row r="18" spans="1:5" ht="12.75">
      <c r="A18" s="38" t="s">
        <v>54</v>
      </c>
      <c r="E18" s="37" t="s">
        <v>55</v>
      </c>
    </row>
    <row r="19" spans="1:16" ht="12.75">
      <c r="A19" s="24" t="s">
        <v>47</v>
      </c>
      <c r="B19" s="29" t="s">
        <v>35</v>
      </c>
      <c r="C19" s="29" t="s">
        <v>62</v>
      </c>
      <c r="D19" s="24" t="s">
        <v>49</v>
      </c>
      <c r="E19" s="30" t="s">
        <v>63</v>
      </c>
      <c r="F19" s="31" t="s">
        <v>51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61</v>
      </c>
    </row>
    <row r="21" spans="1:5" ht="12.75">
      <c r="A21" s="38" t="s">
        <v>54</v>
      </c>
      <c r="E21" s="37" t="s">
        <v>55</v>
      </c>
    </row>
    <row r="22" spans="1:16" ht="12.75">
      <c r="A22" s="24" t="s">
        <v>47</v>
      </c>
      <c r="B22" s="29" t="s">
        <v>37</v>
      </c>
      <c r="C22" s="29" t="s">
        <v>64</v>
      </c>
      <c r="D22" s="24" t="s">
        <v>49</v>
      </c>
      <c r="E22" s="30" t="s">
        <v>65</v>
      </c>
      <c r="F22" s="31" t="s">
        <v>66</v>
      </c>
      <c r="G22" s="32">
        <v>6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89.25">
      <c r="A23" s="34" t="s">
        <v>52</v>
      </c>
      <c r="E23" s="35" t="s">
        <v>67</v>
      </c>
    </row>
    <row r="24" spans="1:5" ht="12.75">
      <c r="A24" s="38" t="s">
        <v>54</v>
      </c>
      <c r="E24" s="37" t="s">
        <v>68</v>
      </c>
    </row>
    <row r="25" spans="1:16" ht="12.75">
      <c r="A25" s="24" t="s">
        <v>47</v>
      </c>
      <c r="B25" s="29" t="s">
        <v>39</v>
      </c>
      <c r="C25" s="29" t="s">
        <v>69</v>
      </c>
      <c r="D25" s="24" t="s">
        <v>49</v>
      </c>
      <c r="E25" s="30" t="s">
        <v>70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25.5">
      <c r="A26" s="34" t="s">
        <v>52</v>
      </c>
      <c r="E26" s="35" t="s">
        <v>71</v>
      </c>
    </row>
    <row r="27" spans="1:5" ht="12.75">
      <c r="A27" s="38" t="s">
        <v>54</v>
      </c>
      <c r="E27" s="37" t="s">
        <v>55</v>
      </c>
    </row>
    <row r="28" spans="1:16" ht="12.75">
      <c r="A28" s="24" t="s">
        <v>47</v>
      </c>
      <c r="B28" s="29" t="s">
        <v>72</v>
      </c>
      <c r="C28" s="29" t="s">
        <v>73</v>
      </c>
      <c r="D28" s="24" t="s">
        <v>49</v>
      </c>
      <c r="E28" s="30" t="s">
        <v>74</v>
      </c>
      <c r="F28" s="31" t="s">
        <v>51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25.5">
      <c r="A29" s="34" t="s">
        <v>52</v>
      </c>
      <c r="E29" s="35" t="s">
        <v>75</v>
      </c>
    </row>
    <row r="30" spans="1:5" ht="12.75">
      <c r="A30" s="38" t="s">
        <v>54</v>
      </c>
      <c r="E30" s="37" t="s">
        <v>55</v>
      </c>
    </row>
    <row r="31" spans="1:16" ht="12.75">
      <c r="A31" s="24" t="s">
        <v>47</v>
      </c>
      <c r="B31" s="29" t="s">
        <v>76</v>
      </c>
      <c r="C31" s="29" t="s">
        <v>77</v>
      </c>
      <c r="D31" s="24" t="s">
        <v>49</v>
      </c>
      <c r="E31" s="30" t="s">
        <v>78</v>
      </c>
      <c r="F31" s="31" t="s">
        <v>51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79</v>
      </c>
    </row>
    <row r="33" spans="1:5" ht="12.75">
      <c r="A33" s="38" t="s">
        <v>54</v>
      </c>
      <c r="E33" s="37" t="s">
        <v>55</v>
      </c>
    </row>
    <row r="34" spans="1:16" ht="12.75">
      <c r="A34" s="24" t="s">
        <v>47</v>
      </c>
      <c r="B34" s="29" t="s">
        <v>42</v>
      </c>
      <c r="C34" s="29" t="s">
        <v>80</v>
      </c>
      <c r="D34" s="24" t="s">
        <v>49</v>
      </c>
      <c r="E34" s="30" t="s">
        <v>81</v>
      </c>
      <c r="F34" s="31" t="s">
        <v>51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82</v>
      </c>
    </row>
    <row r="36" spans="1:5" ht="12.75">
      <c r="A36" s="38" t="s">
        <v>54</v>
      </c>
      <c r="E36" s="37" t="s">
        <v>55</v>
      </c>
    </row>
    <row r="37" spans="1:16" ht="12.75">
      <c r="A37" s="24" t="s">
        <v>47</v>
      </c>
      <c r="B37" s="29" t="s">
        <v>44</v>
      </c>
      <c r="C37" s="29" t="s">
        <v>83</v>
      </c>
      <c r="D37" s="24" t="s">
        <v>49</v>
      </c>
      <c r="E37" s="30" t="s">
        <v>84</v>
      </c>
      <c r="F37" s="31" t="s">
        <v>51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25.5">
      <c r="A38" s="34" t="s">
        <v>52</v>
      </c>
      <c r="E38" s="35" t="s">
        <v>85</v>
      </c>
    </row>
    <row r="39" spans="1:5" ht="12.75">
      <c r="A39" s="38" t="s">
        <v>54</v>
      </c>
      <c r="E39" s="37" t="s">
        <v>55</v>
      </c>
    </row>
    <row r="40" spans="1:16" ht="12.75">
      <c r="A40" s="24" t="s">
        <v>47</v>
      </c>
      <c r="B40" s="29" t="s">
        <v>86</v>
      </c>
      <c r="C40" s="29" t="s">
        <v>87</v>
      </c>
      <c r="D40" s="24" t="s">
        <v>49</v>
      </c>
      <c r="E40" s="30" t="s">
        <v>88</v>
      </c>
      <c r="F40" s="31" t="s">
        <v>89</v>
      </c>
      <c r="G40" s="32">
        <v>2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90</v>
      </c>
    </row>
    <row r="42" spans="1:5" ht="12.75">
      <c r="A42" s="38" t="s">
        <v>54</v>
      </c>
      <c r="E42" s="37" t="s">
        <v>91</v>
      </c>
    </row>
    <row r="43" spans="1:16" ht="12.75">
      <c r="A43" s="24" t="s">
        <v>47</v>
      </c>
      <c r="B43" s="29" t="s">
        <v>92</v>
      </c>
      <c r="C43" s="29" t="s">
        <v>93</v>
      </c>
      <c r="D43" s="24" t="s">
        <v>49</v>
      </c>
      <c r="E43" s="30" t="s">
        <v>94</v>
      </c>
      <c r="F43" s="31" t="s">
        <v>51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38.25">
      <c r="A44" s="34" t="s">
        <v>52</v>
      </c>
      <c r="E44" s="35" t="s">
        <v>95</v>
      </c>
    </row>
    <row r="45" spans="1:5" ht="12.75">
      <c r="A45" s="36" t="s">
        <v>54</v>
      </c>
      <c r="E45" s="37" t="s">
        <v>55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0+O9+O22+O38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96</v>
      </c>
      <c r="I3" s="39">
        <f>0+I9+I22+I38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96</v>
      </c>
      <c r="D4" s="1"/>
      <c r="E4" s="14" t="s">
        <v>97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96</v>
      </c>
      <c r="D5" s="6"/>
      <c r="E5" s="18" t="s">
        <v>97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</f>
      </c>
      <c r="R9">
        <f>0+O10+O13+O16+O19</f>
      </c>
    </row>
    <row r="10" spans="1:16" ht="25.5">
      <c r="A10" s="24" t="s">
        <v>47</v>
      </c>
      <c r="B10" s="29" t="s">
        <v>31</v>
      </c>
      <c r="C10" s="29" t="s">
        <v>98</v>
      </c>
      <c r="D10" s="24" t="s">
        <v>49</v>
      </c>
      <c r="E10" s="30" t="s">
        <v>99</v>
      </c>
      <c r="F10" s="31" t="s">
        <v>100</v>
      </c>
      <c r="G10" s="32">
        <v>24.947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25.5">
      <c r="A12" s="38" t="s">
        <v>54</v>
      </c>
      <c r="E12" s="37" t="s">
        <v>101</v>
      </c>
    </row>
    <row r="13" spans="1:16" ht="25.5">
      <c r="A13" s="24" t="s">
        <v>47</v>
      </c>
      <c r="B13" s="29" t="s">
        <v>27</v>
      </c>
      <c r="C13" s="29" t="s">
        <v>102</v>
      </c>
      <c r="D13" s="24" t="s">
        <v>49</v>
      </c>
      <c r="E13" s="30" t="s">
        <v>103</v>
      </c>
      <c r="F13" s="31" t="s">
        <v>100</v>
      </c>
      <c r="G13" s="32">
        <v>54.22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25.5">
      <c r="A15" s="38" t="s">
        <v>54</v>
      </c>
      <c r="E15" s="37" t="s">
        <v>104</v>
      </c>
    </row>
    <row r="16" spans="1:16" ht="25.5">
      <c r="A16" s="24" t="s">
        <v>47</v>
      </c>
      <c r="B16" s="29" t="s">
        <v>26</v>
      </c>
      <c r="C16" s="29" t="s">
        <v>105</v>
      </c>
      <c r="D16" s="24" t="s">
        <v>49</v>
      </c>
      <c r="E16" s="30" t="s">
        <v>106</v>
      </c>
      <c r="F16" s="31" t="s">
        <v>100</v>
      </c>
      <c r="G16" s="32">
        <v>61.293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49</v>
      </c>
    </row>
    <row r="18" spans="1:5" ht="25.5">
      <c r="A18" s="38" t="s">
        <v>54</v>
      </c>
      <c r="E18" s="37" t="s">
        <v>107</v>
      </c>
    </row>
    <row r="19" spans="1:16" ht="25.5">
      <c r="A19" s="24" t="s">
        <v>47</v>
      </c>
      <c r="B19" s="29" t="s">
        <v>35</v>
      </c>
      <c r="C19" s="29" t="s">
        <v>108</v>
      </c>
      <c r="D19" s="24" t="s">
        <v>49</v>
      </c>
      <c r="E19" s="30" t="s">
        <v>109</v>
      </c>
      <c r="F19" s="31" t="s">
        <v>100</v>
      </c>
      <c r="G19" s="32">
        <v>32.659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51">
      <c r="A20" s="34" t="s">
        <v>52</v>
      </c>
      <c r="E20" s="35" t="s">
        <v>110</v>
      </c>
    </row>
    <row r="21" spans="1:5" ht="25.5">
      <c r="A21" s="36" t="s">
        <v>54</v>
      </c>
      <c r="E21" s="37" t="s">
        <v>111</v>
      </c>
    </row>
    <row r="22" spans="1:18" ht="12.75" customHeight="1">
      <c r="A22" s="6" t="s">
        <v>45</v>
      </c>
      <c r="B22" s="6"/>
      <c r="C22" s="41" t="s">
        <v>31</v>
      </c>
      <c r="D22" s="6"/>
      <c r="E22" s="27" t="s">
        <v>112</v>
      </c>
      <c r="F22" s="6"/>
      <c r="G22" s="6"/>
      <c r="H22" s="6"/>
      <c r="I22" s="42">
        <f>0+Q22</f>
      </c>
      <c r="O22">
        <f>0+R22</f>
      </c>
      <c r="Q22">
        <f>0+I23+I26+I29+I32+I35</f>
      </c>
      <c r="R22">
        <f>0+O23+O26+O29+O32+O35</f>
      </c>
    </row>
    <row r="23" spans="1:16" ht="25.5">
      <c r="A23" s="24" t="s">
        <v>47</v>
      </c>
      <c r="B23" s="29" t="s">
        <v>37</v>
      </c>
      <c r="C23" s="29" t="s">
        <v>113</v>
      </c>
      <c r="D23" s="24" t="s">
        <v>114</v>
      </c>
      <c r="E23" s="30" t="s">
        <v>115</v>
      </c>
      <c r="F23" s="31" t="s">
        <v>116</v>
      </c>
      <c r="G23" s="32">
        <v>3.104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63.75">
      <c r="A24" s="34" t="s">
        <v>52</v>
      </c>
      <c r="E24" s="35" t="s">
        <v>117</v>
      </c>
    </row>
    <row r="25" spans="1:5" ht="25.5">
      <c r="A25" s="38" t="s">
        <v>54</v>
      </c>
      <c r="E25" s="37" t="s">
        <v>118</v>
      </c>
    </row>
    <row r="26" spans="1:16" ht="25.5">
      <c r="A26" s="24" t="s">
        <v>47</v>
      </c>
      <c r="B26" s="29" t="s">
        <v>39</v>
      </c>
      <c r="C26" s="29" t="s">
        <v>113</v>
      </c>
      <c r="D26" s="24" t="s">
        <v>119</v>
      </c>
      <c r="E26" s="30" t="s">
        <v>115</v>
      </c>
      <c r="F26" s="31" t="s">
        <v>116</v>
      </c>
      <c r="G26" s="32">
        <v>10.504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63.75">
      <c r="A27" s="34" t="s">
        <v>52</v>
      </c>
      <c r="E27" s="35" t="s">
        <v>120</v>
      </c>
    </row>
    <row r="28" spans="1:5" ht="38.25">
      <c r="A28" s="38" t="s">
        <v>54</v>
      </c>
      <c r="E28" s="37" t="s">
        <v>121</v>
      </c>
    </row>
    <row r="29" spans="1:16" ht="25.5">
      <c r="A29" s="24" t="s">
        <v>47</v>
      </c>
      <c r="B29" s="29" t="s">
        <v>72</v>
      </c>
      <c r="C29" s="29" t="s">
        <v>122</v>
      </c>
      <c r="D29" s="24" t="s">
        <v>119</v>
      </c>
      <c r="E29" s="30" t="s">
        <v>123</v>
      </c>
      <c r="F29" s="31" t="s">
        <v>116</v>
      </c>
      <c r="G29" s="32">
        <v>13.13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25.5">
      <c r="A30" s="34" t="s">
        <v>52</v>
      </c>
      <c r="E30" s="35" t="s">
        <v>124</v>
      </c>
    </row>
    <row r="31" spans="1:5" ht="38.25">
      <c r="A31" s="38" t="s">
        <v>54</v>
      </c>
      <c r="E31" s="37" t="s">
        <v>125</v>
      </c>
    </row>
    <row r="32" spans="1:16" ht="12.75">
      <c r="A32" s="24" t="s">
        <v>47</v>
      </c>
      <c r="B32" s="29" t="s">
        <v>76</v>
      </c>
      <c r="C32" s="29" t="s">
        <v>126</v>
      </c>
      <c r="D32" s="24" t="s">
        <v>119</v>
      </c>
      <c r="E32" s="30" t="s">
        <v>127</v>
      </c>
      <c r="F32" s="31" t="s">
        <v>116</v>
      </c>
      <c r="G32" s="32">
        <v>13.13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25.5">
      <c r="A33" s="34" t="s">
        <v>52</v>
      </c>
      <c r="E33" s="35" t="s">
        <v>124</v>
      </c>
    </row>
    <row r="34" spans="1:5" ht="38.25">
      <c r="A34" s="38" t="s">
        <v>54</v>
      </c>
      <c r="E34" s="37" t="s">
        <v>125</v>
      </c>
    </row>
    <row r="35" spans="1:16" ht="12.75">
      <c r="A35" s="24" t="s">
        <v>47</v>
      </c>
      <c r="B35" s="29" t="s">
        <v>42</v>
      </c>
      <c r="C35" s="29" t="s">
        <v>128</v>
      </c>
      <c r="D35" s="24" t="s">
        <v>49</v>
      </c>
      <c r="E35" s="30" t="s">
        <v>129</v>
      </c>
      <c r="F35" s="31" t="s">
        <v>116</v>
      </c>
      <c r="G35" s="32">
        <v>27.505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89.25">
      <c r="A36" s="34" t="s">
        <v>52</v>
      </c>
      <c r="E36" s="35" t="s">
        <v>130</v>
      </c>
    </row>
    <row r="37" spans="1:5" ht="25.5">
      <c r="A37" s="36" t="s">
        <v>54</v>
      </c>
      <c r="E37" s="37" t="s">
        <v>131</v>
      </c>
    </row>
    <row r="38" spans="1:18" ht="12.75" customHeight="1">
      <c r="A38" s="6" t="s">
        <v>45</v>
      </c>
      <c r="B38" s="6"/>
      <c r="C38" s="41" t="s">
        <v>42</v>
      </c>
      <c r="D38" s="6"/>
      <c r="E38" s="27" t="s">
        <v>132</v>
      </c>
      <c r="F38" s="6"/>
      <c r="G38" s="6"/>
      <c r="H38" s="6"/>
      <c r="I38" s="42">
        <f>0+Q38</f>
      </c>
      <c r="O38">
        <f>0+R38</f>
      </c>
      <c r="Q38">
        <f>0+I39+I42+I45+I48+I51+I54+I57+I60+I63+I66+I69</f>
      </c>
      <c r="R38">
        <f>0+O39+O42+O45+O48+O51+O54+O57+O60+O63+O66+O69</f>
      </c>
    </row>
    <row r="39" spans="1:16" ht="25.5">
      <c r="A39" s="24" t="s">
        <v>47</v>
      </c>
      <c r="B39" s="29" t="s">
        <v>44</v>
      </c>
      <c r="C39" s="29" t="s">
        <v>133</v>
      </c>
      <c r="D39" s="24" t="s">
        <v>49</v>
      </c>
      <c r="E39" s="30" t="s">
        <v>134</v>
      </c>
      <c r="F39" s="31" t="s">
        <v>135</v>
      </c>
      <c r="G39" s="32">
        <v>89.348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63.75">
      <c r="A40" s="34" t="s">
        <v>52</v>
      </c>
      <c r="E40" s="35" t="s">
        <v>136</v>
      </c>
    </row>
    <row r="41" spans="1:5" ht="12.75">
      <c r="A41" s="38" t="s">
        <v>54</v>
      </c>
      <c r="E41" s="37" t="s">
        <v>137</v>
      </c>
    </row>
    <row r="42" spans="1:16" ht="25.5">
      <c r="A42" s="24" t="s">
        <v>47</v>
      </c>
      <c r="B42" s="29" t="s">
        <v>86</v>
      </c>
      <c r="C42" s="29" t="s">
        <v>138</v>
      </c>
      <c r="D42" s="24" t="s">
        <v>49</v>
      </c>
      <c r="E42" s="30" t="s">
        <v>139</v>
      </c>
      <c r="F42" s="31" t="s">
        <v>135</v>
      </c>
      <c r="G42" s="32">
        <v>36.2</v>
      </c>
      <c r="H42" s="33">
        <v>0</v>
      </c>
      <c r="I42" s="33">
        <f>ROUND(ROUND(H42,2)*ROUND(G42,3),2)</f>
      </c>
      <c r="O42">
        <f>(I42*21)/100</f>
      </c>
      <c r="P42" t="s">
        <v>27</v>
      </c>
    </row>
    <row r="43" spans="1:5" ht="63.75">
      <c r="A43" s="34" t="s">
        <v>52</v>
      </c>
      <c r="E43" s="35" t="s">
        <v>140</v>
      </c>
    </row>
    <row r="44" spans="1:5" ht="12.75">
      <c r="A44" s="38" t="s">
        <v>54</v>
      </c>
      <c r="E44" s="37" t="s">
        <v>141</v>
      </c>
    </row>
    <row r="45" spans="1:16" ht="12.75">
      <c r="A45" s="24" t="s">
        <v>47</v>
      </c>
      <c r="B45" s="29" t="s">
        <v>92</v>
      </c>
      <c r="C45" s="29" t="s">
        <v>142</v>
      </c>
      <c r="D45" s="24" t="s">
        <v>49</v>
      </c>
      <c r="E45" s="30" t="s">
        <v>143</v>
      </c>
      <c r="F45" s="31" t="s">
        <v>89</v>
      </c>
      <c r="G45" s="32">
        <v>5</v>
      </c>
      <c r="H45" s="33">
        <v>0</v>
      </c>
      <c r="I45" s="33">
        <f>ROUND(ROUND(H45,2)*ROUND(G45,3),2)</f>
      </c>
      <c r="O45">
        <f>(I45*21)/100</f>
      </c>
      <c r="P45" t="s">
        <v>27</v>
      </c>
    </row>
    <row r="46" spans="1:5" ht="51">
      <c r="A46" s="34" t="s">
        <v>52</v>
      </c>
      <c r="E46" s="35" t="s">
        <v>144</v>
      </c>
    </row>
    <row r="47" spans="1:5" ht="12.75">
      <c r="A47" s="38" t="s">
        <v>54</v>
      </c>
      <c r="E47" s="37" t="s">
        <v>145</v>
      </c>
    </row>
    <row r="48" spans="1:16" ht="12.75">
      <c r="A48" s="24" t="s">
        <v>47</v>
      </c>
      <c r="B48" s="29" t="s">
        <v>146</v>
      </c>
      <c r="C48" s="29" t="s">
        <v>147</v>
      </c>
      <c r="D48" s="24" t="s">
        <v>49</v>
      </c>
      <c r="E48" s="30" t="s">
        <v>148</v>
      </c>
      <c r="F48" s="31" t="s">
        <v>149</v>
      </c>
      <c r="G48" s="32">
        <v>17.432</v>
      </c>
      <c r="H48" s="33">
        <v>0</v>
      </c>
      <c r="I48" s="33">
        <f>ROUND(ROUND(H48,2)*ROUND(G48,3),2)</f>
      </c>
      <c r="O48">
        <f>(I48*21)/100</f>
      </c>
      <c r="P48" t="s">
        <v>27</v>
      </c>
    </row>
    <row r="49" spans="1:5" ht="12.75">
      <c r="A49" s="34" t="s">
        <v>52</v>
      </c>
      <c r="E49" s="35" t="s">
        <v>150</v>
      </c>
    </row>
    <row r="50" spans="1:5" ht="12.75">
      <c r="A50" s="38" t="s">
        <v>54</v>
      </c>
      <c r="E50" s="37" t="s">
        <v>151</v>
      </c>
    </row>
    <row r="51" spans="1:16" ht="12.75">
      <c r="A51" s="24" t="s">
        <v>47</v>
      </c>
      <c r="B51" s="29" t="s">
        <v>152</v>
      </c>
      <c r="C51" s="29" t="s">
        <v>153</v>
      </c>
      <c r="D51" s="24" t="s">
        <v>49</v>
      </c>
      <c r="E51" s="30" t="s">
        <v>154</v>
      </c>
      <c r="F51" s="31" t="s">
        <v>116</v>
      </c>
      <c r="G51" s="32">
        <v>7.096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51">
      <c r="A52" s="34" t="s">
        <v>52</v>
      </c>
      <c r="E52" s="35" t="s">
        <v>155</v>
      </c>
    </row>
    <row r="53" spans="1:5" ht="102">
      <c r="A53" s="38" t="s">
        <v>54</v>
      </c>
      <c r="E53" s="37" t="s">
        <v>156</v>
      </c>
    </row>
    <row r="54" spans="1:16" ht="12.75">
      <c r="A54" s="24" t="s">
        <v>47</v>
      </c>
      <c r="B54" s="29" t="s">
        <v>157</v>
      </c>
      <c r="C54" s="29" t="s">
        <v>153</v>
      </c>
      <c r="D54" s="24" t="s">
        <v>158</v>
      </c>
      <c r="E54" s="30" t="s">
        <v>154</v>
      </c>
      <c r="F54" s="31" t="s">
        <v>116</v>
      </c>
      <c r="G54" s="32">
        <v>3.348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38.25">
      <c r="A55" s="34" t="s">
        <v>52</v>
      </c>
      <c r="E55" s="35" t="s">
        <v>159</v>
      </c>
    </row>
    <row r="56" spans="1:5" ht="12.75">
      <c r="A56" s="38" t="s">
        <v>54</v>
      </c>
      <c r="E56" s="37" t="s">
        <v>160</v>
      </c>
    </row>
    <row r="57" spans="1:16" ht="12.75">
      <c r="A57" s="24" t="s">
        <v>47</v>
      </c>
      <c r="B57" s="29" t="s">
        <v>161</v>
      </c>
      <c r="C57" s="29" t="s">
        <v>162</v>
      </c>
      <c r="D57" s="24" t="s">
        <v>49</v>
      </c>
      <c r="E57" s="30" t="s">
        <v>163</v>
      </c>
      <c r="F57" s="31" t="s">
        <v>116</v>
      </c>
      <c r="G57" s="32">
        <v>24.517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25.5">
      <c r="A58" s="34" t="s">
        <v>52</v>
      </c>
      <c r="E58" s="35" t="s">
        <v>164</v>
      </c>
    </row>
    <row r="59" spans="1:5" ht="76.5">
      <c r="A59" s="38" t="s">
        <v>54</v>
      </c>
      <c r="E59" s="37" t="s">
        <v>165</v>
      </c>
    </row>
    <row r="60" spans="1:16" ht="12.75">
      <c r="A60" s="24" t="s">
        <v>47</v>
      </c>
      <c r="B60" s="29" t="s">
        <v>166</v>
      </c>
      <c r="C60" s="29" t="s">
        <v>167</v>
      </c>
      <c r="D60" s="24" t="s">
        <v>168</v>
      </c>
      <c r="E60" s="30" t="s">
        <v>169</v>
      </c>
      <c r="F60" s="31" t="s">
        <v>100</v>
      </c>
      <c r="G60" s="32">
        <v>28.01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89.25">
      <c r="A61" s="34" t="s">
        <v>52</v>
      </c>
      <c r="E61" s="35" t="s">
        <v>170</v>
      </c>
    </row>
    <row r="62" spans="1:5" ht="102">
      <c r="A62" s="38" t="s">
        <v>54</v>
      </c>
      <c r="E62" s="37" t="s">
        <v>171</v>
      </c>
    </row>
    <row r="63" spans="1:16" ht="12.75">
      <c r="A63" s="24" t="s">
        <v>47</v>
      </c>
      <c r="B63" s="29" t="s">
        <v>172</v>
      </c>
      <c r="C63" s="29" t="s">
        <v>167</v>
      </c>
      <c r="D63" s="24" t="s">
        <v>173</v>
      </c>
      <c r="E63" s="30" t="s">
        <v>169</v>
      </c>
      <c r="F63" s="31" t="s">
        <v>100</v>
      </c>
      <c r="G63" s="32">
        <v>13.304</v>
      </c>
      <c r="H63" s="33">
        <v>0</v>
      </c>
      <c r="I63" s="33">
        <f>ROUND(ROUND(H63,2)*ROUND(G63,3),2)</f>
      </c>
      <c r="O63">
        <f>(I63*21)/100</f>
      </c>
      <c r="P63" t="s">
        <v>27</v>
      </c>
    </row>
    <row r="64" spans="1:5" ht="76.5">
      <c r="A64" s="34" t="s">
        <v>52</v>
      </c>
      <c r="E64" s="35" t="s">
        <v>174</v>
      </c>
    </row>
    <row r="65" spans="1:5" ht="51">
      <c r="A65" s="38" t="s">
        <v>54</v>
      </c>
      <c r="E65" s="37" t="s">
        <v>175</v>
      </c>
    </row>
    <row r="66" spans="1:16" ht="12.75">
      <c r="A66" s="24" t="s">
        <v>47</v>
      </c>
      <c r="B66" s="29" t="s">
        <v>176</v>
      </c>
      <c r="C66" s="29" t="s">
        <v>167</v>
      </c>
      <c r="D66" s="24" t="s">
        <v>177</v>
      </c>
      <c r="E66" s="30" t="s">
        <v>169</v>
      </c>
      <c r="F66" s="31" t="s">
        <v>100</v>
      </c>
      <c r="G66" s="32">
        <v>1.193</v>
      </c>
      <c r="H66" s="33">
        <v>0</v>
      </c>
      <c r="I66" s="33">
        <f>ROUND(ROUND(H66,2)*ROUND(G66,3),2)</f>
      </c>
      <c r="O66">
        <f>(I66*21)/100</f>
      </c>
      <c r="P66" t="s">
        <v>27</v>
      </c>
    </row>
    <row r="67" spans="1:5" ht="102">
      <c r="A67" s="34" t="s">
        <v>52</v>
      </c>
      <c r="E67" s="35" t="s">
        <v>178</v>
      </c>
    </row>
    <row r="68" spans="1:5" ht="76.5">
      <c r="A68" s="38" t="s">
        <v>54</v>
      </c>
      <c r="E68" s="37" t="s">
        <v>179</v>
      </c>
    </row>
    <row r="69" spans="1:16" ht="12.75">
      <c r="A69" s="24" t="s">
        <v>47</v>
      </c>
      <c r="B69" s="29" t="s">
        <v>180</v>
      </c>
      <c r="C69" s="29" t="s">
        <v>181</v>
      </c>
      <c r="D69" s="24" t="s">
        <v>49</v>
      </c>
      <c r="E69" s="30" t="s">
        <v>182</v>
      </c>
      <c r="F69" s="31" t="s">
        <v>89</v>
      </c>
      <c r="G69" s="32">
        <v>8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63.75">
      <c r="A70" s="34" t="s">
        <v>52</v>
      </c>
      <c r="E70" s="35" t="s">
        <v>183</v>
      </c>
    </row>
    <row r="71" spans="1:5" ht="12.75">
      <c r="A71" s="36" t="s">
        <v>54</v>
      </c>
      <c r="E71" s="37" t="s">
        <v>184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185</v>
      </c>
      <c r="I3" s="39">
        <f>0+I9+I13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185</v>
      </c>
      <c r="D4" s="1"/>
      <c r="E4" s="14" t="s">
        <v>186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185</v>
      </c>
      <c r="D5" s="6"/>
      <c r="E5" s="18" t="s">
        <v>186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37</v>
      </c>
      <c r="D9" s="25"/>
      <c r="E9" s="27" t="s">
        <v>187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47</v>
      </c>
      <c r="B10" s="29" t="s">
        <v>31</v>
      </c>
      <c r="C10" s="29" t="s">
        <v>188</v>
      </c>
      <c r="D10" s="24" t="s">
        <v>49</v>
      </c>
      <c r="E10" s="30" t="s">
        <v>189</v>
      </c>
      <c r="F10" s="31" t="s">
        <v>149</v>
      </c>
      <c r="G10" s="32">
        <v>507.5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51">
      <c r="A11" s="34" t="s">
        <v>52</v>
      </c>
      <c r="E11" s="35" t="s">
        <v>190</v>
      </c>
    </row>
    <row r="12" spans="1:5" ht="12.75">
      <c r="A12" s="36" t="s">
        <v>54</v>
      </c>
      <c r="E12" s="37" t="s">
        <v>191</v>
      </c>
    </row>
    <row r="13" spans="1:18" ht="12.75" customHeight="1">
      <c r="A13" s="6" t="s">
        <v>45</v>
      </c>
      <c r="B13" s="6"/>
      <c r="C13" s="41" t="s">
        <v>42</v>
      </c>
      <c r="D13" s="6"/>
      <c r="E13" s="27" t="s">
        <v>132</v>
      </c>
      <c r="F13" s="6"/>
      <c r="G13" s="6"/>
      <c r="H13" s="6"/>
      <c r="I13" s="42">
        <f>0+Q13</f>
      </c>
      <c r="O13">
        <f>0+R13</f>
      </c>
      <c r="Q13">
        <f>0+I14+I17+I20+I23+I26+I29+I32+I35+I38+I41+I44+I47+I50+I53+I56</f>
      </c>
      <c r="R13">
        <f>0+O14+O17+O20+O23+O26+O29+O32+O35+O38+O41+O44+O47+O50+O53+O56</f>
      </c>
    </row>
    <row r="14" spans="1:16" ht="25.5">
      <c r="A14" s="24" t="s">
        <v>47</v>
      </c>
      <c r="B14" s="29" t="s">
        <v>27</v>
      </c>
      <c r="C14" s="29" t="s">
        <v>192</v>
      </c>
      <c r="D14" s="24" t="s">
        <v>49</v>
      </c>
      <c r="E14" s="30" t="s">
        <v>193</v>
      </c>
      <c r="F14" s="31" t="s">
        <v>89</v>
      </c>
      <c r="G14" s="32">
        <v>16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52</v>
      </c>
      <c r="E15" s="35" t="s">
        <v>194</v>
      </c>
    </row>
    <row r="16" spans="1:5" ht="12.75">
      <c r="A16" s="38" t="s">
        <v>54</v>
      </c>
      <c r="E16" s="37" t="s">
        <v>195</v>
      </c>
    </row>
    <row r="17" spans="1:16" ht="12.75">
      <c r="A17" s="24" t="s">
        <v>47</v>
      </c>
      <c r="B17" s="29" t="s">
        <v>26</v>
      </c>
      <c r="C17" s="29" t="s">
        <v>196</v>
      </c>
      <c r="D17" s="24" t="s">
        <v>49</v>
      </c>
      <c r="E17" s="30" t="s">
        <v>197</v>
      </c>
      <c r="F17" s="31" t="s">
        <v>89</v>
      </c>
      <c r="G17" s="32">
        <v>16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52</v>
      </c>
      <c r="E18" s="35" t="s">
        <v>194</v>
      </c>
    </row>
    <row r="19" spans="1:5" ht="12.75">
      <c r="A19" s="38" t="s">
        <v>54</v>
      </c>
      <c r="E19" s="37" t="s">
        <v>195</v>
      </c>
    </row>
    <row r="20" spans="1:16" ht="12.75">
      <c r="A20" s="24" t="s">
        <v>47</v>
      </c>
      <c r="B20" s="29" t="s">
        <v>35</v>
      </c>
      <c r="C20" s="29" t="s">
        <v>198</v>
      </c>
      <c r="D20" s="24" t="s">
        <v>49</v>
      </c>
      <c r="E20" s="30" t="s">
        <v>199</v>
      </c>
      <c r="F20" s="31" t="s">
        <v>200</v>
      </c>
      <c r="G20" s="32">
        <v>2448</v>
      </c>
      <c r="H20" s="33">
        <v>0</v>
      </c>
      <c r="I20" s="33">
        <f>ROUND(ROUND(H20,2)*ROUND(G20,3),2)</f>
      </c>
      <c r="O20">
        <f>(I20*21)/100</f>
      </c>
      <c r="P20" t="s">
        <v>27</v>
      </c>
    </row>
    <row r="21" spans="1:5" ht="25.5">
      <c r="A21" s="34" t="s">
        <v>52</v>
      </c>
      <c r="E21" s="35" t="s">
        <v>201</v>
      </c>
    </row>
    <row r="22" spans="1:5" ht="25.5">
      <c r="A22" s="38" t="s">
        <v>54</v>
      </c>
      <c r="E22" s="37" t="s">
        <v>202</v>
      </c>
    </row>
    <row r="23" spans="1:16" ht="25.5">
      <c r="A23" s="24" t="s">
        <v>47</v>
      </c>
      <c r="B23" s="29" t="s">
        <v>37</v>
      </c>
      <c r="C23" s="29" t="s">
        <v>203</v>
      </c>
      <c r="D23" s="24" t="s">
        <v>49</v>
      </c>
      <c r="E23" s="30" t="s">
        <v>204</v>
      </c>
      <c r="F23" s="31" t="s">
        <v>89</v>
      </c>
      <c r="G23" s="32">
        <v>8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52</v>
      </c>
      <c r="E24" s="35" t="s">
        <v>205</v>
      </c>
    </row>
    <row r="25" spans="1:5" ht="12.75">
      <c r="A25" s="38" t="s">
        <v>54</v>
      </c>
      <c r="E25" s="37" t="s">
        <v>206</v>
      </c>
    </row>
    <row r="26" spans="1:16" ht="12.75">
      <c r="A26" s="24" t="s">
        <v>47</v>
      </c>
      <c r="B26" s="29" t="s">
        <v>39</v>
      </c>
      <c r="C26" s="29" t="s">
        <v>207</v>
      </c>
      <c r="D26" s="24" t="s">
        <v>49</v>
      </c>
      <c r="E26" s="30" t="s">
        <v>208</v>
      </c>
      <c r="F26" s="31" t="s">
        <v>89</v>
      </c>
      <c r="G26" s="32">
        <v>8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52</v>
      </c>
      <c r="E27" s="35" t="s">
        <v>205</v>
      </c>
    </row>
    <row r="28" spans="1:5" ht="12.75">
      <c r="A28" s="38" t="s">
        <v>54</v>
      </c>
      <c r="E28" s="37" t="s">
        <v>206</v>
      </c>
    </row>
    <row r="29" spans="1:16" ht="12.75">
      <c r="A29" s="24" t="s">
        <v>47</v>
      </c>
      <c r="B29" s="29" t="s">
        <v>72</v>
      </c>
      <c r="C29" s="29" t="s">
        <v>209</v>
      </c>
      <c r="D29" s="24" t="s">
        <v>49</v>
      </c>
      <c r="E29" s="30" t="s">
        <v>210</v>
      </c>
      <c r="F29" s="31" t="s">
        <v>200</v>
      </c>
      <c r="G29" s="32">
        <v>1224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25.5">
      <c r="A30" s="34" t="s">
        <v>52</v>
      </c>
      <c r="E30" s="35" t="s">
        <v>211</v>
      </c>
    </row>
    <row r="31" spans="1:5" ht="25.5">
      <c r="A31" s="38" t="s">
        <v>54</v>
      </c>
      <c r="E31" s="37" t="s">
        <v>212</v>
      </c>
    </row>
    <row r="32" spans="1:16" ht="12.75">
      <c r="A32" s="24" t="s">
        <v>47</v>
      </c>
      <c r="B32" s="29" t="s">
        <v>76</v>
      </c>
      <c r="C32" s="29" t="s">
        <v>213</v>
      </c>
      <c r="D32" s="24" t="s">
        <v>49</v>
      </c>
      <c r="E32" s="30" t="s">
        <v>214</v>
      </c>
      <c r="F32" s="31" t="s">
        <v>89</v>
      </c>
      <c r="G32" s="32">
        <v>19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12.75">
      <c r="A33" s="34" t="s">
        <v>52</v>
      </c>
      <c r="E33" s="35" t="s">
        <v>215</v>
      </c>
    </row>
    <row r="34" spans="1:5" ht="12.75">
      <c r="A34" s="38" t="s">
        <v>54</v>
      </c>
      <c r="E34" s="37" t="s">
        <v>216</v>
      </c>
    </row>
    <row r="35" spans="1:16" ht="12.75">
      <c r="A35" s="24" t="s">
        <v>47</v>
      </c>
      <c r="B35" s="29" t="s">
        <v>42</v>
      </c>
      <c r="C35" s="29" t="s">
        <v>217</v>
      </c>
      <c r="D35" s="24" t="s">
        <v>49</v>
      </c>
      <c r="E35" s="30" t="s">
        <v>218</v>
      </c>
      <c r="F35" s="31" t="s">
        <v>89</v>
      </c>
      <c r="G35" s="32">
        <v>19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52</v>
      </c>
      <c r="E36" s="35" t="s">
        <v>215</v>
      </c>
    </row>
    <row r="37" spans="1:5" ht="12.75">
      <c r="A37" s="38" t="s">
        <v>54</v>
      </c>
      <c r="E37" s="37" t="s">
        <v>216</v>
      </c>
    </row>
    <row r="38" spans="1:16" ht="12.75">
      <c r="A38" s="24" t="s">
        <v>47</v>
      </c>
      <c r="B38" s="29" t="s">
        <v>44</v>
      </c>
      <c r="C38" s="29" t="s">
        <v>219</v>
      </c>
      <c r="D38" s="24" t="s">
        <v>49</v>
      </c>
      <c r="E38" s="30" t="s">
        <v>220</v>
      </c>
      <c r="F38" s="31" t="s">
        <v>200</v>
      </c>
      <c r="G38" s="32">
        <v>2907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25.5">
      <c r="A39" s="34" t="s">
        <v>52</v>
      </c>
      <c r="E39" s="35" t="s">
        <v>221</v>
      </c>
    </row>
    <row r="40" spans="1:5" ht="25.5">
      <c r="A40" s="38" t="s">
        <v>54</v>
      </c>
      <c r="E40" s="37" t="s">
        <v>222</v>
      </c>
    </row>
    <row r="41" spans="1:16" ht="12.75">
      <c r="A41" s="24" t="s">
        <v>47</v>
      </c>
      <c r="B41" s="29" t="s">
        <v>86</v>
      </c>
      <c r="C41" s="29" t="s">
        <v>223</v>
      </c>
      <c r="D41" s="24" t="s">
        <v>49</v>
      </c>
      <c r="E41" s="30" t="s">
        <v>224</v>
      </c>
      <c r="F41" s="31" t="s">
        <v>89</v>
      </c>
      <c r="G41" s="32">
        <v>2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12.75">
      <c r="A42" s="34" t="s">
        <v>52</v>
      </c>
      <c r="E42" s="35" t="s">
        <v>225</v>
      </c>
    </row>
    <row r="43" spans="1:5" ht="12.75">
      <c r="A43" s="38" t="s">
        <v>54</v>
      </c>
      <c r="E43" s="37" t="s">
        <v>91</v>
      </c>
    </row>
    <row r="44" spans="1:16" ht="12.75">
      <c r="A44" s="24" t="s">
        <v>47</v>
      </c>
      <c r="B44" s="29" t="s">
        <v>92</v>
      </c>
      <c r="C44" s="29" t="s">
        <v>226</v>
      </c>
      <c r="D44" s="24" t="s">
        <v>49</v>
      </c>
      <c r="E44" s="30" t="s">
        <v>227</v>
      </c>
      <c r="F44" s="31" t="s">
        <v>89</v>
      </c>
      <c r="G44" s="32">
        <v>2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52</v>
      </c>
      <c r="E45" s="35" t="s">
        <v>225</v>
      </c>
    </row>
    <row r="46" spans="1:5" ht="12.75">
      <c r="A46" s="38" t="s">
        <v>54</v>
      </c>
      <c r="E46" s="37" t="s">
        <v>91</v>
      </c>
    </row>
    <row r="47" spans="1:16" ht="12.75">
      <c r="A47" s="24" t="s">
        <v>47</v>
      </c>
      <c r="B47" s="29" t="s">
        <v>146</v>
      </c>
      <c r="C47" s="29" t="s">
        <v>228</v>
      </c>
      <c r="D47" s="24" t="s">
        <v>49</v>
      </c>
      <c r="E47" s="30" t="s">
        <v>229</v>
      </c>
      <c r="F47" s="31" t="s">
        <v>200</v>
      </c>
      <c r="G47" s="32">
        <v>306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52</v>
      </c>
      <c r="E48" s="35" t="s">
        <v>230</v>
      </c>
    </row>
    <row r="49" spans="1:5" ht="25.5">
      <c r="A49" s="38" t="s">
        <v>54</v>
      </c>
      <c r="E49" s="37" t="s">
        <v>231</v>
      </c>
    </row>
    <row r="50" spans="1:16" ht="12.75">
      <c r="A50" s="24" t="s">
        <v>47</v>
      </c>
      <c r="B50" s="29" t="s">
        <v>152</v>
      </c>
      <c r="C50" s="29" t="s">
        <v>232</v>
      </c>
      <c r="D50" s="24" t="s">
        <v>49</v>
      </c>
      <c r="E50" s="30" t="s">
        <v>233</v>
      </c>
      <c r="F50" s="31" t="s">
        <v>89</v>
      </c>
      <c r="G50" s="32">
        <v>2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52</v>
      </c>
      <c r="E51" s="35" t="s">
        <v>234</v>
      </c>
    </row>
    <row r="52" spans="1:5" ht="12.75">
      <c r="A52" s="38" t="s">
        <v>54</v>
      </c>
      <c r="E52" s="37" t="s">
        <v>91</v>
      </c>
    </row>
    <row r="53" spans="1:16" ht="12.75">
      <c r="A53" s="24" t="s">
        <v>47</v>
      </c>
      <c r="B53" s="29" t="s">
        <v>157</v>
      </c>
      <c r="C53" s="29" t="s">
        <v>235</v>
      </c>
      <c r="D53" s="24" t="s">
        <v>49</v>
      </c>
      <c r="E53" s="30" t="s">
        <v>236</v>
      </c>
      <c r="F53" s="31" t="s">
        <v>89</v>
      </c>
      <c r="G53" s="32">
        <v>2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52</v>
      </c>
      <c r="E54" s="35" t="s">
        <v>234</v>
      </c>
    </row>
    <row r="55" spans="1:5" ht="12.75">
      <c r="A55" s="38" t="s">
        <v>54</v>
      </c>
      <c r="E55" s="37" t="s">
        <v>91</v>
      </c>
    </row>
    <row r="56" spans="1:16" ht="12.75">
      <c r="A56" s="24" t="s">
        <v>47</v>
      </c>
      <c r="B56" s="29" t="s">
        <v>161</v>
      </c>
      <c r="C56" s="29" t="s">
        <v>237</v>
      </c>
      <c r="D56" s="24" t="s">
        <v>49</v>
      </c>
      <c r="E56" s="30" t="s">
        <v>238</v>
      </c>
      <c r="F56" s="31" t="s">
        <v>200</v>
      </c>
      <c r="G56" s="32">
        <v>306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25.5">
      <c r="A57" s="34" t="s">
        <v>52</v>
      </c>
      <c r="E57" s="35" t="s">
        <v>239</v>
      </c>
    </row>
    <row r="58" spans="1:5" ht="25.5">
      <c r="A58" s="36" t="s">
        <v>54</v>
      </c>
      <c r="E58" s="37" t="s">
        <v>231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0+O9+O28+O77+O120+O151+O236+O291+O304+O326+O330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240</v>
      </c>
      <c r="I3" s="39">
        <f>0+I9+I28+I77+I120+I151+I236+I291+I304+I326+I330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240</v>
      </c>
      <c r="D4" s="1"/>
      <c r="E4" s="14" t="s">
        <v>241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240</v>
      </c>
      <c r="D5" s="6"/>
      <c r="E5" s="18" t="s">
        <v>241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</f>
      </c>
      <c r="R9">
        <f>0+O10+O13+O16+O19+O22+O25</f>
      </c>
    </row>
    <row r="10" spans="1:16" ht="25.5">
      <c r="A10" s="24" t="s">
        <v>47</v>
      </c>
      <c r="B10" s="29" t="s">
        <v>31</v>
      </c>
      <c r="C10" s="29" t="s">
        <v>242</v>
      </c>
      <c r="D10" s="24" t="s">
        <v>49</v>
      </c>
      <c r="E10" s="30" t="s">
        <v>243</v>
      </c>
      <c r="F10" s="31" t="s">
        <v>100</v>
      </c>
      <c r="G10" s="32">
        <v>994.032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38.25">
      <c r="A12" s="38" t="s">
        <v>54</v>
      </c>
      <c r="E12" s="37" t="s">
        <v>244</v>
      </c>
    </row>
    <row r="13" spans="1:16" ht="12.75">
      <c r="A13" s="24" t="s">
        <v>47</v>
      </c>
      <c r="B13" s="29" t="s">
        <v>27</v>
      </c>
      <c r="C13" s="29" t="s">
        <v>245</v>
      </c>
      <c r="D13" s="24" t="s">
        <v>49</v>
      </c>
      <c r="E13" s="30" t="s">
        <v>246</v>
      </c>
      <c r="F13" s="31" t="s">
        <v>51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247</v>
      </c>
    </row>
    <row r="15" spans="1:5" ht="12.75">
      <c r="A15" s="38" t="s">
        <v>54</v>
      </c>
      <c r="E15" s="37" t="s">
        <v>55</v>
      </c>
    </row>
    <row r="16" spans="1:16" ht="12.75">
      <c r="A16" s="24" t="s">
        <v>47</v>
      </c>
      <c r="B16" s="29" t="s">
        <v>26</v>
      </c>
      <c r="C16" s="29" t="s">
        <v>248</v>
      </c>
      <c r="D16" s="24" t="s">
        <v>49</v>
      </c>
      <c r="E16" s="30" t="s">
        <v>249</v>
      </c>
      <c r="F16" s="31" t="s">
        <v>89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49</v>
      </c>
    </row>
    <row r="18" spans="1:5" ht="12.75">
      <c r="A18" s="38" t="s">
        <v>54</v>
      </c>
      <c r="E18" s="37" t="s">
        <v>55</v>
      </c>
    </row>
    <row r="19" spans="1:16" ht="12.75">
      <c r="A19" s="24" t="s">
        <v>47</v>
      </c>
      <c r="B19" s="29" t="s">
        <v>35</v>
      </c>
      <c r="C19" s="29" t="s">
        <v>250</v>
      </c>
      <c r="D19" s="24" t="s">
        <v>49</v>
      </c>
      <c r="E19" s="30" t="s">
        <v>251</v>
      </c>
      <c r="F19" s="31" t="s">
        <v>51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252</v>
      </c>
    </row>
    <row r="21" spans="1:5" ht="12.75">
      <c r="A21" s="38" t="s">
        <v>54</v>
      </c>
      <c r="E21" s="37" t="s">
        <v>55</v>
      </c>
    </row>
    <row r="22" spans="1:16" ht="12.75">
      <c r="A22" s="24" t="s">
        <v>47</v>
      </c>
      <c r="B22" s="29" t="s">
        <v>37</v>
      </c>
      <c r="C22" s="29" t="s">
        <v>253</v>
      </c>
      <c r="D22" s="24" t="s">
        <v>49</v>
      </c>
      <c r="E22" s="30" t="s">
        <v>254</v>
      </c>
      <c r="F22" s="31" t="s">
        <v>89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255</v>
      </c>
    </row>
    <row r="24" spans="1:5" ht="12.75">
      <c r="A24" s="38" t="s">
        <v>54</v>
      </c>
      <c r="E24" s="37" t="s">
        <v>55</v>
      </c>
    </row>
    <row r="25" spans="1:16" ht="12.75">
      <c r="A25" s="24" t="s">
        <v>47</v>
      </c>
      <c r="B25" s="29" t="s">
        <v>39</v>
      </c>
      <c r="C25" s="29" t="s">
        <v>256</v>
      </c>
      <c r="D25" s="24" t="s">
        <v>49</v>
      </c>
      <c r="E25" s="30" t="s">
        <v>257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25.5">
      <c r="A26" s="34" t="s">
        <v>52</v>
      </c>
      <c r="E26" s="35" t="s">
        <v>258</v>
      </c>
    </row>
    <row r="27" spans="1:5" ht="12.75">
      <c r="A27" s="36" t="s">
        <v>54</v>
      </c>
      <c r="E27" s="37" t="s">
        <v>55</v>
      </c>
    </row>
    <row r="28" spans="1:18" ht="12.75" customHeight="1">
      <c r="A28" s="6" t="s">
        <v>45</v>
      </c>
      <c r="B28" s="6"/>
      <c r="C28" s="41" t="s">
        <v>31</v>
      </c>
      <c r="D28" s="6"/>
      <c r="E28" s="27" t="s">
        <v>112</v>
      </c>
      <c r="F28" s="6"/>
      <c r="G28" s="6"/>
      <c r="H28" s="6"/>
      <c r="I28" s="42">
        <f>0+Q28</f>
      </c>
      <c r="O28">
        <f>0+R28</f>
      </c>
      <c r="Q28">
        <f>0+I29+I32+I35+I38+I41+I44+I47+I50+I53+I56+I59+I62+I65+I68+I71+I74</f>
      </c>
      <c r="R28">
        <f>0+O29+O32+O35+O38+O41+O44+O47+O50+O53+O56+O59+O62+O65+O68+O71+O74</f>
      </c>
    </row>
    <row r="29" spans="1:16" ht="12.75">
      <c r="A29" s="24" t="s">
        <v>47</v>
      </c>
      <c r="B29" s="29" t="s">
        <v>72</v>
      </c>
      <c r="C29" s="29" t="s">
        <v>259</v>
      </c>
      <c r="D29" s="24" t="s">
        <v>49</v>
      </c>
      <c r="E29" s="30" t="s">
        <v>260</v>
      </c>
      <c r="F29" s="31" t="s">
        <v>149</v>
      </c>
      <c r="G29" s="32">
        <v>799.18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52</v>
      </c>
      <c r="E30" s="35" t="s">
        <v>261</v>
      </c>
    </row>
    <row r="31" spans="1:5" ht="12.75">
      <c r="A31" s="38" t="s">
        <v>54</v>
      </c>
      <c r="E31" s="37" t="s">
        <v>262</v>
      </c>
    </row>
    <row r="32" spans="1:16" ht="12.75">
      <c r="A32" s="24" t="s">
        <v>47</v>
      </c>
      <c r="B32" s="29" t="s">
        <v>76</v>
      </c>
      <c r="C32" s="29" t="s">
        <v>263</v>
      </c>
      <c r="D32" s="24" t="s">
        <v>49</v>
      </c>
      <c r="E32" s="30" t="s">
        <v>264</v>
      </c>
      <c r="F32" s="31" t="s">
        <v>116</v>
      </c>
      <c r="G32" s="32">
        <v>119.877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25.5">
      <c r="A33" s="34" t="s">
        <v>52</v>
      </c>
      <c r="E33" s="35" t="s">
        <v>265</v>
      </c>
    </row>
    <row r="34" spans="1:5" ht="12.75">
      <c r="A34" s="38" t="s">
        <v>54</v>
      </c>
      <c r="E34" s="37" t="s">
        <v>266</v>
      </c>
    </row>
    <row r="35" spans="1:16" ht="12.75">
      <c r="A35" s="24" t="s">
        <v>47</v>
      </c>
      <c r="B35" s="29" t="s">
        <v>42</v>
      </c>
      <c r="C35" s="29" t="s">
        <v>267</v>
      </c>
      <c r="D35" s="24" t="s">
        <v>268</v>
      </c>
      <c r="E35" s="30" t="s">
        <v>269</v>
      </c>
      <c r="F35" s="31" t="s">
        <v>116</v>
      </c>
      <c r="G35" s="32">
        <v>53.645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52</v>
      </c>
      <c r="E36" s="35" t="s">
        <v>270</v>
      </c>
    </row>
    <row r="37" spans="1:5" ht="114.75">
      <c r="A37" s="38" t="s">
        <v>54</v>
      </c>
      <c r="E37" s="37" t="s">
        <v>271</v>
      </c>
    </row>
    <row r="38" spans="1:16" ht="12.75">
      <c r="A38" s="24" t="s">
        <v>47</v>
      </c>
      <c r="B38" s="29" t="s">
        <v>44</v>
      </c>
      <c r="C38" s="29" t="s">
        <v>267</v>
      </c>
      <c r="D38" s="24" t="s">
        <v>272</v>
      </c>
      <c r="E38" s="30" t="s">
        <v>269</v>
      </c>
      <c r="F38" s="31" t="s">
        <v>116</v>
      </c>
      <c r="G38" s="32">
        <v>4.612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52</v>
      </c>
      <c r="E39" s="35" t="s">
        <v>273</v>
      </c>
    </row>
    <row r="40" spans="1:5" ht="12.75">
      <c r="A40" s="38" t="s">
        <v>54</v>
      </c>
      <c r="E40" s="37" t="s">
        <v>274</v>
      </c>
    </row>
    <row r="41" spans="1:16" ht="12.75">
      <c r="A41" s="24" t="s">
        <v>47</v>
      </c>
      <c r="B41" s="29" t="s">
        <v>86</v>
      </c>
      <c r="C41" s="29" t="s">
        <v>275</v>
      </c>
      <c r="D41" s="24" t="s">
        <v>49</v>
      </c>
      <c r="E41" s="30" t="s">
        <v>276</v>
      </c>
      <c r="F41" s="31" t="s">
        <v>116</v>
      </c>
      <c r="G41" s="32">
        <v>43.768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25.5">
      <c r="A42" s="34" t="s">
        <v>52</v>
      </c>
      <c r="E42" s="35" t="s">
        <v>277</v>
      </c>
    </row>
    <row r="43" spans="1:5" ht="38.25">
      <c r="A43" s="38" t="s">
        <v>54</v>
      </c>
      <c r="E43" s="37" t="s">
        <v>278</v>
      </c>
    </row>
    <row r="44" spans="1:16" ht="12.75">
      <c r="A44" s="24" t="s">
        <v>47</v>
      </c>
      <c r="B44" s="29" t="s">
        <v>92</v>
      </c>
      <c r="C44" s="29" t="s">
        <v>279</v>
      </c>
      <c r="D44" s="24" t="s">
        <v>49</v>
      </c>
      <c r="E44" s="30" t="s">
        <v>280</v>
      </c>
      <c r="F44" s="31" t="s">
        <v>116</v>
      </c>
      <c r="G44" s="32">
        <v>119.877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52</v>
      </c>
      <c r="E45" s="35" t="s">
        <v>281</v>
      </c>
    </row>
    <row r="46" spans="1:5" ht="12.75">
      <c r="A46" s="38" t="s">
        <v>54</v>
      </c>
      <c r="E46" s="37" t="s">
        <v>266</v>
      </c>
    </row>
    <row r="47" spans="1:16" ht="12.75">
      <c r="A47" s="24" t="s">
        <v>47</v>
      </c>
      <c r="B47" s="29" t="s">
        <v>146</v>
      </c>
      <c r="C47" s="29" t="s">
        <v>282</v>
      </c>
      <c r="D47" s="24" t="s">
        <v>49</v>
      </c>
      <c r="E47" s="30" t="s">
        <v>283</v>
      </c>
      <c r="F47" s="31" t="s">
        <v>116</v>
      </c>
      <c r="G47" s="32">
        <v>30.575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52</v>
      </c>
      <c r="E48" s="35" t="s">
        <v>284</v>
      </c>
    </row>
    <row r="49" spans="1:5" ht="76.5">
      <c r="A49" s="38" t="s">
        <v>54</v>
      </c>
      <c r="E49" s="37" t="s">
        <v>285</v>
      </c>
    </row>
    <row r="50" spans="1:16" ht="12.75">
      <c r="A50" s="24" t="s">
        <v>47</v>
      </c>
      <c r="B50" s="29" t="s">
        <v>152</v>
      </c>
      <c r="C50" s="29" t="s">
        <v>286</v>
      </c>
      <c r="D50" s="24" t="s">
        <v>268</v>
      </c>
      <c r="E50" s="30" t="s">
        <v>287</v>
      </c>
      <c r="F50" s="31" t="s">
        <v>116</v>
      </c>
      <c r="G50" s="32">
        <v>336.247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52</v>
      </c>
      <c r="E51" s="35" t="s">
        <v>288</v>
      </c>
    </row>
    <row r="52" spans="1:5" ht="127.5">
      <c r="A52" s="38" t="s">
        <v>54</v>
      </c>
      <c r="E52" s="37" t="s">
        <v>289</v>
      </c>
    </row>
    <row r="53" spans="1:16" ht="12.75">
      <c r="A53" s="24" t="s">
        <v>47</v>
      </c>
      <c r="B53" s="29" t="s">
        <v>157</v>
      </c>
      <c r="C53" s="29" t="s">
        <v>286</v>
      </c>
      <c r="D53" s="24" t="s">
        <v>272</v>
      </c>
      <c r="E53" s="30" t="s">
        <v>287</v>
      </c>
      <c r="F53" s="31" t="s">
        <v>116</v>
      </c>
      <c r="G53" s="32">
        <v>51.384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52</v>
      </c>
      <c r="E54" s="35" t="s">
        <v>290</v>
      </c>
    </row>
    <row r="55" spans="1:5" ht="102">
      <c r="A55" s="38" t="s">
        <v>54</v>
      </c>
      <c r="E55" s="37" t="s">
        <v>291</v>
      </c>
    </row>
    <row r="56" spans="1:16" ht="12.75">
      <c r="A56" s="24" t="s">
        <v>47</v>
      </c>
      <c r="B56" s="29" t="s">
        <v>161</v>
      </c>
      <c r="C56" s="29" t="s">
        <v>292</v>
      </c>
      <c r="D56" s="24" t="s">
        <v>49</v>
      </c>
      <c r="E56" s="30" t="s">
        <v>293</v>
      </c>
      <c r="F56" s="31" t="s">
        <v>116</v>
      </c>
      <c r="G56" s="32">
        <v>7.36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52</v>
      </c>
      <c r="E57" s="35" t="s">
        <v>294</v>
      </c>
    </row>
    <row r="58" spans="1:5" ht="38.25">
      <c r="A58" s="38" t="s">
        <v>54</v>
      </c>
      <c r="E58" s="37" t="s">
        <v>295</v>
      </c>
    </row>
    <row r="59" spans="1:16" ht="12.75">
      <c r="A59" s="24" t="s">
        <v>47</v>
      </c>
      <c r="B59" s="29" t="s">
        <v>166</v>
      </c>
      <c r="C59" s="29" t="s">
        <v>296</v>
      </c>
      <c r="D59" s="24" t="s">
        <v>49</v>
      </c>
      <c r="E59" s="30" t="s">
        <v>297</v>
      </c>
      <c r="F59" s="31" t="s">
        <v>116</v>
      </c>
      <c r="G59" s="32">
        <v>497.016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52</v>
      </c>
      <c r="E60" s="35" t="s">
        <v>298</v>
      </c>
    </row>
    <row r="61" spans="1:5" ht="25.5">
      <c r="A61" s="38" t="s">
        <v>54</v>
      </c>
      <c r="E61" s="37" t="s">
        <v>299</v>
      </c>
    </row>
    <row r="62" spans="1:16" ht="12.75">
      <c r="A62" s="24" t="s">
        <v>47</v>
      </c>
      <c r="B62" s="29" t="s">
        <v>172</v>
      </c>
      <c r="C62" s="29" t="s">
        <v>300</v>
      </c>
      <c r="D62" s="24" t="s">
        <v>49</v>
      </c>
      <c r="E62" s="30" t="s">
        <v>301</v>
      </c>
      <c r="F62" s="31" t="s">
        <v>116</v>
      </c>
      <c r="G62" s="32">
        <v>30.575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52</v>
      </c>
      <c r="E63" s="35" t="s">
        <v>302</v>
      </c>
    </row>
    <row r="64" spans="1:5" ht="76.5">
      <c r="A64" s="38" t="s">
        <v>54</v>
      </c>
      <c r="E64" s="37" t="s">
        <v>285</v>
      </c>
    </row>
    <row r="65" spans="1:16" ht="12.75">
      <c r="A65" s="24" t="s">
        <v>47</v>
      </c>
      <c r="B65" s="29" t="s">
        <v>176</v>
      </c>
      <c r="C65" s="29" t="s">
        <v>303</v>
      </c>
      <c r="D65" s="24" t="s">
        <v>49</v>
      </c>
      <c r="E65" s="30" t="s">
        <v>304</v>
      </c>
      <c r="F65" s="31" t="s">
        <v>116</v>
      </c>
      <c r="G65" s="32">
        <v>0.123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25.5">
      <c r="A66" s="34" t="s">
        <v>52</v>
      </c>
      <c r="E66" s="35" t="s">
        <v>305</v>
      </c>
    </row>
    <row r="67" spans="1:5" ht="25.5">
      <c r="A67" s="38" t="s">
        <v>54</v>
      </c>
      <c r="E67" s="37" t="s">
        <v>306</v>
      </c>
    </row>
    <row r="68" spans="1:16" ht="12.75">
      <c r="A68" s="24" t="s">
        <v>47</v>
      </c>
      <c r="B68" s="29" t="s">
        <v>180</v>
      </c>
      <c r="C68" s="29" t="s">
        <v>307</v>
      </c>
      <c r="D68" s="24" t="s">
        <v>49</v>
      </c>
      <c r="E68" s="30" t="s">
        <v>308</v>
      </c>
      <c r="F68" s="31" t="s">
        <v>149</v>
      </c>
      <c r="G68" s="32">
        <v>61.15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12.75">
      <c r="A69" s="34" t="s">
        <v>52</v>
      </c>
      <c r="E69" s="35" t="s">
        <v>309</v>
      </c>
    </row>
    <row r="70" spans="1:5" ht="76.5">
      <c r="A70" s="38" t="s">
        <v>54</v>
      </c>
      <c r="E70" s="37" t="s">
        <v>310</v>
      </c>
    </row>
    <row r="71" spans="1:16" ht="12.75">
      <c r="A71" s="24" t="s">
        <v>47</v>
      </c>
      <c r="B71" s="29" t="s">
        <v>311</v>
      </c>
      <c r="C71" s="29" t="s">
        <v>312</v>
      </c>
      <c r="D71" s="24" t="s">
        <v>49</v>
      </c>
      <c r="E71" s="30" t="s">
        <v>313</v>
      </c>
      <c r="F71" s="31" t="s">
        <v>149</v>
      </c>
      <c r="G71" s="32">
        <v>799.18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25.5">
      <c r="A72" s="34" t="s">
        <v>52</v>
      </c>
      <c r="E72" s="35" t="s">
        <v>314</v>
      </c>
    </row>
    <row r="73" spans="1:5" ht="12.75">
      <c r="A73" s="38" t="s">
        <v>54</v>
      </c>
      <c r="E73" s="37" t="s">
        <v>262</v>
      </c>
    </row>
    <row r="74" spans="1:16" ht="12.75">
      <c r="A74" s="24" t="s">
        <v>47</v>
      </c>
      <c r="B74" s="29" t="s">
        <v>315</v>
      </c>
      <c r="C74" s="29" t="s">
        <v>316</v>
      </c>
      <c r="D74" s="24" t="s">
        <v>49</v>
      </c>
      <c r="E74" s="30" t="s">
        <v>317</v>
      </c>
      <c r="F74" s="31" t="s">
        <v>149</v>
      </c>
      <c r="G74" s="32">
        <v>799.18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52</v>
      </c>
      <c r="E75" s="35" t="s">
        <v>49</v>
      </c>
    </row>
    <row r="76" spans="1:5" ht="12.75">
      <c r="A76" s="36" t="s">
        <v>54</v>
      </c>
      <c r="E76" s="37" t="s">
        <v>262</v>
      </c>
    </row>
    <row r="77" spans="1:18" ht="12.75" customHeight="1">
      <c r="A77" s="6" t="s">
        <v>45</v>
      </c>
      <c r="B77" s="6"/>
      <c r="C77" s="41" t="s">
        <v>27</v>
      </c>
      <c r="D77" s="6"/>
      <c r="E77" s="27" t="s">
        <v>318</v>
      </c>
      <c r="F77" s="6"/>
      <c r="G77" s="6"/>
      <c r="H77" s="6"/>
      <c r="I77" s="42">
        <f>0+Q77</f>
      </c>
      <c r="O77">
        <f>0+R77</f>
      </c>
      <c r="Q77">
        <f>0+I78+I81+I84+I87+I90+I93+I96+I99+I102+I105+I108+I111+I114+I117</f>
      </c>
      <c r="R77">
        <f>0+O78+O81+O84+O87+O90+O93+O96+O99+O102+O105+O108+O111+O114+O117</f>
      </c>
    </row>
    <row r="78" spans="1:16" ht="12.75">
      <c r="A78" s="24" t="s">
        <v>47</v>
      </c>
      <c r="B78" s="29" t="s">
        <v>319</v>
      </c>
      <c r="C78" s="29" t="s">
        <v>320</v>
      </c>
      <c r="D78" s="24" t="s">
        <v>49</v>
      </c>
      <c r="E78" s="30" t="s">
        <v>321</v>
      </c>
      <c r="F78" s="31" t="s">
        <v>116</v>
      </c>
      <c r="G78" s="32">
        <v>0.908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12.75">
      <c r="A79" s="34" t="s">
        <v>52</v>
      </c>
      <c r="E79" s="35" t="s">
        <v>322</v>
      </c>
    </row>
    <row r="80" spans="1:5" ht="12.75">
      <c r="A80" s="38" t="s">
        <v>54</v>
      </c>
      <c r="E80" s="37" t="s">
        <v>323</v>
      </c>
    </row>
    <row r="81" spans="1:16" ht="12.75">
      <c r="A81" s="24" t="s">
        <v>47</v>
      </c>
      <c r="B81" s="29" t="s">
        <v>324</v>
      </c>
      <c r="C81" s="29" t="s">
        <v>325</v>
      </c>
      <c r="D81" s="24" t="s">
        <v>268</v>
      </c>
      <c r="E81" s="30" t="s">
        <v>326</v>
      </c>
      <c r="F81" s="31" t="s">
        <v>116</v>
      </c>
      <c r="G81" s="32">
        <v>0.048</v>
      </c>
      <c r="H81" s="33">
        <v>0</v>
      </c>
      <c r="I81" s="33">
        <f>ROUND(ROUND(H81,2)*ROUND(G81,3),2)</f>
      </c>
      <c r="O81">
        <f>(I81*21)/100</f>
      </c>
      <c r="P81" t="s">
        <v>27</v>
      </c>
    </row>
    <row r="82" spans="1:5" ht="51">
      <c r="A82" s="34" t="s">
        <v>52</v>
      </c>
      <c r="E82" s="35" t="s">
        <v>327</v>
      </c>
    </row>
    <row r="83" spans="1:5" ht="12.75">
      <c r="A83" s="38" t="s">
        <v>54</v>
      </c>
      <c r="E83" s="37" t="s">
        <v>328</v>
      </c>
    </row>
    <row r="84" spans="1:16" ht="12.75">
      <c r="A84" s="24" t="s">
        <v>47</v>
      </c>
      <c r="B84" s="29" t="s">
        <v>329</v>
      </c>
      <c r="C84" s="29" t="s">
        <v>325</v>
      </c>
      <c r="D84" s="24" t="s">
        <v>272</v>
      </c>
      <c r="E84" s="30" t="s">
        <v>326</v>
      </c>
      <c r="F84" s="31" t="s">
        <v>116</v>
      </c>
      <c r="G84" s="32">
        <v>0.113</v>
      </c>
      <c r="H84" s="33">
        <v>0</v>
      </c>
      <c r="I84" s="33">
        <f>ROUND(ROUND(H84,2)*ROUND(G84,3),2)</f>
      </c>
      <c r="O84">
        <f>(I84*21)/100</f>
      </c>
      <c r="P84" t="s">
        <v>27</v>
      </c>
    </row>
    <row r="85" spans="1:5" ht="25.5">
      <c r="A85" s="34" t="s">
        <v>52</v>
      </c>
      <c r="E85" s="35" t="s">
        <v>330</v>
      </c>
    </row>
    <row r="86" spans="1:5" ht="12.75">
      <c r="A86" s="38" t="s">
        <v>54</v>
      </c>
      <c r="E86" s="37" t="s">
        <v>331</v>
      </c>
    </row>
    <row r="87" spans="1:16" ht="12.75">
      <c r="A87" s="24" t="s">
        <v>47</v>
      </c>
      <c r="B87" s="29" t="s">
        <v>332</v>
      </c>
      <c r="C87" s="29" t="s">
        <v>325</v>
      </c>
      <c r="D87" s="24" t="s">
        <v>333</v>
      </c>
      <c r="E87" s="30" t="s">
        <v>326</v>
      </c>
      <c r="F87" s="31" t="s">
        <v>116</v>
      </c>
      <c r="G87" s="32">
        <v>0.069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25.5">
      <c r="A88" s="34" t="s">
        <v>52</v>
      </c>
      <c r="E88" s="35" t="s">
        <v>334</v>
      </c>
    </row>
    <row r="89" spans="1:5" ht="12.75">
      <c r="A89" s="38" t="s">
        <v>54</v>
      </c>
      <c r="E89" s="37" t="s">
        <v>335</v>
      </c>
    </row>
    <row r="90" spans="1:16" ht="12.75">
      <c r="A90" s="24" t="s">
        <v>47</v>
      </c>
      <c r="B90" s="29" t="s">
        <v>336</v>
      </c>
      <c r="C90" s="29" t="s">
        <v>337</v>
      </c>
      <c r="D90" s="24" t="s">
        <v>49</v>
      </c>
      <c r="E90" s="30" t="s">
        <v>338</v>
      </c>
      <c r="F90" s="31" t="s">
        <v>149</v>
      </c>
      <c r="G90" s="32">
        <v>88.8</v>
      </c>
      <c r="H90" s="33">
        <v>0</v>
      </c>
      <c r="I90" s="33">
        <f>ROUND(ROUND(H90,2)*ROUND(G90,3),2)</f>
      </c>
      <c r="O90">
        <f>(I90*21)/100</f>
      </c>
      <c r="P90" t="s">
        <v>27</v>
      </c>
    </row>
    <row r="91" spans="1:5" ht="25.5">
      <c r="A91" s="34" t="s">
        <v>52</v>
      </c>
      <c r="E91" s="35" t="s">
        <v>339</v>
      </c>
    </row>
    <row r="92" spans="1:5" ht="12.75">
      <c r="A92" s="38" t="s">
        <v>54</v>
      </c>
      <c r="E92" s="37" t="s">
        <v>340</v>
      </c>
    </row>
    <row r="93" spans="1:16" ht="12.75">
      <c r="A93" s="24" t="s">
        <v>47</v>
      </c>
      <c r="B93" s="29" t="s">
        <v>341</v>
      </c>
      <c r="C93" s="29" t="s">
        <v>342</v>
      </c>
      <c r="D93" s="24" t="s">
        <v>49</v>
      </c>
      <c r="E93" s="30" t="s">
        <v>343</v>
      </c>
      <c r="F93" s="31" t="s">
        <v>135</v>
      </c>
      <c r="G93" s="32">
        <v>262.25</v>
      </c>
      <c r="H93" s="33">
        <v>0</v>
      </c>
      <c r="I93" s="33">
        <f>ROUND(ROUND(H93,2)*ROUND(G93,3),2)</f>
      </c>
      <c r="O93">
        <f>(I93*21)/100</f>
      </c>
      <c r="P93" t="s">
        <v>27</v>
      </c>
    </row>
    <row r="94" spans="1:5" ht="114.75">
      <c r="A94" s="34" t="s">
        <v>52</v>
      </c>
      <c r="E94" s="35" t="s">
        <v>344</v>
      </c>
    </row>
    <row r="95" spans="1:5" ht="76.5">
      <c r="A95" s="38" t="s">
        <v>54</v>
      </c>
      <c r="E95" s="37" t="s">
        <v>345</v>
      </c>
    </row>
    <row r="96" spans="1:16" ht="25.5">
      <c r="A96" s="24" t="s">
        <v>47</v>
      </c>
      <c r="B96" s="29" t="s">
        <v>346</v>
      </c>
      <c r="C96" s="29" t="s">
        <v>347</v>
      </c>
      <c r="D96" s="24" t="s">
        <v>348</v>
      </c>
      <c r="E96" s="30" t="s">
        <v>349</v>
      </c>
      <c r="F96" s="31" t="s">
        <v>135</v>
      </c>
      <c r="G96" s="32">
        <v>78.083</v>
      </c>
      <c r="H96" s="33">
        <v>0</v>
      </c>
      <c r="I96" s="33">
        <f>ROUND(ROUND(H96,2)*ROUND(G96,3),2)</f>
      </c>
      <c r="O96">
        <f>(I96*21)/100</f>
      </c>
      <c r="P96" t="s">
        <v>27</v>
      </c>
    </row>
    <row r="97" spans="1:5" ht="63.75">
      <c r="A97" s="34" t="s">
        <v>52</v>
      </c>
      <c r="E97" s="35" t="s">
        <v>350</v>
      </c>
    </row>
    <row r="98" spans="1:5" ht="76.5">
      <c r="A98" s="38" t="s">
        <v>54</v>
      </c>
      <c r="E98" s="37" t="s">
        <v>351</v>
      </c>
    </row>
    <row r="99" spans="1:16" ht="25.5">
      <c r="A99" s="24" t="s">
        <v>47</v>
      </c>
      <c r="B99" s="29" t="s">
        <v>352</v>
      </c>
      <c r="C99" s="29" t="s">
        <v>347</v>
      </c>
      <c r="D99" s="24" t="s">
        <v>353</v>
      </c>
      <c r="E99" s="30" t="s">
        <v>349</v>
      </c>
      <c r="F99" s="31" t="s">
        <v>135</v>
      </c>
      <c r="G99" s="32">
        <v>117.504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63.75">
      <c r="A100" s="34" t="s">
        <v>52</v>
      </c>
      <c r="E100" s="35" t="s">
        <v>354</v>
      </c>
    </row>
    <row r="101" spans="1:5" ht="76.5">
      <c r="A101" s="38" t="s">
        <v>54</v>
      </c>
      <c r="E101" s="37" t="s">
        <v>355</v>
      </c>
    </row>
    <row r="102" spans="1:16" ht="25.5">
      <c r="A102" s="24" t="s">
        <v>47</v>
      </c>
      <c r="B102" s="29" t="s">
        <v>356</v>
      </c>
      <c r="C102" s="29" t="s">
        <v>357</v>
      </c>
      <c r="D102" s="24" t="s">
        <v>348</v>
      </c>
      <c r="E102" s="30" t="s">
        <v>358</v>
      </c>
      <c r="F102" s="31" t="s">
        <v>135</v>
      </c>
      <c r="G102" s="32">
        <v>18.98</v>
      </c>
      <c r="H102" s="33">
        <v>0</v>
      </c>
      <c r="I102" s="33">
        <f>ROUND(ROUND(H102,2)*ROUND(G102,3),2)</f>
      </c>
      <c r="O102">
        <f>(I102*21)/100</f>
      </c>
      <c r="P102" t="s">
        <v>27</v>
      </c>
    </row>
    <row r="103" spans="1:5" ht="63.75">
      <c r="A103" s="34" t="s">
        <v>52</v>
      </c>
      <c r="E103" s="35" t="s">
        <v>359</v>
      </c>
    </row>
    <row r="104" spans="1:5" ht="76.5">
      <c r="A104" s="38" t="s">
        <v>54</v>
      </c>
      <c r="E104" s="37" t="s">
        <v>360</v>
      </c>
    </row>
    <row r="105" spans="1:16" ht="25.5">
      <c r="A105" s="24" t="s">
        <v>47</v>
      </c>
      <c r="B105" s="29" t="s">
        <v>361</v>
      </c>
      <c r="C105" s="29" t="s">
        <v>357</v>
      </c>
      <c r="D105" s="24" t="s">
        <v>353</v>
      </c>
      <c r="E105" s="30" t="s">
        <v>358</v>
      </c>
      <c r="F105" s="31" t="s">
        <v>135</v>
      </c>
      <c r="G105" s="32">
        <v>23.19</v>
      </c>
      <c r="H105" s="33">
        <v>0</v>
      </c>
      <c r="I105" s="33">
        <f>ROUND(ROUND(H105,2)*ROUND(G105,3),2)</f>
      </c>
      <c r="O105">
        <f>(I105*21)/100</f>
      </c>
      <c r="P105" t="s">
        <v>27</v>
      </c>
    </row>
    <row r="106" spans="1:5" ht="63.75">
      <c r="A106" s="34" t="s">
        <v>52</v>
      </c>
      <c r="E106" s="35" t="s">
        <v>362</v>
      </c>
    </row>
    <row r="107" spans="1:5" ht="76.5">
      <c r="A107" s="38" t="s">
        <v>54</v>
      </c>
      <c r="E107" s="37" t="s">
        <v>363</v>
      </c>
    </row>
    <row r="108" spans="1:16" ht="25.5">
      <c r="A108" s="24" t="s">
        <v>47</v>
      </c>
      <c r="B108" s="29" t="s">
        <v>364</v>
      </c>
      <c r="C108" s="29" t="s">
        <v>365</v>
      </c>
      <c r="D108" s="24" t="s">
        <v>49</v>
      </c>
      <c r="E108" s="30" t="s">
        <v>366</v>
      </c>
      <c r="F108" s="31" t="s">
        <v>116</v>
      </c>
      <c r="G108" s="32">
        <v>35.014</v>
      </c>
      <c r="H108" s="33">
        <v>0</v>
      </c>
      <c r="I108" s="33">
        <f>ROUND(ROUND(H108,2)*ROUND(G108,3),2)</f>
      </c>
      <c r="O108">
        <f>(I108*21)/100</f>
      </c>
      <c r="P108" t="s">
        <v>27</v>
      </c>
    </row>
    <row r="109" spans="1:5" ht="25.5">
      <c r="A109" s="34" t="s">
        <v>52</v>
      </c>
      <c r="E109" s="35" t="s">
        <v>367</v>
      </c>
    </row>
    <row r="110" spans="1:5" ht="127.5">
      <c r="A110" s="38" t="s">
        <v>54</v>
      </c>
      <c r="E110" s="37" t="s">
        <v>368</v>
      </c>
    </row>
    <row r="111" spans="1:16" ht="25.5">
      <c r="A111" s="24" t="s">
        <v>47</v>
      </c>
      <c r="B111" s="29" t="s">
        <v>369</v>
      </c>
      <c r="C111" s="29" t="s">
        <v>370</v>
      </c>
      <c r="D111" s="24" t="s">
        <v>49</v>
      </c>
      <c r="E111" s="30" t="s">
        <v>371</v>
      </c>
      <c r="F111" s="31" t="s">
        <v>89</v>
      </c>
      <c r="G111" s="32">
        <v>87.008</v>
      </c>
      <c r="H111" s="33">
        <v>0</v>
      </c>
      <c r="I111" s="33">
        <f>ROUND(ROUND(H111,2)*ROUND(G111,3),2)</f>
      </c>
      <c r="O111">
        <f>(I111*21)/100</f>
      </c>
      <c r="P111" t="s">
        <v>27</v>
      </c>
    </row>
    <row r="112" spans="1:5" ht="89.25">
      <c r="A112" s="34" t="s">
        <v>52</v>
      </c>
      <c r="E112" s="35" t="s">
        <v>372</v>
      </c>
    </row>
    <row r="113" spans="1:5" ht="76.5">
      <c r="A113" s="38" t="s">
        <v>54</v>
      </c>
      <c r="E113" s="37" t="s">
        <v>373</v>
      </c>
    </row>
    <row r="114" spans="1:16" ht="12.75">
      <c r="A114" s="24" t="s">
        <v>47</v>
      </c>
      <c r="B114" s="29" t="s">
        <v>374</v>
      </c>
      <c r="C114" s="29" t="s">
        <v>375</v>
      </c>
      <c r="D114" s="24" t="s">
        <v>49</v>
      </c>
      <c r="E114" s="30" t="s">
        <v>376</v>
      </c>
      <c r="F114" s="31" t="s">
        <v>149</v>
      </c>
      <c r="G114" s="32">
        <v>48.693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12.75">
      <c r="A115" s="34" t="s">
        <v>52</v>
      </c>
      <c r="E115" s="35" t="s">
        <v>377</v>
      </c>
    </row>
    <row r="116" spans="1:5" ht="12.75">
      <c r="A116" s="38" t="s">
        <v>54</v>
      </c>
      <c r="E116" s="37" t="s">
        <v>378</v>
      </c>
    </row>
    <row r="117" spans="1:16" ht="12.75">
      <c r="A117" s="24" t="s">
        <v>47</v>
      </c>
      <c r="B117" s="29" t="s">
        <v>379</v>
      </c>
      <c r="C117" s="29" t="s">
        <v>380</v>
      </c>
      <c r="D117" s="24" t="s">
        <v>49</v>
      </c>
      <c r="E117" s="30" t="s">
        <v>381</v>
      </c>
      <c r="F117" s="31" t="s">
        <v>149</v>
      </c>
      <c r="G117" s="32">
        <v>24.347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25.5">
      <c r="A118" s="34" t="s">
        <v>52</v>
      </c>
      <c r="E118" s="35" t="s">
        <v>382</v>
      </c>
    </row>
    <row r="119" spans="1:5" ht="12.75">
      <c r="A119" s="36" t="s">
        <v>54</v>
      </c>
      <c r="E119" s="37" t="s">
        <v>383</v>
      </c>
    </row>
    <row r="120" spans="1:18" ht="12.75" customHeight="1">
      <c r="A120" s="6" t="s">
        <v>45</v>
      </c>
      <c r="B120" s="6"/>
      <c r="C120" s="41" t="s">
        <v>26</v>
      </c>
      <c r="D120" s="6"/>
      <c r="E120" s="27" t="s">
        <v>384</v>
      </c>
      <c r="F120" s="6"/>
      <c r="G120" s="6"/>
      <c r="H120" s="6"/>
      <c r="I120" s="42">
        <f>0+Q120</f>
      </c>
      <c r="O120">
        <f>0+R120</f>
      </c>
      <c r="Q120">
        <f>0+I121+I124+I127+I130+I133+I136+I139+I142+I145+I148</f>
      </c>
      <c r="R120">
        <f>0+O121+O124+O127+O130+O133+O136+O139+O142+O145+O148</f>
      </c>
    </row>
    <row r="121" spans="1:16" ht="12.75">
      <c r="A121" s="24" t="s">
        <v>47</v>
      </c>
      <c r="B121" s="29" t="s">
        <v>385</v>
      </c>
      <c r="C121" s="29" t="s">
        <v>386</v>
      </c>
      <c r="D121" s="24" t="s">
        <v>49</v>
      </c>
      <c r="E121" s="30" t="s">
        <v>387</v>
      </c>
      <c r="F121" s="31" t="s">
        <v>116</v>
      </c>
      <c r="G121" s="32">
        <v>3.995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63.75">
      <c r="A122" s="34" t="s">
        <v>52</v>
      </c>
      <c r="E122" s="35" t="s">
        <v>388</v>
      </c>
    </row>
    <row r="123" spans="1:5" ht="76.5">
      <c r="A123" s="38" t="s">
        <v>54</v>
      </c>
      <c r="E123" s="37" t="s">
        <v>389</v>
      </c>
    </row>
    <row r="124" spans="1:16" ht="12.75">
      <c r="A124" s="24" t="s">
        <v>47</v>
      </c>
      <c r="B124" s="29" t="s">
        <v>390</v>
      </c>
      <c r="C124" s="29" t="s">
        <v>391</v>
      </c>
      <c r="D124" s="24" t="s">
        <v>49</v>
      </c>
      <c r="E124" s="30" t="s">
        <v>392</v>
      </c>
      <c r="F124" s="31" t="s">
        <v>393</v>
      </c>
      <c r="G124" s="32">
        <v>228</v>
      </c>
      <c r="H124" s="33">
        <v>0</v>
      </c>
      <c r="I124" s="33">
        <f>ROUND(ROUND(H124,2)*ROUND(G124,3),2)</f>
      </c>
      <c r="O124">
        <f>(I124*21)/100</f>
      </c>
      <c r="P124" t="s">
        <v>27</v>
      </c>
    </row>
    <row r="125" spans="1:5" ht="51">
      <c r="A125" s="34" t="s">
        <v>52</v>
      </c>
      <c r="E125" s="35" t="s">
        <v>394</v>
      </c>
    </row>
    <row r="126" spans="1:5" ht="12.75">
      <c r="A126" s="38" t="s">
        <v>54</v>
      </c>
      <c r="E126" s="37" t="s">
        <v>395</v>
      </c>
    </row>
    <row r="127" spans="1:16" ht="12.75">
      <c r="A127" s="24" t="s">
        <v>47</v>
      </c>
      <c r="B127" s="29" t="s">
        <v>396</v>
      </c>
      <c r="C127" s="29" t="s">
        <v>397</v>
      </c>
      <c r="D127" s="24" t="s">
        <v>49</v>
      </c>
      <c r="E127" s="30" t="s">
        <v>398</v>
      </c>
      <c r="F127" s="31" t="s">
        <v>116</v>
      </c>
      <c r="G127" s="32">
        <v>8.346</v>
      </c>
      <c r="H127" s="33">
        <v>0</v>
      </c>
      <c r="I127" s="33">
        <f>ROUND(ROUND(H127,2)*ROUND(G127,3),2)</f>
      </c>
      <c r="O127">
        <f>(I127*21)/100</f>
      </c>
      <c r="P127" t="s">
        <v>27</v>
      </c>
    </row>
    <row r="128" spans="1:5" ht="51">
      <c r="A128" s="34" t="s">
        <v>52</v>
      </c>
      <c r="E128" s="35" t="s">
        <v>399</v>
      </c>
    </row>
    <row r="129" spans="1:5" ht="76.5">
      <c r="A129" s="38" t="s">
        <v>54</v>
      </c>
      <c r="E129" s="37" t="s">
        <v>400</v>
      </c>
    </row>
    <row r="130" spans="1:16" ht="12.75">
      <c r="A130" s="24" t="s">
        <v>47</v>
      </c>
      <c r="B130" s="29" t="s">
        <v>401</v>
      </c>
      <c r="C130" s="29" t="s">
        <v>402</v>
      </c>
      <c r="D130" s="24" t="s">
        <v>49</v>
      </c>
      <c r="E130" s="30" t="s">
        <v>403</v>
      </c>
      <c r="F130" s="31" t="s">
        <v>100</v>
      </c>
      <c r="G130" s="32">
        <v>1.335</v>
      </c>
      <c r="H130" s="33">
        <v>0</v>
      </c>
      <c r="I130" s="33">
        <f>ROUND(ROUND(H130,2)*ROUND(G130,3),2)</f>
      </c>
      <c r="O130">
        <f>(I130*21)/100</f>
      </c>
      <c r="P130" t="s">
        <v>27</v>
      </c>
    </row>
    <row r="131" spans="1:5" ht="38.25">
      <c r="A131" s="34" t="s">
        <v>52</v>
      </c>
      <c r="E131" s="35" t="s">
        <v>404</v>
      </c>
    </row>
    <row r="132" spans="1:5" ht="12.75">
      <c r="A132" s="38" t="s">
        <v>54</v>
      </c>
      <c r="E132" s="37" t="s">
        <v>405</v>
      </c>
    </row>
    <row r="133" spans="1:16" ht="12.75">
      <c r="A133" s="24" t="s">
        <v>47</v>
      </c>
      <c r="B133" s="29" t="s">
        <v>406</v>
      </c>
      <c r="C133" s="29" t="s">
        <v>407</v>
      </c>
      <c r="D133" s="24" t="s">
        <v>49</v>
      </c>
      <c r="E133" s="30" t="s">
        <v>408</v>
      </c>
      <c r="F133" s="31" t="s">
        <v>116</v>
      </c>
      <c r="G133" s="32">
        <v>2.224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76.5">
      <c r="A134" s="34" t="s">
        <v>52</v>
      </c>
      <c r="E134" s="35" t="s">
        <v>409</v>
      </c>
    </row>
    <row r="135" spans="1:5" ht="12.75">
      <c r="A135" s="38" t="s">
        <v>54</v>
      </c>
      <c r="E135" s="37" t="s">
        <v>410</v>
      </c>
    </row>
    <row r="136" spans="1:16" ht="12.75">
      <c r="A136" s="24" t="s">
        <v>47</v>
      </c>
      <c r="B136" s="29" t="s">
        <v>411</v>
      </c>
      <c r="C136" s="29" t="s">
        <v>412</v>
      </c>
      <c r="D136" s="24" t="s">
        <v>49</v>
      </c>
      <c r="E136" s="30" t="s">
        <v>413</v>
      </c>
      <c r="F136" s="31" t="s">
        <v>116</v>
      </c>
      <c r="G136" s="32">
        <v>43.551</v>
      </c>
      <c r="H136" s="33">
        <v>0</v>
      </c>
      <c r="I136" s="33">
        <f>ROUND(ROUND(H136,2)*ROUND(G136,3),2)</f>
      </c>
      <c r="O136">
        <f>(I136*21)/100</f>
      </c>
      <c r="P136" t="s">
        <v>27</v>
      </c>
    </row>
    <row r="137" spans="1:5" ht="76.5">
      <c r="A137" s="34" t="s">
        <v>52</v>
      </c>
      <c r="E137" s="35" t="s">
        <v>414</v>
      </c>
    </row>
    <row r="138" spans="1:5" ht="102">
      <c r="A138" s="38" t="s">
        <v>54</v>
      </c>
      <c r="E138" s="37" t="s">
        <v>415</v>
      </c>
    </row>
    <row r="139" spans="1:16" ht="12.75">
      <c r="A139" s="24" t="s">
        <v>47</v>
      </c>
      <c r="B139" s="29" t="s">
        <v>416</v>
      </c>
      <c r="C139" s="29" t="s">
        <v>417</v>
      </c>
      <c r="D139" s="24" t="s">
        <v>268</v>
      </c>
      <c r="E139" s="30" t="s">
        <v>418</v>
      </c>
      <c r="F139" s="31" t="s">
        <v>100</v>
      </c>
      <c r="G139" s="32">
        <v>9.581</v>
      </c>
      <c r="H139" s="33">
        <v>0</v>
      </c>
      <c r="I139" s="33">
        <f>ROUND(ROUND(H139,2)*ROUND(G139,3),2)</f>
      </c>
      <c r="O139">
        <f>(I139*21)/100</f>
      </c>
      <c r="P139" t="s">
        <v>27</v>
      </c>
    </row>
    <row r="140" spans="1:5" ht="12.75">
      <c r="A140" s="34" t="s">
        <v>52</v>
      </c>
      <c r="E140" s="35" t="s">
        <v>419</v>
      </c>
    </row>
    <row r="141" spans="1:5" ht="12.75">
      <c r="A141" s="38" t="s">
        <v>54</v>
      </c>
      <c r="E141" s="37" t="s">
        <v>420</v>
      </c>
    </row>
    <row r="142" spans="1:16" ht="12.75">
      <c r="A142" s="24" t="s">
        <v>47</v>
      </c>
      <c r="B142" s="29" t="s">
        <v>421</v>
      </c>
      <c r="C142" s="29" t="s">
        <v>417</v>
      </c>
      <c r="D142" s="24" t="s">
        <v>272</v>
      </c>
      <c r="E142" s="30" t="s">
        <v>418</v>
      </c>
      <c r="F142" s="31" t="s">
        <v>100</v>
      </c>
      <c r="G142" s="32">
        <v>0.18</v>
      </c>
      <c r="H142" s="33">
        <v>0</v>
      </c>
      <c r="I142" s="33">
        <f>ROUND(ROUND(H142,2)*ROUND(G142,3),2)</f>
      </c>
      <c r="O142">
        <f>(I142*21)/100</f>
      </c>
      <c r="P142" t="s">
        <v>27</v>
      </c>
    </row>
    <row r="143" spans="1:5" ht="76.5">
      <c r="A143" s="34" t="s">
        <v>52</v>
      </c>
      <c r="E143" s="35" t="s">
        <v>422</v>
      </c>
    </row>
    <row r="144" spans="1:5" ht="165.75">
      <c r="A144" s="38" t="s">
        <v>54</v>
      </c>
      <c r="E144" s="37" t="s">
        <v>423</v>
      </c>
    </row>
    <row r="145" spans="1:16" ht="12.75">
      <c r="A145" s="24" t="s">
        <v>47</v>
      </c>
      <c r="B145" s="29" t="s">
        <v>424</v>
      </c>
      <c r="C145" s="29" t="s">
        <v>425</v>
      </c>
      <c r="D145" s="24" t="s">
        <v>49</v>
      </c>
      <c r="E145" s="30" t="s">
        <v>426</v>
      </c>
      <c r="F145" s="31" t="s">
        <v>116</v>
      </c>
      <c r="G145" s="32">
        <v>19.218</v>
      </c>
      <c r="H145" s="33">
        <v>0</v>
      </c>
      <c r="I145" s="33">
        <f>ROUND(ROUND(H145,2)*ROUND(G145,3),2)</f>
      </c>
      <c r="O145">
        <f>(I145*21)/100</f>
      </c>
      <c r="P145" t="s">
        <v>27</v>
      </c>
    </row>
    <row r="146" spans="1:5" ht="76.5">
      <c r="A146" s="34" t="s">
        <v>52</v>
      </c>
      <c r="E146" s="35" t="s">
        <v>427</v>
      </c>
    </row>
    <row r="147" spans="1:5" ht="102">
      <c r="A147" s="38" t="s">
        <v>54</v>
      </c>
      <c r="E147" s="37" t="s">
        <v>428</v>
      </c>
    </row>
    <row r="148" spans="1:16" ht="12.75">
      <c r="A148" s="24" t="s">
        <v>47</v>
      </c>
      <c r="B148" s="29" t="s">
        <v>429</v>
      </c>
      <c r="C148" s="29" t="s">
        <v>430</v>
      </c>
      <c r="D148" s="24" t="s">
        <v>49</v>
      </c>
      <c r="E148" s="30" t="s">
        <v>431</v>
      </c>
      <c r="F148" s="31" t="s">
        <v>100</v>
      </c>
      <c r="G148" s="32">
        <v>4.228</v>
      </c>
      <c r="H148" s="33">
        <v>0</v>
      </c>
      <c r="I148" s="33">
        <f>ROUND(ROUND(H148,2)*ROUND(G148,3),2)</f>
      </c>
      <c r="O148">
        <f>(I148*21)/100</f>
      </c>
      <c r="P148" t="s">
        <v>27</v>
      </c>
    </row>
    <row r="149" spans="1:5" ht="25.5">
      <c r="A149" s="34" t="s">
        <v>52</v>
      </c>
      <c r="E149" s="35" t="s">
        <v>432</v>
      </c>
    </row>
    <row r="150" spans="1:5" ht="12.75">
      <c r="A150" s="36" t="s">
        <v>54</v>
      </c>
      <c r="E150" s="37" t="s">
        <v>433</v>
      </c>
    </row>
    <row r="151" spans="1:18" ht="12.75" customHeight="1">
      <c r="A151" s="6" t="s">
        <v>45</v>
      </c>
      <c r="B151" s="6"/>
      <c r="C151" s="41" t="s">
        <v>35</v>
      </c>
      <c r="D151" s="6"/>
      <c r="E151" s="27" t="s">
        <v>434</v>
      </c>
      <c r="F151" s="6"/>
      <c r="G151" s="6"/>
      <c r="H151" s="6"/>
      <c r="I151" s="42">
        <f>0+Q151</f>
      </c>
      <c r="O151">
        <f>0+R151</f>
      </c>
      <c r="Q151">
        <f>0+I152+I155+I158+I161+I164+I167+I170+I173+I176+I179+I182+I185+I188+I191+I194+I197+I200+I203+I206+I209+I212+I215+I218+I221+I224+I227+I230+I233</f>
      </c>
      <c r="R151">
        <f>0+O152+O155+O158+O161+O164+O167+O170+O173+O176+O179+O182+O185+O188+O191+O194+O197+O200+O203+O206+O209+O212+O215+O218+O221+O224+O227+O230+O233</f>
      </c>
    </row>
    <row r="152" spans="1:16" ht="12.75">
      <c r="A152" s="24" t="s">
        <v>47</v>
      </c>
      <c r="B152" s="29" t="s">
        <v>435</v>
      </c>
      <c r="C152" s="29" t="s">
        <v>436</v>
      </c>
      <c r="D152" s="24" t="s">
        <v>268</v>
      </c>
      <c r="E152" s="30" t="s">
        <v>437</v>
      </c>
      <c r="F152" s="31" t="s">
        <v>116</v>
      </c>
      <c r="G152" s="32">
        <v>3.648</v>
      </c>
      <c r="H152" s="33">
        <v>0</v>
      </c>
      <c r="I152" s="33">
        <f>ROUND(ROUND(H152,2)*ROUND(G152,3),2)</f>
      </c>
      <c r="O152">
        <f>(I152*21)/100</f>
      </c>
      <c r="P152" t="s">
        <v>27</v>
      </c>
    </row>
    <row r="153" spans="1:5" ht="25.5">
      <c r="A153" s="34" t="s">
        <v>52</v>
      </c>
      <c r="E153" s="35" t="s">
        <v>438</v>
      </c>
    </row>
    <row r="154" spans="1:5" ht="38.25">
      <c r="A154" s="38" t="s">
        <v>54</v>
      </c>
      <c r="E154" s="37" t="s">
        <v>439</v>
      </c>
    </row>
    <row r="155" spans="1:16" ht="12.75">
      <c r="A155" s="24" t="s">
        <v>47</v>
      </c>
      <c r="B155" s="29" t="s">
        <v>440</v>
      </c>
      <c r="C155" s="29" t="s">
        <v>436</v>
      </c>
      <c r="D155" s="24" t="s">
        <v>272</v>
      </c>
      <c r="E155" s="30" t="s">
        <v>437</v>
      </c>
      <c r="F155" s="31" t="s">
        <v>116</v>
      </c>
      <c r="G155" s="32">
        <v>20.266</v>
      </c>
      <c r="H155" s="33">
        <v>0</v>
      </c>
      <c r="I155" s="33">
        <f>ROUND(ROUND(H155,2)*ROUND(G155,3),2)</f>
      </c>
      <c r="O155">
        <f>(I155*21)/100</f>
      </c>
      <c r="P155" t="s">
        <v>27</v>
      </c>
    </row>
    <row r="156" spans="1:5" ht="25.5">
      <c r="A156" s="34" t="s">
        <v>52</v>
      </c>
      <c r="E156" s="35" t="s">
        <v>441</v>
      </c>
    </row>
    <row r="157" spans="1:5" ht="12.75">
      <c r="A157" s="38" t="s">
        <v>54</v>
      </c>
      <c r="E157" s="37" t="s">
        <v>442</v>
      </c>
    </row>
    <row r="158" spans="1:16" ht="12.75">
      <c r="A158" s="24" t="s">
        <v>47</v>
      </c>
      <c r="B158" s="29" t="s">
        <v>443</v>
      </c>
      <c r="C158" s="29" t="s">
        <v>444</v>
      </c>
      <c r="D158" s="24" t="s">
        <v>268</v>
      </c>
      <c r="E158" s="30" t="s">
        <v>445</v>
      </c>
      <c r="F158" s="31" t="s">
        <v>100</v>
      </c>
      <c r="G158" s="32">
        <v>0.73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12.75">
      <c r="A159" s="34" t="s">
        <v>52</v>
      </c>
      <c r="E159" s="35" t="s">
        <v>446</v>
      </c>
    </row>
    <row r="160" spans="1:5" ht="12.75">
      <c r="A160" s="38" t="s">
        <v>54</v>
      </c>
      <c r="E160" s="37" t="s">
        <v>447</v>
      </c>
    </row>
    <row r="161" spans="1:16" ht="12.75">
      <c r="A161" s="24" t="s">
        <v>47</v>
      </c>
      <c r="B161" s="29" t="s">
        <v>448</v>
      </c>
      <c r="C161" s="29" t="s">
        <v>444</v>
      </c>
      <c r="D161" s="24" t="s">
        <v>272</v>
      </c>
      <c r="E161" s="30" t="s">
        <v>445</v>
      </c>
      <c r="F161" s="31" t="s">
        <v>100</v>
      </c>
      <c r="G161" s="32">
        <v>4.053</v>
      </c>
      <c r="H161" s="33">
        <v>0</v>
      </c>
      <c r="I161" s="33">
        <f>ROUND(ROUND(H161,2)*ROUND(G161,3),2)</f>
      </c>
      <c r="O161">
        <f>(I161*21)/100</f>
      </c>
      <c r="P161" t="s">
        <v>27</v>
      </c>
    </row>
    <row r="162" spans="1:5" ht="12.75">
      <c r="A162" s="34" t="s">
        <v>52</v>
      </c>
      <c r="E162" s="35" t="s">
        <v>446</v>
      </c>
    </row>
    <row r="163" spans="1:5" ht="12.75">
      <c r="A163" s="38" t="s">
        <v>54</v>
      </c>
      <c r="E163" s="37" t="s">
        <v>449</v>
      </c>
    </row>
    <row r="164" spans="1:16" ht="12.75">
      <c r="A164" s="24" t="s">
        <v>47</v>
      </c>
      <c r="B164" s="29" t="s">
        <v>450</v>
      </c>
      <c r="C164" s="29" t="s">
        <v>451</v>
      </c>
      <c r="D164" s="24" t="s">
        <v>49</v>
      </c>
      <c r="E164" s="30" t="s">
        <v>452</v>
      </c>
      <c r="F164" s="31" t="s">
        <v>116</v>
      </c>
      <c r="G164" s="32">
        <v>93.566</v>
      </c>
      <c r="H164" s="33">
        <v>0</v>
      </c>
      <c r="I164" s="33">
        <f>ROUND(ROUND(H164,2)*ROUND(G164,3),2)</f>
      </c>
      <c r="O164">
        <f>(I164*21)/100</f>
      </c>
      <c r="P164" t="s">
        <v>27</v>
      </c>
    </row>
    <row r="165" spans="1:5" ht="51">
      <c r="A165" s="34" t="s">
        <v>52</v>
      </c>
      <c r="E165" s="35" t="s">
        <v>453</v>
      </c>
    </row>
    <row r="166" spans="1:5" ht="63.75">
      <c r="A166" s="38" t="s">
        <v>54</v>
      </c>
      <c r="E166" s="37" t="s">
        <v>454</v>
      </c>
    </row>
    <row r="167" spans="1:16" ht="12.75">
      <c r="A167" s="24" t="s">
        <v>47</v>
      </c>
      <c r="B167" s="29" t="s">
        <v>455</v>
      </c>
      <c r="C167" s="29" t="s">
        <v>456</v>
      </c>
      <c r="D167" s="24" t="s">
        <v>49</v>
      </c>
      <c r="E167" s="30" t="s">
        <v>457</v>
      </c>
      <c r="F167" s="31" t="s">
        <v>89</v>
      </c>
      <c r="G167" s="32">
        <v>8</v>
      </c>
      <c r="H167" s="33">
        <v>0</v>
      </c>
      <c r="I167" s="33">
        <f>ROUND(ROUND(H167,2)*ROUND(G167,3),2)</f>
      </c>
      <c r="O167">
        <f>(I167*21)/100</f>
      </c>
      <c r="P167" t="s">
        <v>27</v>
      </c>
    </row>
    <row r="168" spans="1:5" ht="63.75">
      <c r="A168" s="34" t="s">
        <v>52</v>
      </c>
      <c r="E168" s="35" t="s">
        <v>458</v>
      </c>
    </row>
    <row r="169" spans="1:5" ht="12.75">
      <c r="A169" s="38" t="s">
        <v>54</v>
      </c>
      <c r="E169" s="37" t="s">
        <v>459</v>
      </c>
    </row>
    <row r="170" spans="1:16" ht="12.75">
      <c r="A170" s="24" t="s">
        <v>47</v>
      </c>
      <c r="B170" s="29" t="s">
        <v>460</v>
      </c>
      <c r="C170" s="29" t="s">
        <v>461</v>
      </c>
      <c r="D170" s="24" t="s">
        <v>49</v>
      </c>
      <c r="E170" s="30" t="s">
        <v>462</v>
      </c>
      <c r="F170" s="31" t="s">
        <v>116</v>
      </c>
      <c r="G170" s="32">
        <v>2.123</v>
      </c>
      <c r="H170" s="33">
        <v>0</v>
      </c>
      <c r="I170" s="33">
        <f>ROUND(ROUND(H170,2)*ROUND(G170,3),2)</f>
      </c>
      <c r="O170">
        <f>(I170*21)/100</f>
      </c>
      <c r="P170" t="s">
        <v>27</v>
      </c>
    </row>
    <row r="171" spans="1:5" ht="12.75">
      <c r="A171" s="34" t="s">
        <v>52</v>
      </c>
      <c r="E171" s="35" t="s">
        <v>463</v>
      </c>
    </row>
    <row r="172" spans="1:5" ht="12.75">
      <c r="A172" s="38" t="s">
        <v>54</v>
      </c>
      <c r="E172" s="37" t="s">
        <v>464</v>
      </c>
    </row>
    <row r="173" spans="1:16" ht="12.75">
      <c r="A173" s="24" t="s">
        <v>47</v>
      </c>
      <c r="B173" s="29" t="s">
        <v>465</v>
      </c>
      <c r="C173" s="29" t="s">
        <v>466</v>
      </c>
      <c r="D173" s="24" t="s">
        <v>49</v>
      </c>
      <c r="E173" s="30" t="s">
        <v>467</v>
      </c>
      <c r="F173" s="31" t="s">
        <v>116</v>
      </c>
      <c r="G173" s="32">
        <v>39.6</v>
      </c>
      <c r="H173" s="33">
        <v>0</v>
      </c>
      <c r="I173" s="33">
        <f>ROUND(ROUND(H173,2)*ROUND(G173,3),2)</f>
      </c>
      <c r="O173">
        <f>(I173*21)/100</f>
      </c>
      <c r="P173" t="s">
        <v>27</v>
      </c>
    </row>
    <row r="174" spans="1:5" ht="25.5">
      <c r="A174" s="34" t="s">
        <v>52</v>
      </c>
      <c r="E174" s="35" t="s">
        <v>468</v>
      </c>
    </row>
    <row r="175" spans="1:5" ht="12.75">
      <c r="A175" s="38" t="s">
        <v>54</v>
      </c>
      <c r="E175" s="37" t="s">
        <v>469</v>
      </c>
    </row>
    <row r="176" spans="1:16" ht="12.75">
      <c r="A176" s="24" t="s">
        <v>47</v>
      </c>
      <c r="B176" s="29" t="s">
        <v>470</v>
      </c>
      <c r="C176" s="29" t="s">
        <v>471</v>
      </c>
      <c r="D176" s="24" t="s">
        <v>268</v>
      </c>
      <c r="E176" s="30" t="s">
        <v>472</v>
      </c>
      <c r="F176" s="31" t="s">
        <v>116</v>
      </c>
      <c r="G176" s="32">
        <v>3.334</v>
      </c>
      <c r="H176" s="33">
        <v>0</v>
      </c>
      <c r="I176" s="33">
        <f>ROUND(ROUND(H176,2)*ROUND(G176,3),2)</f>
      </c>
      <c r="O176">
        <f>(I176*21)/100</f>
      </c>
      <c r="P176" t="s">
        <v>27</v>
      </c>
    </row>
    <row r="177" spans="1:5" ht="12.75">
      <c r="A177" s="34" t="s">
        <v>52</v>
      </c>
      <c r="E177" s="35" t="s">
        <v>473</v>
      </c>
    </row>
    <row r="178" spans="1:5" ht="76.5">
      <c r="A178" s="38" t="s">
        <v>54</v>
      </c>
      <c r="E178" s="37" t="s">
        <v>474</v>
      </c>
    </row>
    <row r="179" spans="1:16" ht="12.75">
      <c r="A179" s="24" t="s">
        <v>47</v>
      </c>
      <c r="B179" s="29" t="s">
        <v>475</v>
      </c>
      <c r="C179" s="29" t="s">
        <v>471</v>
      </c>
      <c r="D179" s="24" t="s">
        <v>272</v>
      </c>
      <c r="E179" s="30" t="s">
        <v>472</v>
      </c>
      <c r="F179" s="31" t="s">
        <v>116</v>
      </c>
      <c r="G179" s="32">
        <v>1.085</v>
      </c>
      <c r="H179" s="33">
        <v>0</v>
      </c>
      <c r="I179" s="33">
        <f>ROUND(ROUND(H179,2)*ROUND(G179,3),2)</f>
      </c>
      <c r="O179">
        <f>(I179*21)/100</f>
      </c>
      <c r="P179" t="s">
        <v>27</v>
      </c>
    </row>
    <row r="180" spans="1:5" ht="25.5">
      <c r="A180" s="34" t="s">
        <v>52</v>
      </c>
      <c r="E180" s="35" t="s">
        <v>476</v>
      </c>
    </row>
    <row r="181" spans="1:5" ht="38.25">
      <c r="A181" s="38" t="s">
        <v>54</v>
      </c>
      <c r="E181" s="37" t="s">
        <v>477</v>
      </c>
    </row>
    <row r="182" spans="1:16" ht="12.75">
      <c r="A182" s="24" t="s">
        <v>47</v>
      </c>
      <c r="B182" s="29" t="s">
        <v>478</v>
      </c>
      <c r="C182" s="29" t="s">
        <v>479</v>
      </c>
      <c r="D182" s="24" t="s">
        <v>49</v>
      </c>
      <c r="E182" s="30" t="s">
        <v>480</v>
      </c>
      <c r="F182" s="31" t="s">
        <v>116</v>
      </c>
      <c r="G182" s="32">
        <v>0.923</v>
      </c>
      <c r="H182" s="33">
        <v>0</v>
      </c>
      <c r="I182" s="33">
        <f>ROUND(ROUND(H182,2)*ROUND(G182,3),2)</f>
      </c>
      <c r="O182">
        <f>(I182*21)/100</f>
      </c>
      <c r="P182" t="s">
        <v>27</v>
      </c>
    </row>
    <row r="183" spans="1:5" ht="38.25">
      <c r="A183" s="34" t="s">
        <v>52</v>
      </c>
      <c r="E183" s="35" t="s">
        <v>481</v>
      </c>
    </row>
    <row r="184" spans="1:5" ht="12.75">
      <c r="A184" s="38" t="s">
        <v>54</v>
      </c>
      <c r="E184" s="37" t="s">
        <v>482</v>
      </c>
    </row>
    <row r="185" spans="1:16" ht="12.75">
      <c r="A185" s="24" t="s">
        <v>47</v>
      </c>
      <c r="B185" s="29" t="s">
        <v>483</v>
      </c>
      <c r="C185" s="29" t="s">
        <v>484</v>
      </c>
      <c r="D185" s="24" t="s">
        <v>268</v>
      </c>
      <c r="E185" s="30" t="s">
        <v>485</v>
      </c>
      <c r="F185" s="31" t="s">
        <v>116</v>
      </c>
      <c r="G185" s="32">
        <v>2.174</v>
      </c>
      <c r="H185" s="33">
        <v>0</v>
      </c>
      <c r="I185" s="33">
        <f>ROUND(ROUND(H185,2)*ROUND(G185,3),2)</f>
      </c>
      <c r="O185">
        <f>(I185*21)/100</f>
      </c>
      <c r="P185" t="s">
        <v>27</v>
      </c>
    </row>
    <row r="186" spans="1:5" ht="38.25">
      <c r="A186" s="34" t="s">
        <v>52</v>
      </c>
      <c r="E186" s="35" t="s">
        <v>486</v>
      </c>
    </row>
    <row r="187" spans="1:5" ht="12.75">
      <c r="A187" s="38" t="s">
        <v>54</v>
      </c>
      <c r="E187" s="37" t="s">
        <v>487</v>
      </c>
    </row>
    <row r="188" spans="1:16" ht="12.75">
      <c r="A188" s="24" t="s">
        <v>47</v>
      </c>
      <c r="B188" s="29" t="s">
        <v>488</v>
      </c>
      <c r="C188" s="29" t="s">
        <v>484</v>
      </c>
      <c r="D188" s="24" t="s">
        <v>272</v>
      </c>
      <c r="E188" s="30" t="s">
        <v>485</v>
      </c>
      <c r="F188" s="31" t="s">
        <v>116</v>
      </c>
      <c r="G188" s="32">
        <v>1.659</v>
      </c>
      <c r="H188" s="33">
        <v>0</v>
      </c>
      <c r="I188" s="33">
        <f>ROUND(ROUND(H188,2)*ROUND(G188,3),2)</f>
      </c>
      <c r="O188">
        <f>(I188*21)/100</f>
      </c>
      <c r="P188" t="s">
        <v>27</v>
      </c>
    </row>
    <row r="189" spans="1:5" ht="38.25">
      <c r="A189" s="34" t="s">
        <v>52</v>
      </c>
      <c r="E189" s="35" t="s">
        <v>489</v>
      </c>
    </row>
    <row r="190" spans="1:5" ht="12.75">
      <c r="A190" s="38" t="s">
        <v>54</v>
      </c>
      <c r="E190" s="37" t="s">
        <v>490</v>
      </c>
    </row>
    <row r="191" spans="1:16" ht="12.75">
      <c r="A191" s="24" t="s">
        <v>47</v>
      </c>
      <c r="B191" s="29" t="s">
        <v>491</v>
      </c>
      <c r="C191" s="29" t="s">
        <v>484</v>
      </c>
      <c r="D191" s="24" t="s">
        <v>333</v>
      </c>
      <c r="E191" s="30" t="s">
        <v>485</v>
      </c>
      <c r="F191" s="31" t="s">
        <v>116</v>
      </c>
      <c r="G191" s="32">
        <v>12.68</v>
      </c>
      <c r="H191" s="33">
        <v>0</v>
      </c>
      <c r="I191" s="33">
        <f>ROUND(ROUND(H191,2)*ROUND(G191,3),2)</f>
      </c>
      <c r="O191">
        <f>(I191*21)/100</f>
      </c>
      <c r="P191" t="s">
        <v>27</v>
      </c>
    </row>
    <row r="192" spans="1:5" ht="38.25">
      <c r="A192" s="34" t="s">
        <v>52</v>
      </c>
      <c r="E192" s="35" t="s">
        <v>492</v>
      </c>
    </row>
    <row r="193" spans="1:5" ht="51">
      <c r="A193" s="38" t="s">
        <v>54</v>
      </c>
      <c r="E193" s="37" t="s">
        <v>493</v>
      </c>
    </row>
    <row r="194" spans="1:16" ht="12.75">
      <c r="A194" s="24" t="s">
        <v>47</v>
      </c>
      <c r="B194" s="29" t="s">
        <v>494</v>
      </c>
      <c r="C194" s="29" t="s">
        <v>495</v>
      </c>
      <c r="D194" s="24" t="s">
        <v>49</v>
      </c>
      <c r="E194" s="30" t="s">
        <v>496</v>
      </c>
      <c r="F194" s="31" t="s">
        <v>116</v>
      </c>
      <c r="G194" s="32">
        <v>0.086</v>
      </c>
      <c r="H194" s="33">
        <v>0</v>
      </c>
      <c r="I194" s="33">
        <f>ROUND(ROUND(H194,2)*ROUND(G194,3),2)</f>
      </c>
      <c r="O194">
        <f>(I194*21)/100</f>
      </c>
      <c r="P194" t="s">
        <v>27</v>
      </c>
    </row>
    <row r="195" spans="1:5" ht="25.5">
      <c r="A195" s="34" t="s">
        <v>52</v>
      </c>
      <c r="E195" s="35" t="s">
        <v>497</v>
      </c>
    </row>
    <row r="196" spans="1:5" ht="12.75">
      <c r="A196" s="38" t="s">
        <v>54</v>
      </c>
      <c r="E196" s="37" t="s">
        <v>498</v>
      </c>
    </row>
    <row r="197" spans="1:16" ht="12.75">
      <c r="A197" s="24" t="s">
        <v>47</v>
      </c>
      <c r="B197" s="29" t="s">
        <v>499</v>
      </c>
      <c r="C197" s="29" t="s">
        <v>500</v>
      </c>
      <c r="D197" s="24" t="s">
        <v>268</v>
      </c>
      <c r="E197" s="30" t="s">
        <v>501</v>
      </c>
      <c r="F197" s="31" t="s">
        <v>116</v>
      </c>
      <c r="G197" s="32">
        <v>32.301</v>
      </c>
      <c r="H197" s="33">
        <v>0</v>
      </c>
      <c r="I197" s="33">
        <f>ROUND(ROUND(H197,2)*ROUND(G197,3),2)</f>
      </c>
      <c r="O197">
        <f>(I197*21)/100</f>
      </c>
      <c r="P197" t="s">
        <v>27</v>
      </c>
    </row>
    <row r="198" spans="1:5" ht="12.75">
      <c r="A198" s="34" t="s">
        <v>52</v>
      </c>
      <c r="E198" s="35" t="s">
        <v>502</v>
      </c>
    </row>
    <row r="199" spans="1:5" ht="12.75">
      <c r="A199" s="38" t="s">
        <v>54</v>
      </c>
      <c r="E199" s="37" t="s">
        <v>503</v>
      </c>
    </row>
    <row r="200" spans="1:16" ht="12.75">
      <c r="A200" s="24" t="s">
        <v>47</v>
      </c>
      <c r="B200" s="29" t="s">
        <v>504</v>
      </c>
      <c r="C200" s="29" t="s">
        <v>500</v>
      </c>
      <c r="D200" s="24" t="s">
        <v>272</v>
      </c>
      <c r="E200" s="30" t="s">
        <v>501</v>
      </c>
      <c r="F200" s="31" t="s">
        <v>116</v>
      </c>
      <c r="G200" s="32">
        <v>4.624</v>
      </c>
      <c r="H200" s="33">
        <v>0</v>
      </c>
      <c r="I200" s="33">
        <f>ROUND(ROUND(H200,2)*ROUND(G200,3),2)</f>
      </c>
      <c r="O200">
        <f>(I200*21)/100</f>
      </c>
      <c r="P200" t="s">
        <v>27</v>
      </c>
    </row>
    <row r="201" spans="1:5" ht="25.5">
      <c r="A201" s="34" t="s">
        <v>52</v>
      </c>
      <c r="E201" s="35" t="s">
        <v>505</v>
      </c>
    </row>
    <row r="202" spans="1:5" ht="12.75">
      <c r="A202" s="38" t="s">
        <v>54</v>
      </c>
      <c r="E202" s="37" t="s">
        <v>506</v>
      </c>
    </row>
    <row r="203" spans="1:16" ht="12.75">
      <c r="A203" s="24" t="s">
        <v>47</v>
      </c>
      <c r="B203" s="29" t="s">
        <v>507</v>
      </c>
      <c r="C203" s="29" t="s">
        <v>500</v>
      </c>
      <c r="D203" s="24" t="s">
        <v>333</v>
      </c>
      <c r="E203" s="30" t="s">
        <v>501</v>
      </c>
      <c r="F203" s="31" t="s">
        <v>116</v>
      </c>
      <c r="G203" s="32">
        <v>1.272</v>
      </c>
      <c r="H203" s="33">
        <v>0</v>
      </c>
      <c r="I203" s="33">
        <f>ROUND(ROUND(H203,2)*ROUND(G203,3),2)</f>
      </c>
      <c r="O203">
        <f>(I203*21)/100</f>
      </c>
      <c r="P203" t="s">
        <v>27</v>
      </c>
    </row>
    <row r="204" spans="1:5" ht="25.5">
      <c r="A204" s="34" t="s">
        <v>52</v>
      </c>
      <c r="E204" s="35" t="s">
        <v>508</v>
      </c>
    </row>
    <row r="205" spans="1:5" ht="12.75">
      <c r="A205" s="38" t="s">
        <v>54</v>
      </c>
      <c r="E205" s="37" t="s">
        <v>509</v>
      </c>
    </row>
    <row r="206" spans="1:16" ht="12.75">
      <c r="A206" s="24" t="s">
        <v>47</v>
      </c>
      <c r="B206" s="29" t="s">
        <v>510</v>
      </c>
      <c r="C206" s="29" t="s">
        <v>500</v>
      </c>
      <c r="D206" s="24" t="s">
        <v>511</v>
      </c>
      <c r="E206" s="30" t="s">
        <v>501</v>
      </c>
      <c r="F206" s="31" t="s">
        <v>116</v>
      </c>
      <c r="G206" s="32">
        <v>0.923</v>
      </c>
      <c r="H206" s="33">
        <v>0</v>
      </c>
      <c r="I206" s="33">
        <f>ROUND(ROUND(H206,2)*ROUND(G206,3),2)</f>
      </c>
      <c r="O206">
        <f>(I206*21)/100</f>
      </c>
      <c r="P206" t="s">
        <v>27</v>
      </c>
    </row>
    <row r="207" spans="1:5" ht="25.5">
      <c r="A207" s="34" t="s">
        <v>52</v>
      </c>
      <c r="E207" s="35" t="s">
        <v>512</v>
      </c>
    </row>
    <row r="208" spans="1:5" ht="12.75">
      <c r="A208" s="38" t="s">
        <v>54</v>
      </c>
      <c r="E208" s="37" t="s">
        <v>482</v>
      </c>
    </row>
    <row r="209" spans="1:16" ht="12.75">
      <c r="A209" s="24" t="s">
        <v>47</v>
      </c>
      <c r="B209" s="29" t="s">
        <v>513</v>
      </c>
      <c r="C209" s="29" t="s">
        <v>500</v>
      </c>
      <c r="D209" s="24" t="s">
        <v>514</v>
      </c>
      <c r="E209" s="30" t="s">
        <v>501</v>
      </c>
      <c r="F209" s="31" t="s">
        <v>116</v>
      </c>
      <c r="G209" s="32">
        <v>1.659</v>
      </c>
      <c r="H209" s="33">
        <v>0</v>
      </c>
      <c r="I209" s="33">
        <f>ROUND(ROUND(H209,2)*ROUND(G209,3),2)</f>
      </c>
      <c r="O209">
        <f>(I209*21)/100</f>
      </c>
      <c r="P209" t="s">
        <v>27</v>
      </c>
    </row>
    <row r="210" spans="1:5" ht="25.5">
      <c r="A210" s="34" t="s">
        <v>52</v>
      </c>
      <c r="E210" s="35" t="s">
        <v>515</v>
      </c>
    </row>
    <row r="211" spans="1:5" ht="12.75">
      <c r="A211" s="38" t="s">
        <v>54</v>
      </c>
      <c r="E211" s="37" t="s">
        <v>490</v>
      </c>
    </row>
    <row r="212" spans="1:16" ht="12.75">
      <c r="A212" s="24" t="s">
        <v>47</v>
      </c>
      <c r="B212" s="29" t="s">
        <v>516</v>
      </c>
      <c r="C212" s="29" t="s">
        <v>500</v>
      </c>
      <c r="D212" s="24" t="s">
        <v>517</v>
      </c>
      <c r="E212" s="30" t="s">
        <v>501</v>
      </c>
      <c r="F212" s="31" t="s">
        <v>116</v>
      </c>
      <c r="G212" s="32">
        <v>12.68</v>
      </c>
      <c r="H212" s="33">
        <v>0</v>
      </c>
      <c r="I212" s="33">
        <f>ROUND(ROUND(H212,2)*ROUND(G212,3),2)</f>
      </c>
      <c r="O212">
        <f>(I212*21)/100</f>
      </c>
      <c r="P212" t="s">
        <v>27</v>
      </c>
    </row>
    <row r="213" spans="1:5" ht="25.5">
      <c r="A213" s="34" t="s">
        <v>52</v>
      </c>
      <c r="E213" s="35" t="s">
        <v>518</v>
      </c>
    </row>
    <row r="214" spans="1:5" ht="51">
      <c r="A214" s="38" t="s">
        <v>54</v>
      </c>
      <c r="E214" s="37" t="s">
        <v>493</v>
      </c>
    </row>
    <row r="215" spans="1:16" ht="12.75">
      <c r="A215" s="24" t="s">
        <v>47</v>
      </c>
      <c r="B215" s="29" t="s">
        <v>519</v>
      </c>
      <c r="C215" s="29" t="s">
        <v>520</v>
      </c>
      <c r="D215" s="24" t="s">
        <v>49</v>
      </c>
      <c r="E215" s="30" t="s">
        <v>521</v>
      </c>
      <c r="F215" s="31" t="s">
        <v>116</v>
      </c>
      <c r="G215" s="32">
        <v>7.304</v>
      </c>
      <c r="H215" s="33">
        <v>0</v>
      </c>
      <c r="I215" s="33">
        <f>ROUND(ROUND(H215,2)*ROUND(G215,3),2)</f>
      </c>
      <c r="O215">
        <f>(I215*21)/100</f>
      </c>
      <c r="P215" t="s">
        <v>27</v>
      </c>
    </row>
    <row r="216" spans="1:5" ht="25.5">
      <c r="A216" s="34" t="s">
        <v>52</v>
      </c>
      <c r="E216" s="35" t="s">
        <v>522</v>
      </c>
    </row>
    <row r="217" spans="1:5" ht="12.75">
      <c r="A217" s="38" t="s">
        <v>54</v>
      </c>
      <c r="E217" s="37" t="s">
        <v>523</v>
      </c>
    </row>
    <row r="218" spans="1:16" ht="25.5">
      <c r="A218" s="24" t="s">
        <v>47</v>
      </c>
      <c r="B218" s="29" t="s">
        <v>524</v>
      </c>
      <c r="C218" s="29" t="s">
        <v>525</v>
      </c>
      <c r="D218" s="24" t="s">
        <v>49</v>
      </c>
      <c r="E218" s="30" t="s">
        <v>526</v>
      </c>
      <c r="F218" s="31" t="s">
        <v>116</v>
      </c>
      <c r="G218" s="32">
        <v>7.864</v>
      </c>
      <c r="H218" s="33">
        <v>0</v>
      </c>
      <c r="I218" s="33">
        <f>ROUND(ROUND(H218,2)*ROUND(G218,3),2)</f>
      </c>
      <c r="O218">
        <f>(I218*21)/100</f>
      </c>
      <c r="P218" t="s">
        <v>27</v>
      </c>
    </row>
    <row r="219" spans="1:5" ht="38.25">
      <c r="A219" s="34" t="s">
        <v>52</v>
      </c>
      <c r="E219" s="35" t="s">
        <v>527</v>
      </c>
    </row>
    <row r="220" spans="1:5" ht="12.75">
      <c r="A220" s="38" t="s">
        <v>54</v>
      </c>
      <c r="E220" s="37" t="s">
        <v>528</v>
      </c>
    </row>
    <row r="221" spans="1:16" ht="25.5">
      <c r="A221" s="24" t="s">
        <v>47</v>
      </c>
      <c r="B221" s="29" t="s">
        <v>529</v>
      </c>
      <c r="C221" s="29" t="s">
        <v>530</v>
      </c>
      <c r="D221" s="24" t="s">
        <v>49</v>
      </c>
      <c r="E221" s="30" t="s">
        <v>531</v>
      </c>
      <c r="F221" s="31" t="s">
        <v>116</v>
      </c>
      <c r="G221" s="32">
        <v>23.585</v>
      </c>
      <c r="H221" s="33">
        <v>0</v>
      </c>
      <c r="I221" s="33">
        <f>ROUND(ROUND(H221,2)*ROUND(G221,3),2)</f>
      </c>
      <c r="O221">
        <f>(I221*21)/100</f>
      </c>
      <c r="P221" t="s">
        <v>27</v>
      </c>
    </row>
    <row r="222" spans="1:5" ht="51">
      <c r="A222" s="34" t="s">
        <v>52</v>
      </c>
      <c r="E222" s="35" t="s">
        <v>532</v>
      </c>
    </row>
    <row r="223" spans="1:5" ht="12.75">
      <c r="A223" s="38" t="s">
        <v>54</v>
      </c>
      <c r="E223" s="37" t="s">
        <v>533</v>
      </c>
    </row>
    <row r="224" spans="1:16" ht="12.75">
      <c r="A224" s="24" t="s">
        <v>47</v>
      </c>
      <c r="B224" s="29" t="s">
        <v>534</v>
      </c>
      <c r="C224" s="29" t="s">
        <v>535</v>
      </c>
      <c r="D224" s="24" t="s">
        <v>49</v>
      </c>
      <c r="E224" s="30" t="s">
        <v>536</v>
      </c>
      <c r="F224" s="31" t="s">
        <v>116</v>
      </c>
      <c r="G224" s="32">
        <v>24.364</v>
      </c>
      <c r="H224" s="33">
        <v>0</v>
      </c>
      <c r="I224" s="33">
        <f>ROUND(ROUND(H224,2)*ROUND(G224,3),2)</f>
      </c>
      <c r="O224">
        <f>(I224*21)/100</f>
      </c>
      <c r="P224" t="s">
        <v>27</v>
      </c>
    </row>
    <row r="225" spans="1:5" ht="25.5">
      <c r="A225" s="34" t="s">
        <v>52</v>
      </c>
      <c r="E225" s="35" t="s">
        <v>537</v>
      </c>
    </row>
    <row r="226" spans="1:5" ht="12.75">
      <c r="A226" s="38" t="s">
        <v>54</v>
      </c>
      <c r="E226" s="37" t="s">
        <v>538</v>
      </c>
    </row>
    <row r="227" spans="1:16" ht="12.75">
      <c r="A227" s="24" t="s">
        <v>47</v>
      </c>
      <c r="B227" s="29" t="s">
        <v>539</v>
      </c>
      <c r="C227" s="29" t="s">
        <v>540</v>
      </c>
      <c r="D227" s="24" t="s">
        <v>49</v>
      </c>
      <c r="E227" s="30" t="s">
        <v>541</v>
      </c>
      <c r="F227" s="31" t="s">
        <v>116</v>
      </c>
      <c r="G227" s="32">
        <v>1.654</v>
      </c>
      <c r="H227" s="33">
        <v>0</v>
      </c>
      <c r="I227" s="33">
        <f>ROUND(ROUND(H227,2)*ROUND(G227,3),2)</f>
      </c>
      <c r="O227">
        <f>(I227*21)/100</f>
      </c>
      <c r="P227" t="s">
        <v>27</v>
      </c>
    </row>
    <row r="228" spans="1:5" ht="38.25">
      <c r="A228" s="34" t="s">
        <v>52</v>
      </c>
      <c r="E228" s="35" t="s">
        <v>542</v>
      </c>
    </row>
    <row r="229" spans="1:5" ht="12.75">
      <c r="A229" s="38" t="s">
        <v>54</v>
      </c>
      <c r="E229" s="37" t="s">
        <v>543</v>
      </c>
    </row>
    <row r="230" spans="1:16" ht="12.75">
      <c r="A230" s="24" t="s">
        <v>47</v>
      </c>
      <c r="B230" s="29" t="s">
        <v>544</v>
      </c>
      <c r="C230" s="29" t="s">
        <v>545</v>
      </c>
      <c r="D230" s="24" t="s">
        <v>49</v>
      </c>
      <c r="E230" s="30" t="s">
        <v>546</v>
      </c>
      <c r="F230" s="31" t="s">
        <v>116</v>
      </c>
      <c r="G230" s="32">
        <v>25.362</v>
      </c>
      <c r="H230" s="33">
        <v>0</v>
      </c>
      <c r="I230" s="33">
        <f>ROUND(ROUND(H230,2)*ROUND(G230,3),2)</f>
      </c>
      <c r="O230">
        <f>(I230*21)/100</f>
      </c>
      <c r="P230" t="s">
        <v>27</v>
      </c>
    </row>
    <row r="231" spans="1:5" ht="38.25">
      <c r="A231" s="34" t="s">
        <v>52</v>
      </c>
      <c r="E231" s="35" t="s">
        <v>547</v>
      </c>
    </row>
    <row r="232" spans="1:5" ht="51">
      <c r="A232" s="38" t="s">
        <v>54</v>
      </c>
      <c r="E232" s="37" t="s">
        <v>548</v>
      </c>
    </row>
    <row r="233" spans="1:16" ht="12.75">
      <c r="A233" s="24" t="s">
        <v>47</v>
      </c>
      <c r="B233" s="29" t="s">
        <v>549</v>
      </c>
      <c r="C233" s="29" t="s">
        <v>550</v>
      </c>
      <c r="D233" s="24" t="s">
        <v>49</v>
      </c>
      <c r="E233" s="30" t="s">
        <v>551</v>
      </c>
      <c r="F233" s="31" t="s">
        <v>116</v>
      </c>
      <c r="G233" s="32">
        <v>7.36</v>
      </c>
      <c r="H233" s="33">
        <v>0</v>
      </c>
      <c r="I233" s="33">
        <f>ROUND(ROUND(H233,2)*ROUND(G233,3),2)</f>
      </c>
      <c r="O233">
        <f>(I233*21)/100</f>
      </c>
      <c r="P233" t="s">
        <v>27</v>
      </c>
    </row>
    <row r="234" spans="1:5" ht="63.75">
      <c r="A234" s="34" t="s">
        <v>52</v>
      </c>
      <c r="E234" s="35" t="s">
        <v>552</v>
      </c>
    </row>
    <row r="235" spans="1:5" ht="38.25">
      <c r="A235" s="36" t="s">
        <v>54</v>
      </c>
      <c r="E235" s="37" t="s">
        <v>295</v>
      </c>
    </row>
    <row r="236" spans="1:18" ht="12.75" customHeight="1">
      <c r="A236" s="6" t="s">
        <v>45</v>
      </c>
      <c r="B236" s="6"/>
      <c r="C236" s="41" t="s">
        <v>37</v>
      </c>
      <c r="D236" s="6"/>
      <c r="E236" s="27" t="s">
        <v>187</v>
      </c>
      <c r="F236" s="6"/>
      <c r="G236" s="6"/>
      <c r="H236" s="6"/>
      <c r="I236" s="42">
        <f>0+Q236</f>
      </c>
      <c r="O236">
        <f>0+R236</f>
      </c>
      <c r="Q236">
        <f>0+I237+I240+I243+I246+I249+I252+I255+I258+I261+I264+I267+I270+I273+I276+I279+I282+I285+I288</f>
      </c>
      <c r="R236">
        <f>0+O237+O240+O243+O246+O249+O252+O255+O258+O261+O264+O267+O270+O273+O276+O279+O282+O285+O288</f>
      </c>
    </row>
    <row r="237" spans="1:16" ht="12.75">
      <c r="A237" s="24" t="s">
        <v>47</v>
      </c>
      <c r="B237" s="29" t="s">
        <v>553</v>
      </c>
      <c r="C237" s="29" t="s">
        <v>554</v>
      </c>
      <c r="D237" s="24" t="s">
        <v>333</v>
      </c>
      <c r="E237" s="30" t="s">
        <v>555</v>
      </c>
      <c r="F237" s="31" t="s">
        <v>149</v>
      </c>
      <c r="G237" s="32">
        <v>93.71</v>
      </c>
      <c r="H237" s="33">
        <v>0</v>
      </c>
      <c r="I237" s="33">
        <f>ROUND(ROUND(H237,2)*ROUND(G237,3),2)</f>
      </c>
      <c r="O237">
        <f>(I237*21)/100</f>
      </c>
      <c r="P237" t="s">
        <v>27</v>
      </c>
    </row>
    <row r="238" spans="1:5" ht="38.25">
      <c r="A238" s="34" t="s">
        <v>52</v>
      </c>
      <c r="E238" s="35" t="s">
        <v>556</v>
      </c>
    </row>
    <row r="239" spans="1:5" ht="12.75">
      <c r="A239" s="38" t="s">
        <v>54</v>
      </c>
      <c r="E239" s="37" t="s">
        <v>557</v>
      </c>
    </row>
    <row r="240" spans="1:16" ht="12.75">
      <c r="A240" s="24" t="s">
        <v>47</v>
      </c>
      <c r="B240" s="29" t="s">
        <v>558</v>
      </c>
      <c r="C240" s="29" t="s">
        <v>559</v>
      </c>
      <c r="D240" s="24" t="s">
        <v>333</v>
      </c>
      <c r="E240" s="30" t="s">
        <v>560</v>
      </c>
      <c r="F240" s="31" t="s">
        <v>149</v>
      </c>
      <c r="G240" s="32">
        <v>93.71</v>
      </c>
      <c r="H240" s="33">
        <v>0</v>
      </c>
      <c r="I240" s="33">
        <f>ROUND(ROUND(H240,2)*ROUND(G240,3),2)</f>
      </c>
      <c r="O240">
        <f>(I240*21)/100</f>
      </c>
      <c r="P240" t="s">
        <v>27</v>
      </c>
    </row>
    <row r="241" spans="1:5" ht="25.5">
      <c r="A241" s="34" t="s">
        <v>52</v>
      </c>
      <c r="E241" s="35" t="s">
        <v>561</v>
      </c>
    </row>
    <row r="242" spans="1:5" ht="12.75">
      <c r="A242" s="38" t="s">
        <v>54</v>
      </c>
      <c r="E242" s="37" t="s">
        <v>557</v>
      </c>
    </row>
    <row r="243" spans="1:16" ht="12.75">
      <c r="A243" s="24" t="s">
        <v>47</v>
      </c>
      <c r="B243" s="29" t="s">
        <v>562</v>
      </c>
      <c r="C243" s="29" t="s">
        <v>563</v>
      </c>
      <c r="D243" s="24" t="s">
        <v>333</v>
      </c>
      <c r="E243" s="30" t="s">
        <v>564</v>
      </c>
      <c r="F243" s="31" t="s">
        <v>149</v>
      </c>
      <c r="G243" s="32">
        <v>93.71</v>
      </c>
      <c r="H243" s="33">
        <v>0</v>
      </c>
      <c r="I243" s="33">
        <f>ROUND(ROUND(H243,2)*ROUND(G243,3),2)</f>
      </c>
      <c r="O243">
        <f>(I243*21)/100</f>
      </c>
      <c r="P243" t="s">
        <v>27</v>
      </c>
    </row>
    <row r="244" spans="1:5" ht="25.5">
      <c r="A244" s="34" t="s">
        <v>52</v>
      </c>
      <c r="E244" s="35" t="s">
        <v>565</v>
      </c>
    </row>
    <row r="245" spans="1:5" ht="12.75">
      <c r="A245" s="38" t="s">
        <v>54</v>
      </c>
      <c r="E245" s="37" t="s">
        <v>557</v>
      </c>
    </row>
    <row r="246" spans="1:16" ht="12.75">
      <c r="A246" s="24" t="s">
        <v>47</v>
      </c>
      <c r="B246" s="29" t="s">
        <v>566</v>
      </c>
      <c r="C246" s="29" t="s">
        <v>567</v>
      </c>
      <c r="D246" s="24" t="s">
        <v>272</v>
      </c>
      <c r="E246" s="30" t="s">
        <v>568</v>
      </c>
      <c r="F246" s="31" t="s">
        <v>149</v>
      </c>
      <c r="G246" s="32">
        <v>137.98</v>
      </c>
      <c r="H246" s="33">
        <v>0</v>
      </c>
      <c r="I246" s="33">
        <f>ROUND(ROUND(H246,2)*ROUND(G246,3),2)</f>
      </c>
      <c r="O246">
        <f>(I246*21)/100</f>
      </c>
      <c r="P246" t="s">
        <v>27</v>
      </c>
    </row>
    <row r="247" spans="1:5" ht="25.5">
      <c r="A247" s="34" t="s">
        <v>52</v>
      </c>
      <c r="E247" s="35" t="s">
        <v>569</v>
      </c>
    </row>
    <row r="248" spans="1:5" ht="12.75">
      <c r="A248" s="38" t="s">
        <v>54</v>
      </c>
      <c r="E248" s="37" t="s">
        <v>570</v>
      </c>
    </row>
    <row r="249" spans="1:16" ht="12.75">
      <c r="A249" s="24" t="s">
        <v>47</v>
      </c>
      <c r="B249" s="29" t="s">
        <v>571</v>
      </c>
      <c r="C249" s="29" t="s">
        <v>567</v>
      </c>
      <c r="D249" s="24" t="s">
        <v>333</v>
      </c>
      <c r="E249" s="30" t="s">
        <v>568</v>
      </c>
      <c r="F249" s="31" t="s">
        <v>149</v>
      </c>
      <c r="G249" s="32">
        <v>187.42</v>
      </c>
      <c r="H249" s="33">
        <v>0</v>
      </c>
      <c r="I249" s="33">
        <f>ROUND(ROUND(H249,2)*ROUND(G249,3),2)</f>
      </c>
      <c r="O249">
        <f>(I249*21)/100</f>
      </c>
      <c r="P249" t="s">
        <v>27</v>
      </c>
    </row>
    <row r="250" spans="1:5" ht="25.5">
      <c r="A250" s="34" t="s">
        <v>52</v>
      </c>
      <c r="E250" s="35" t="s">
        <v>572</v>
      </c>
    </row>
    <row r="251" spans="1:5" ht="12.75">
      <c r="A251" s="38" t="s">
        <v>54</v>
      </c>
      <c r="E251" s="37" t="s">
        <v>573</v>
      </c>
    </row>
    <row r="252" spans="1:16" ht="12.75">
      <c r="A252" s="24" t="s">
        <v>47</v>
      </c>
      <c r="B252" s="29" t="s">
        <v>574</v>
      </c>
      <c r="C252" s="29" t="s">
        <v>567</v>
      </c>
      <c r="D252" s="24" t="s">
        <v>511</v>
      </c>
      <c r="E252" s="30" t="s">
        <v>568</v>
      </c>
      <c r="F252" s="31" t="s">
        <v>149</v>
      </c>
      <c r="G252" s="32">
        <v>472.42</v>
      </c>
      <c r="H252" s="33">
        <v>0</v>
      </c>
      <c r="I252" s="33">
        <f>ROUND(ROUND(H252,2)*ROUND(G252,3),2)</f>
      </c>
      <c r="O252">
        <f>(I252*21)/100</f>
      </c>
      <c r="P252" t="s">
        <v>27</v>
      </c>
    </row>
    <row r="253" spans="1:5" ht="25.5">
      <c r="A253" s="34" t="s">
        <v>52</v>
      </c>
      <c r="E253" s="35" t="s">
        <v>575</v>
      </c>
    </row>
    <row r="254" spans="1:5" ht="12.75">
      <c r="A254" s="38" t="s">
        <v>54</v>
      </c>
      <c r="E254" s="37" t="s">
        <v>576</v>
      </c>
    </row>
    <row r="255" spans="1:16" ht="12.75">
      <c r="A255" s="24" t="s">
        <v>47</v>
      </c>
      <c r="B255" s="29" t="s">
        <v>577</v>
      </c>
      <c r="C255" s="29" t="s">
        <v>578</v>
      </c>
      <c r="D255" s="24" t="s">
        <v>49</v>
      </c>
      <c r="E255" s="30" t="s">
        <v>579</v>
      </c>
      <c r="F255" s="31" t="s">
        <v>149</v>
      </c>
      <c r="G255" s="32">
        <v>18.9</v>
      </c>
      <c r="H255" s="33">
        <v>0</v>
      </c>
      <c r="I255" s="33">
        <f>ROUND(ROUND(H255,2)*ROUND(G255,3),2)</f>
      </c>
      <c r="O255">
        <f>(I255*21)/100</f>
      </c>
      <c r="P255" t="s">
        <v>27</v>
      </c>
    </row>
    <row r="256" spans="1:5" ht="25.5">
      <c r="A256" s="34" t="s">
        <v>52</v>
      </c>
      <c r="E256" s="35" t="s">
        <v>580</v>
      </c>
    </row>
    <row r="257" spans="1:5" ht="76.5">
      <c r="A257" s="38" t="s">
        <v>54</v>
      </c>
      <c r="E257" s="37" t="s">
        <v>581</v>
      </c>
    </row>
    <row r="258" spans="1:16" ht="12.75">
      <c r="A258" s="24" t="s">
        <v>47</v>
      </c>
      <c r="B258" s="29" t="s">
        <v>582</v>
      </c>
      <c r="C258" s="29" t="s">
        <v>583</v>
      </c>
      <c r="D258" s="24" t="s">
        <v>272</v>
      </c>
      <c r="E258" s="30" t="s">
        <v>584</v>
      </c>
      <c r="F258" s="31" t="s">
        <v>149</v>
      </c>
      <c r="G258" s="32">
        <v>132.737</v>
      </c>
      <c r="H258" s="33">
        <v>0</v>
      </c>
      <c r="I258" s="33">
        <f>ROUND(ROUND(H258,2)*ROUND(G258,3),2)</f>
      </c>
      <c r="O258">
        <f>(I258*21)/100</f>
      </c>
      <c r="P258" t="s">
        <v>27</v>
      </c>
    </row>
    <row r="259" spans="1:5" ht="25.5">
      <c r="A259" s="34" t="s">
        <v>52</v>
      </c>
      <c r="E259" s="35" t="s">
        <v>585</v>
      </c>
    </row>
    <row r="260" spans="1:5" ht="12.75">
      <c r="A260" s="38" t="s">
        <v>54</v>
      </c>
      <c r="E260" s="37" t="s">
        <v>586</v>
      </c>
    </row>
    <row r="261" spans="1:16" ht="12.75">
      <c r="A261" s="24" t="s">
        <v>47</v>
      </c>
      <c r="B261" s="29" t="s">
        <v>587</v>
      </c>
      <c r="C261" s="29" t="s">
        <v>583</v>
      </c>
      <c r="D261" s="24" t="s">
        <v>333</v>
      </c>
      <c r="E261" s="30" t="s">
        <v>584</v>
      </c>
      <c r="F261" s="31" t="s">
        <v>149</v>
      </c>
      <c r="G261" s="32">
        <v>93.71</v>
      </c>
      <c r="H261" s="33">
        <v>0</v>
      </c>
      <c r="I261" s="33">
        <f>ROUND(ROUND(H261,2)*ROUND(G261,3),2)</f>
      </c>
      <c r="O261">
        <f>(I261*21)/100</f>
      </c>
      <c r="P261" t="s">
        <v>27</v>
      </c>
    </row>
    <row r="262" spans="1:5" ht="25.5">
      <c r="A262" s="34" t="s">
        <v>52</v>
      </c>
      <c r="E262" s="35" t="s">
        <v>588</v>
      </c>
    </row>
    <row r="263" spans="1:5" ht="12.75">
      <c r="A263" s="38" t="s">
        <v>54</v>
      </c>
      <c r="E263" s="37" t="s">
        <v>557</v>
      </c>
    </row>
    <row r="264" spans="1:16" ht="12.75">
      <c r="A264" s="24" t="s">
        <v>47</v>
      </c>
      <c r="B264" s="29" t="s">
        <v>589</v>
      </c>
      <c r="C264" s="29" t="s">
        <v>583</v>
      </c>
      <c r="D264" s="24" t="s">
        <v>511</v>
      </c>
      <c r="E264" s="30" t="s">
        <v>584</v>
      </c>
      <c r="F264" s="31" t="s">
        <v>149</v>
      </c>
      <c r="G264" s="32">
        <v>236.21</v>
      </c>
      <c r="H264" s="33">
        <v>0</v>
      </c>
      <c r="I264" s="33">
        <f>ROUND(ROUND(H264,2)*ROUND(G264,3),2)</f>
      </c>
      <c r="O264">
        <f>(I264*21)/100</f>
      </c>
      <c r="P264" t="s">
        <v>27</v>
      </c>
    </row>
    <row r="265" spans="1:5" ht="12.75">
      <c r="A265" s="34" t="s">
        <v>52</v>
      </c>
      <c r="E265" s="35" t="s">
        <v>590</v>
      </c>
    </row>
    <row r="266" spans="1:5" ht="12.75">
      <c r="A266" s="38" t="s">
        <v>54</v>
      </c>
      <c r="E266" s="37" t="s">
        <v>591</v>
      </c>
    </row>
    <row r="267" spans="1:16" ht="12.75">
      <c r="A267" s="24" t="s">
        <v>47</v>
      </c>
      <c r="B267" s="29" t="s">
        <v>592</v>
      </c>
      <c r="C267" s="29" t="s">
        <v>593</v>
      </c>
      <c r="D267" s="24" t="s">
        <v>333</v>
      </c>
      <c r="E267" s="30" t="s">
        <v>594</v>
      </c>
      <c r="F267" s="31" t="s">
        <v>149</v>
      </c>
      <c r="G267" s="32">
        <v>93.71</v>
      </c>
      <c r="H267" s="33">
        <v>0</v>
      </c>
      <c r="I267" s="33">
        <f>ROUND(ROUND(H267,2)*ROUND(G267,3),2)</f>
      </c>
      <c r="O267">
        <f>(I267*21)/100</f>
      </c>
      <c r="P267" t="s">
        <v>27</v>
      </c>
    </row>
    <row r="268" spans="1:5" ht="25.5">
      <c r="A268" s="34" t="s">
        <v>52</v>
      </c>
      <c r="E268" s="35" t="s">
        <v>595</v>
      </c>
    </row>
    <row r="269" spans="1:5" ht="12.75">
      <c r="A269" s="38" t="s">
        <v>54</v>
      </c>
      <c r="E269" s="37" t="s">
        <v>557</v>
      </c>
    </row>
    <row r="270" spans="1:16" ht="12.75">
      <c r="A270" s="24" t="s">
        <v>47</v>
      </c>
      <c r="B270" s="29" t="s">
        <v>596</v>
      </c>
      <c r="C270" s="29" t="s">
        <v>593</v>
      </c>
      <c r="D270" s="24" t="s">
        <v>511</v>
      </c>
      <c r="E270" s="30" t="s">
        <v>594</v>
      </c>
      <c r="F270" s="31" t="s">
        <v>149</v>
      </c>
      <c r="G270" s="32">
        <v>236.21</v>
      </c>
      <c r="H270" s="33">
        <v>0</v>
      </c>
      <c r="I270" s="33">
        <f>ROUND(ROUND(H270,2)*ROUND(G270,3),2)</f>
      </c>
      <c r="O270">
        <f>(I270*21)/100</f>
      </c>
      <c r="P270" t="s">
        <v>27</v>
      </c>
    </row>
    <row r="271" spans="1:5" ht="25.5">
      <c r="A271" s="34" t="s">
        <v>52</v>
      </c>
      <c r="E271" s="35" t="s">
        <v>597</v>
      </c>
    </row>
    <row r="272" spans="1:5" ht="12.75">
      <c r="A272" s="38" t="s">
        <v>54</v>
      </c>
      <c r="E272" s="37" t="s">
        <v>591</v>
      </c>
    </row>
    <row r="273" spans="1:16" ht="25.5">
      <c r="A273" s="24" t="s">
        <v>47</v>
      </c>
      <c r="B273" s="29" t="s">
        <v>598</v>
      </c>
      <c r="C273" s="29" t="s">
        <v>599</v>
      </c>
      <c r="D273" s="24" t="s">
        <v>333</v>
      </c>
      <c r="E273" s="30" t="s">
        <v>600</v>
      </c>
      <c r="F273" s="31" t="s">
        <v>149</v>
      </c>
      <c r="G273" s="32">
        <v>93.71</v>
      </c>
      <c r="H273" s="33">
        <v>0</v>
      </c>
      <c r="I273" s="33">
        <f>ROUND(ROUND(H273,2)*ROUND(G273,3),2)</f>
      </c>
      <c r="O273">
        <f>(I273*21)/100</f>
      </c>
      <c r="P273" t="s">
        <v>27</v>
      </c>
    </row>
    <row r="274" spans="1:5" ht="25.5">
      <c r="A274" s="34" t="s">
        <v>52</v>
      </c>
      <c r="E274" s="35" t="s">
        <v>601</v>
      </c>
    </row>
    <row r="275" spans="1:5" ht="12.75">
      <c r="A275" s="38" t="s">
        <v>54</v>
      </c>
      <c r="E275" s="37" t="s">
        <v>557</v>
      </c>
    </row>
    <row r="276" spans="1:16" ht="12.75">
      <c r="A276" s="24" t="s">
        <v>47</v>
      </c>
      <c r="B276" s="29" t="s">
        <v>602</v>
      </c>
      <c r="C276" s="29" t="s">
        <v>603</v>
      </c>
      <c r="D276" s="24" t="s">
        <v>268</v>
      </c>
      <c r="E276" s="30" t="s">
        <v>604</v>
      </c>
      <c r="F276" s="31" t="s">
        <v>149</v>
      </c>
      <c r="G276" s="32">
        <v>18.9</v>
      </c>
      <c r="H276" s="33">
        <v>0</v>
      </c>
      <c r="I276" s="33">
        <f>ROUND(ROUND(H276,2)*ROUND(G276,3),2)</f>
      </c>
      <c r="O276">
        <f>(I276*21)/100</f>
      </c>
      <c r="P276" t="s">
        <v>27</v>
      </c>
    </row>
    <row r="277" spans="1:5" ht="25.5">
      <c r="A277" s="34" t="s">
        <v>52</v>
      </c>
      <c r="E277" s="35" t="s">
        <v>605</v>
      </c>
    </row>
    <row r="278" spans="1:5" ht="76.5">
      <c r="A278" s="38" t="s">
        <v>54</v>
      </c>
      <c r="E278" s="37" t="s">
        <v>581</v>
      </c>
    </row>
    <row r="279" spans="1:16" ht="12.75">
      <c r="A279" s="24" t="s">
        <v>47</v>
      </c>
      <c r="B279" s="29" t="s">
        <v>606</v>
      </c>
      <c r="C279" s="29" t="s">
        <v>607</v>
      </c>
      <c r="D279" s="24" t="s">
        <v>268</v>
      </c>
      <c r="E279" s="30" t="s">
        <v>608</v>
      </c>
      <c r="F279" s="31" t="s">
        <v>149</v>
      </c>
      <c r="G279" s="32">
        <v>14.693</v>
      </c>
      <c r="H279" s="33">
        <v>0</v>
      </c>
      <c r="I279" s="33">
        <f>ROUND(ROUND(H279,2)*ROUND(G279,3),2)</f>
      </c>
      <c r="O279">
        <f>(I279*21)/100</f>
      </c>
      <c r="P279" t="s">
        <v>27</v>
      </c>
    </row>
    <row r="280" spans="1:5" ht="25.5">
      <c r="A280" s="34" t="s">
        <v>52</v>
      </c>
      <c r="E280" s="35" t="s">
        <v>609</v>
      </c>
    </row>
    <row r="281" spans="1:5" ht="76.5">
      <c r="A281" s="38" t="s">
        <v>54</v>
      </c>
      <c r="E281" s="37" t="s">
        <v>610</v>
      </c>
    </row>
    <row r="282" spans="1:16" ht="12.75">
      <c r="A282" s="24" t="s">
        <v>47</v>
      </c>
      <c r="B282" s="29" t="s">
        <v>611</v>
      </c>
      <c r="C282" s="29" t="s">
        <v>607</v>
      </c>
      <c r="D282" s="24" t="s">
        <v>272</v>
      </c>
      <c r="E282" s="30" t="s">
        <v>608</v>
      </c>
      <c r="F282" s="31" t="s">
        <v>149</v>
      </c>
      <c r="G282" s="32">
        <v>132.737</v>
      </c>
      <c r="H282" s="33">
        <v>0</v>
      </c>
      <c r="I282" s="33">
        <f>ROUND(ROUND(H282,2)*ROUND(G282,3),2)</f>
      </c>
      <c r="O282">
        <f>(I282*21)/100</f>
      </c>
      <c r="P282" t="s">
        <v>27</v>
      </c>
    </row>
    <row r="283" spans="1:5" ht="38.25">
      <c r="A283" s="34" t="s">
        <v>52</v>
      </c>
      <c r="E283" s="35" t="s">
        <v>612</v>
      </c>
    </row>
    <row r="284" spans="1:5" ht="12.75">
      <c r="A284" s="38" t="s">
        <v>54</v>
      </c>
      <c r="E284" s="37" t="s">
        <v>586</v>
      </c>
    </row>
    <row r="285" spans="1:16" ht="12.75">
      <c r="A285" s="24" t="s">
        <v>47</v>
      </c>
      <c r="B285" s="29" t="s">
        <v>613</v>
      </c>
      <c r="C285" s="29" t="s">
        <v>614</v>
      </c>
      <c r="D285" s="24" t="s">
        <v>272</v>
      </c>
      <c r="E285" s="30" t="s">
        <v>615</v>
      </c>
      <c r="F285" s="31" t="s">
        <v>149</v>
      </c>
      <c r="G285" s="32">
        <v>132.737</v>
      </c>
      <c r="H285" s="33">
        <v>0</v>
      </c>
      <c r="I285" s="33">
        <f>ROUND(ROUND(H285,2)*ROUND(G285,3),2)</f>
      </c>
      <c r="O285">
        <f>(I285*21)/100</f>
      </c>
      <c r="P285" t="s">
        <v>27</v>
      </c>
    </row>
    <row r="286" spans="1:5" ht="25.5">
      <c r="A286" s="34" t="s">
        <v>52</v>
      </c>
      <c r="E286" s="35" t="s">
        <v>616</v>
      </c>
    </row>
    <row r="287" spans="1:5" ht="12.75">
      <c r="A287" s="38" t="s">
        <v>54</v>
      </c>
      <c r="E287" s="37" t="s">
        <v>586</v>
      </c>
    </row>
    <row r="288" spans="1:16" ht="12.75">
      <c r="A288" s="24" t="s">
        <v>47</v>
      </c>
      <c r="B288" s="29" t="s">
        <v>617</v>
      </c>
      <c r="C288" s="29" t="s">
        <v>618</v>
      </c>
      <c r="D288" s="24" t="s">
        <v>49</v>
      </c>
      <c r="E288" s="30" t="s">
        <v>619</v>
      </c>
      <c r="F288" s="31" t="s">
        <v>149</v>
      </c>
      <c r="G288" s="32">
        <v>16.59</v>
      </c>
      <c r="H288" s="33">
        <v>0</v>
      </c>
      <c r="I288" s="33">
        <f>ROUND(ROUND(H288,2)*ROUND(G288,3),2)</f>
      </c>
      <c r="O288">
        <f>(I288*21)/100</f>
      </c>
      <c r="P288" t="s">
        <v>27</v>
      </c>
    </row>
    <row r="289" spans="1:5" ht="38.25">
      <c r="A289" s="34" t="s">
        <v>52</v>
      </c>
      <c r="E289" s="35" t="s">
        <v>620</v>
      </c>
    </row>
    <row r="290" spans="1:5" ht="12.75">
      <c r="A290" s="36" t="s">
        <v>54</v>
      </c>
      <c r="E290" s="37" t="s">
        <v>621</v>
      </c>
    </row>
    <row r="291" spans="1:18" ht="12.75" customHeight="1">
      <c r="A291" s="6" t="s">
        <v>45</v>
      </c>
      <c r="B291" s="6"/>
      <c r="C291" s="41" t="s">
        <v>39</v>
      </c>
      <c r="D291" s="6"/>
      <c r="E291" s="27" t="s">
        <v>622</v>
      </c>
      <c r="F291" s="6"/>
      <c r="G291" s="6"/>
      <c r="H291" s="6"/>
      <c r="I291" s="42">
        <f>0+Q291</f>
      </c>
      <c r="O291">
        <f>0+R291</f>
      </c>
      <c r="Q291">
        <f>0+I292+I295+I298+I301</f>
      </c>
      <c r="R291">
        <f>0+O292+O295+O298+O301</f>
      </c>
    </row>
    <row r="292" spans="1:16" ht="12.75">
      <c r="A292" s="24" t="s">
        <v>47</v>
      </c>
      <c r="B292" s="29" t="s">
        <v>623</v>
      </c>
      <c r="C292" s="29" t="s">
        <v>624</v>
      </c>
      <c r="D292" s="24" t="s">
        <v>49</v>
      </c>
      <c r="E292" s="30" t="s">
        <v>625</v>
      </c>
      <c r="F292" s="31" t="s">
        <v>149</v>
      </c>
      <c r="G292" s="32">
        <v>36.025</v>
      </c>
      <c r="H292" s="33">
        <v>0</v>
      </c>
      <c r="I292" s="33">
        <f>ROUND(ROUND(H292,2)*ROUND(G292,3),2)</f>
      </c>
      <c r="O292">
        <f>(I292*21)/100</f>
      </c>
      <c r="P292" t="s">
        <v>27</v>
      </c>
    </row>
    <row r="293" spans="1:5" ht="102">
      <c r="A293" s="34" t="s">
        <v>52</v>
      </c>
      <c r="E293" s="35" t="s">
        <v>626</v>
      </c>
    </row>
    <row r="294" spans="1:5" ht="102">
      <c r="A294" s="38" t="s">
        <v>54</v>
      </c>
      <c r="E294" s="37" t="s">
        <v>627</v>
      </c>
    </row>
    <row r="295" spans="1:16" ht="12.75">
      <c r="A295" s="24" t="s">
        <v>47</v>
      </c>
      <c r="B295" s="29" t="s">
        <v>628</v>
      </c>
      <c r="C295" s="29" t="s">
        <v>629</v>
      </c>
      <c r="D295" s="24" t="s">
        <v>49</v>
      </c>
      <c r="E295" s="30" t="s">
        <v>630</v>
      </c>
      <c r="F295" s="31" t="s">
        <v>149</v>
      </c>
      <c r="G295" s="32">
        <v>53.457</v>
      </c>
      <c r="H295" s="33">
        <v>0</v>
      </c>
      <c r="I295" s="33">
        <f>ROUND(ROUND(H295,2)*ROUND(G295,3),2)</f>
      </c>
      <c r="O295">
        <f>(I295*21)/100</f>
      </c>
      <c r="P295" t="s">
        <v>27</v>
      </c>
    </row>
    <row r="296" spans="1:5" ht="12.75">
      <c r="A296" s="34" t="s">
        <v>52</v>
      </c>
      <c r="E296" s="35" t="s">
        <v>631</v>
      </c>
    </row>
    <row r="297" spans="1:5" ht="216.75">
      <c r="A297" s="38" t="s">
        <v>54</v>
      </c>
      <c r="E297" s="37" t="s">
        <v>632</v>
      </c>
    </row>
    <row r="298" spans="1:16" ht="12.75">
      <c r="A298" s="24" t="s">
        <v>47</v>
      </c>
      <c r="B298" s="29" t="s">
        <v>633</v>
      </c>
      <c r="C298" s="29" t="s">
        <v>634</v>
      </c>
      <c r="D298" s="24" t="s">
        <v>49</v>
      </c>
      <c r="E298" s="30" t="s">
        <v>635</v>
      </c>
      <c r="F298" s="31" t="s">
        <v>149</v>
      </c>
      <c r="G298" s="32">
        <v>36.025</v>
      </c>
      <c r="H298" s="33">
        <v>0</v>
      </c>
      <c r="I298" s="33">
        <f>ROUND(ROUND(H298,2)*ROUND(G298,3),2)</f>
      </c>
      <c r="O298">
        <f>(I298*21)/100</f>
      </c>
      <c r="P298" t="s">
        <v>27</v>
      </c>
    </row>
    <row r="299" spans="1:5" ht="76.5">
      <c r="A299" s="34" t="s">
        <v>52</v>
      </c>
      <c r="E299" s="35" t="s">
        <v>636</v>
      </c>
    </row>
    <row r="300" spans="1:5" ht="102">
      <c r="A300" s="38" t="s">
        <v>54</v>
      </c>
      <c r="E300" s="37" t="s">
        <v>627</v>
      </c>
    </row>
    <row r="301" spans="1:16" ht="12.75">
      <c r="A301" s="24" t="s">
        <v>47</v>
      </c>
      <c r="B301" s="29" t="s">
        <v>637</v>
      </c>
      <c r="C301" s="29" t="s">
        <v>638</v>
      </c>
      <c r="D301" s="24" t="s">
        <v>49</v>
      </c>
      <c r="E301" s="30" t="s">
        <v>639</v>
      </c>
      <c r="F301" s="31" t="s">
        <v>135</v>
      </c>
      <c r="G301" s="32">
        <v>10.808</v>
      </c>
      <c r="H301" s="33">
        <v>0</v>
      </c>
      <c r="I301" s="33">
        <f>ROUND(ROUND(H301,2)*ROUND(G301,3),2)</f>
      </c>
      <c r="O301">
        <f>(I301*21)/100</f>
      </c>
      <c r="P301" t="s">
        <v>27</v>
      </c>
    </row>
    <row r="302" spans="1:5" ht="76.5">
      <c r="A302" s="34" t="s">
        <v>52</v>
      </c>
      <c r="E302" s="35" t="s">
        <v>640</v>
      </c>
    </row>
    <row r="303" spans="1:5" ht="165.75">
      <c r="A303" s="36" t="s">
        <v>54</v>
      </c>
      <c r="E303" s="37" t="s">
        <v>641</v>
      </c>
    </row>
    <row r="304" spans="1:18" ht="12.75" customHeight="1">
      <c r="A304" s="6" t="s">
        <v>45</v>
      </c>
      <c r="B304" s="6"/>
      <c r="C304" s="41" t="s">
        <v>72</v>
      </c>
      <c r="D304" s="6"/>
      <c r="E304" s="27" t="s">
        <v>642</v>
      </c>
      <c r="F304" s="6"/>
      <c r="G304" s="6"/>
      <c r="H304" s="6"/>
      <c r="I304" s="42">
        <f>0+Q304</f>
      </c>
      <c r="O304">
        <f>0+R304</f>
      </c>
      <c r="Q304">
        <f>0+I305+I308+I311+I314+I317+I320+I323</f>
      </c>
      <c r="R304">
        <f>0+O305+O308+O311+O314+O317+O320+O323</f>
      </c>
    </row>
    <row r="305" spans="1:16" ht="25.5">
      <c r="A305" s="24" t="s">
        <v>47</v>
      </c>
      <c r="B305" s="29" t="s">
        <v>643</v>
      </c>
      <c r="C305" s="29" t="s">
        <v>644</v>
      </c>
      <c r="D305" s="24" t="s">
        <v>49</v>
      </c>
      <c r="E305" s="30" t="s">
        <v>645</v>
      </c>
      <c r="F305" s="31" t="s">
        <v>149</v>
      </c>
      <c r="G305" s="32">
        <v>44.395</v>
      </c>
      <c r="H305" s="33">
        <v>0</v>
      </c>
      <c r="I305" s="33">
        <f>ROUND(ROUND(H305,2)*ROUND(G305,3),2)</f>
      </c>
      <c r="O305">
        <f>(I305*21)/100</f>
      </c>
      <c r="P305" t="s">
        <v>27</v>
      </c>
    </row>
    <row r="306" spans="1:5" ht="12.75">
      <c r="A306" s="34" t="s">
        <v>52</v>
      </c>
      <c r="E306" s="35" t="s">
        <v>646</v>
      </c>
    </row>
    <row r="307" spans="1:5" ht="38.25">
      <c r="A307" s="38" t="s">
        <v>54</v>
      </c>
      <c r="E307" s="37" t="s">
        <v>647</v>
      </c>
    </row>
    <row r="308" spans="1:16" ht="25.5">
      <c r="A308" s="24" t="s">
        <v>47</v>
      </c>
      <c r="B308" s="29" t="s">
        <v>648</v>
      </c>
      <c r="C308" s="29" t="s">
        <v>649</v>
      </c>
      <c r="D308" s="24" t="s">
        <v>49</v>
      </c>
      <c r="E308" s="30" t="s">
        <v>650</v>
      </c>
      <c r="F308" s="31" t="s">
        <v>149</v>
      </c>
      <c r="G308" s="32">
        <v>155.39</v>
      </c>
      <c r="H308" s="33">
        <v>0</v>
      </c>
      <c r="I308" s="33">
        <f>ROUND(ROUND(H308,2)*ROUND(G308,3),2)</f>
      </c>
      <c r="O308">
        <f>(I308*21)/100</f>
      </c>
      <c r="P308" t="s">
        <v>27</v>
      </c>
    </row>
    <row r="309" spans="1:5" ht="63.75">
      <c r="A309" s="34" t="s">
        <v>52</v>
      </c>
      <c r="E309" s="35" t="s">
        <v>651</v>
      </c>
    </row>
    <row r="310" spans="1:5" ht="51">
      <c r="A310" s="38" t="s">
        <v>54</v>
      </c>
      <c r="E310" s="37" t="s">
        <v>652</v>
      </c>
    </row>
    <row r="311" spans="1:16" ht="12.75">
      <c r="A311" s="24" t="s">
        <v>47</v>
      </c>
      <c r="B311" s="29" t="s">
        <v>653</v>
      </c>
      <c r="C311" s="29" t="s">
        <v>654</v>
      </c>
      <c r="D311" s="24" t="s">
        <v>49</v>
      </c>
      <c r="E311" s="30" t="s">
        <v>655</v>
      </c>
      <c r="F311" s="31" t="s">
        <v>149</v>
      </c>
      <c r="G311" s="32">
        <v>30.375</v>
      </c>
      <c r="H311" s="33">
        <v>0</v>
      </c>
      <c r="I311" s="33">
        <f>ROUND(ROUND(H311,2)*ROUND(G311,3),2)</f>
      </c>
      <c r="O311">
        <f>(I311*21)/100</f>
      </c>
      <c r="P311" t="s">
        <v>27</v>
      </c>
    </row>
    <row r="312" spans="1:5" ht="12.75">
      <c r="A312" s="34" t="s">
        <v>52</v>
      </c>
      <c r="E312" s="35" t="s">
        <v>656</v>
      </c>
    </row>
    <row r="313" spans="1:5" ht="12.75">
      <c r="A313" s="38" t="s">
        <v>54</v>
      </c>
      <c r="E313" s="37" t="s">
        <v>657</v>
      </c>
    </row>
    <row r="314" spans="1:16" ht="12.75">
      <c r="A314" s="24" t="s">
        <v>47</v>
      </c>
      <c r="B314" s="29" t="s">
        <v>658</v>
      </c>
      <c r="C314" s="29" t="s">
        <v>659</v>
      </c>
      <c r="D314" s="24" t="s">
        <v>49</v>
      </c>
      <c r="E314" s="30" t="s">
        <v>660</v>
      </c>
      <c r="F314" s="31" t="s">
        <v>149</v>
      </c>
      <c r="G314" s="32">
        <v>44.395</v>
      </c>
      <c r="H314" s="33">
        <v>0</v>
      </c>
      <c r="I314" s="33">
        <f>ROUND(ROUND(H314,2)*ROUND(G314,3),2)</f>
      </c>
      <c r="O314">
        <f>(I314*21)/100</f>
      </c>
      <c r="P314" t="s">
        <v>27</v>
      </c>
    </row>
    <row r="315" spans="1:5" ht="12.75">
      <c r="A315" s="34" t="s">
        <v>52</v>
      </c>
      <c r="E315" s="35" t="s">
        <v>661</v>
      </c>
    </row>
    <row r="316" spans="1:5" ht="38.25">
      <c r="A316" s="38" t="s">
        <v>54</v>
      </c>
      <c r="E316" s="37" t="s">
        <v>647</v>
      </c>
    </row>
    <row r="317" spans="1:16" ht="12.75">
      <c r="A317" s="24" t="s">
        <v>47</v>
      </c>
      <c r="B317" s="29" t="s">
        <v>662</v>
      </c>
      <c r="C317" s="29" t="s">
        <v>663</v>
      </c>
      <c r="D317" s="24" t="s">
        <v>49</v>
      </c>
      <c r="E317" s="30" t="s">
        <v>664</v>
      </c>
      <c r="F317" s="31" t="s">
        <v>149</v>
      </c>
      <c r="G317" s="32">
        <v>289.25</v>
      </c>
      <c r="H317" s="33">
        <v>0</v>
      </c>
      <c r="I317" s="33">
        <f>ROUND(ROUND(H317,2)*ROUND(G317,3),2)</f>
      </c>
      <c r="O317">
        <f>(I317*21)/100</f>
      </c>
      <c r="P317" t="s">
        <v>27</v>
      </c>
    </row>
    <row r="318" spans="1:5" ht="12.75">
      <c r="A318" s="34" t="s">
        <v>52</v>
      </c>
      <c r="E318" s="35" t="s">
        <v>665</v>
      </c>
    </row>
    <row r="319" spans="1:5" ht="204">
      <c r="A319" s="38" t="s">
        <v>54</v>
      </c>
      <c r="E319" s="37" t="s">
        <v>666</v>
      </c>
    </row>
    <row r="320" spans="1:16" ht="12.75">
      <c r="A320" s="24" t="s">
        <v>47</v>
      </c>
      <c r="B320" s="29" t="s">
        <v>667</v>
      </c>
      <c r="C320" s="29" t="s">
        <v>668</v>
      </c>
      <c r="D320" s="24" t="s">
        <v>49</v>
      </c>
      <c r="E320" s="30" t="s">
        <v>669</v>
      </c>
      <c r="F320" s="31" t="s">
        <v>149</v>
      </c>
      <c r="G320" s="32">
        <v>80.419</v>
      </c>
      <c r="H320" s="33">
        <v>0</v>
      </c>
      <c r="I320" s="33">
        <f>ROUND(ROUND(H320,2)*ROUND(G320,3),2)</f>
      </c>
      <c r="O320">
        <f>(I320*21)/100</f>
      </c>
      <c r="P320" t="s">
        <v>27</v>
      </c>
    </row>
    <row r="321" spans="1:5" ht="25.5">
      <c r="A321" s="34" t="s">
        <v>52</v>
      </c>
      <c r="E321" s="35" t="s">
        <v>670</v>
      </c>
    </row>
    <row r="322" spans="1:5" ht="102">
      <c r="A322" s="38" t="s">
        <v>54</v>
      </c>
      <c r="E322" s="37" t="s">
        <v>671</v>
      </c>
    </row>
    <row r="323" spans="1:16" ht="12.75">
      <c r="A323" s="24" t="s">
        <v>47</v>
      </c>
      <c r="B323" s="29" t="s">
        <v>672</v>
      </c>
      <c r="C323" s="29" t="s">
        <v>673</v>
      </c>
      <c r="D323" s="24" t="s">
        <v>49</v>
      </c>
      <c r="E323" s="30" t="s">
        <v>674</v>
      </c>
      <c r="F323" s="31" t="s">
        <v>149</v>
      </c>
      <c r="G323" s="32">
        <v>16.648</v>
      </c>
      <c r="H323" s="33">
        <v>0</v>
      </c>
      <c r="I323" s="33">
        <f>ROUND(ROUND(H323,2)*ROUND(G323,3),2)</f>
      </c>
      <c r="O323">
        <f>(I323*21)/100</f>
      </c>
      <c r="P323" t="s">
        <v>27</v>
      </c>
    </row>
    <row r="324" spans="1:5" ht="25.5">
      <c r="A324" s="34" t="s">
        <v>52</v>
      </c>
      <c r="E324" s="35" t="s">
        <v>675</v>
      </c>
    </row>
    <row r="325" spans="1:5" ht="76.5">
      <c r="A325" s="36" t="s">
        <v>54</v>
      </c>
      <c r="E325" s="37" t="s">
        <v>676</v>
      </c>
    </row>
    <row r="326" spans="1:18" ht="12.75" customHeight="1">
      <c r="A326" s="6" t="s">
        <v>45</v>
      </c>
      <c r="B326" s="6"/>
      <c r="C326" s="41" t="s">
        <v>76</v>
      </c>
      <c r="D326" s="6"/>
      <c r="E326" s="27" t="s">
        <v>677</v>
      </c>
      <c r="F326" s="6"/>
      <c r="G326" s="6"/>
      <c r="H326" s="6"/>
      <c r="I326" s="42">
        <f>0+Q326</f>
      </c>
      <c r="O326">
        <f>0+R326</f>
      </c>
      <c r="Q326">
        <f>0+I327</f>
      </c>
      <c r="R326">
        <f>0+O327</f>
      </c>
    </row>
    <row r="327" spans="1:16" ht="12.75">
      <c r="A327" s="24" t="s">
        <v>47</v>
      </c>
      <c r="B327" s="29" t="s">
        <v>678</v>
      </c>
      <c r="C327" s="29" t="s">
        <v>679</v>
      </c>
      <c r="D327" s="24" t="s">
        <v>49</v>
      </c>
      <c r="E327" s="30" t="s">
        <v>680</v>
      </c>
      <c r="F327" s="31" t="s">
        <v>135</v>
      </c>
      <c r="G327" s="32">
        <v>18.344</v>
      </c>
      <c r="H327" s="33">
        <v>0</v>
      </c>
      <c r="I327" s="33">
        <f>ROUND(ROUND(H327,2)*ROUND(G327,3),2)</f>
      </c>
      <c r="O327">
        <f>(I327*21)/100</f>
      </c>
      <c r="P327" t="s">
        <v>27</v>
      </c>
    </row>
    <row r="328" spans="1:5" ht="25.5">
      <c r="A328" s="34" t="s">
        <v>52</v>
      </c>
      <c r="E328" s="35" t="s">
        <v>681</v>
      </c>
    </row>
    <row r="329" spans="1:5" ht="12.75">
      <c r="A329" s="36" t="s">
        <v>54</v>
      </c>
      <c r="E329" s="37" t="s">
        <v>682</v>
      </c>
    </row>
    <row r="330" spans="1:18" ht="12.75" customHeight="1">
      <c r="A330" s="6" t="s">
        <v>45</v>
      </c>
      <c r="B330" s="6"/>
      <c r="C330" s="41" t="s">
        <v>42</v>
      </c>
      <c r="D330" s="6"/>
      <c r="E330" s="27" t="s">
        <v>132</v>
      </c>
      <c r="F330" s="6"/>
      <c r="G330" s="6"/>
      <c r="H330" s="6"/>
      <c r="I330" s="42">
        <f>0+Q330</f>
      </c>
      <c r="O330">
        <f>0+R330</f>
      </c>
      <c r="Q330">
        <f>0+I331+I334+I337+I340+I343+I346+I349+I352+I355+I358+I361+I364+I367+I370+I373+I376+I379+I382+I385</f>
      </c>
      <c r="R330">
        <f>0+O331+O334+O337+O340+O343+O346+O349+O352+O355+O358+O361+O364+O367+O370+O373+O376+O379+O382+O385</f>
      </c>
    </row>
    <row r="331" spans="1:16" ht="25.5">
      <c r="A331" s="24" t="s">
        <v>47</v>
      </c>
      <c r="B331" s="29" t="s">
        <v>683</v>
      </c>
      <c r="C331" s="29" t="s">
        <v>684</v>
      </c>
      <c r="D331" s="24" t="s">
        <v>49</v>
      </c>
      <c r="E331" s="30" t="s">
        <v>685</v>
      </c>
      <c r="F331" s="31" t="s">
        <v>135</v>
      </c>
      <c r="G331" s="32">
        <v>70.802</v>
      </c>
      <c r="H331" s="33">
        <v>0</v>
      </c>
      <c r="I331" s="33">
        <f>ROUND(ROUND(H331,2)*ROUND(G331,3),2)</f>
      </c>
      <c r="O331">
        <f>(I331*21)/100</f>
      </c>
      <c r="P331" t="s">
        <v>27</v>
      </c>
    </row>
    <row r="332" spans="1:5" ht="12.75">
      <c r="A332" s="34" t="s">
        <v>52</v>
      </c>
      <c r="E332" s="35" t="s">
        <v>686</v>
      </c>
    </row>
    <row r="333" spans="1:5" ht="12.75">
      <c r="A333" s="38" t="s">
        <v>54</v>
      </c>
      <c r="E333" s="37" t="s">
        <v>687</v>
      </c>
    </row>
    <row r="334" spans="1:16" ht="12.75">
      <c r="A334" s="24" t="s">
        <v>47</v>
      </c>
      <c r="B334" s="29" t="s">
        <v>688</v>
      </c>
      <c r="C334" s="29" t="s">
        <v>689</v>
      </c>
      <c r="D334" s="24" t="s">
        <v>49</v>
      </c>
      <c r="E334" s="30" t="s">
        <v>690</v>
      </c>
      <c r="F334" s="31" t="s">
        <v>135</v>
      </c>
      <c r="G334" s="32">
        <v>55.546</v>
      </c>
      <c r="H334" s="33">
        <v>0</v>
      </c>
      <c r="I334" s="33">
        <f>ROUND(ROUND(H334,2)*ROUND(G334,3),2)</f>
      </c>
      <c r="O334">
        <f>(I334*21)/100</f>
      </c>
      <c r="P334" t="s">
        <v>27</v>
      </c>
    </row>
    <row r="335" spans="1:5" ht="25.5">
      <c r="A335" s="34" t="s">
        <v>52</v>
      </c>
      <c r="E335" s="35" t="s">
        <v>691</v>
      </c>
    </row>
    <row r="336" spans="1:5" ht="12.75">
      <c r="A336" s="38" t="s">
        <v>54</v>
      </c>
      <c r="E336" s="37" t="s">
        <v>692</v>
      </c>
    </row>
    <row r="337" spans="1:16" ht="12.75">
      <c r="A337" s="24" t="s">
        <v>47</v>
      </c>
      <c r="B337" s="29" t="s">
        <v>693</v>
      </c>
      <c r="C337" s="29" t="s">
        <v>694</v>
      </c>
      <c r="D337" s="24" t="s">
        <v>49</v>
      </c>
      <c r="E337" s="30" t="s">
        <v>695</v>
      </c>
      <c r="F337" s="31" t="s">
        <v>89</v>
      </c>
      <c r="G337" s="32">
        <v>10</v>
      </c>
      <c r="H337" s="33">
        <v>0</v>
      </c>
      <c r="I337" s="33">
        <f>ROUND(ROUND(H337,2)*ROUND(G337,3),2)</f>
      </c>
      <c r="O337">
        <f>(I337*21)/100</f>
      </c>
      <c r="P337" t="s">
        <v>27</v>
      </c>
    </row>
    <row r="338" spans="1:5" ht="51">
      <c r="A338" s="34" t="s">
        <v>52</v>
      </c>
      <c r="E338" s="35" t="s">
        <v>696</v>
      </c>
    </row>
    <row r="339" spans="1:5" ht="12.75">
      <c r="A339" s="38" t="s">
        <v>54</v>
      </c>
      <c r="E339" s="37" t="s">
        <v>697</v>
      </c>
    </row>
    <row r="340" spans="1:16" ht="12.75">
      <c r="A340" s="24" t="s">
        <v>47</v>
      </c>
      <c r="B340" s="29" t="s">
        <v>698</v>
      </c>
      <c r="C340" s="29" t="s">
        <v>699</v>
      </c>
      <c r="D340" s="24" t="s">
        <v>49</v>
      </c>
      <c r="E340" s="30" t="s">
        <v>700</v>
      </c>
      <c r="F340" s="31" t="s">
        <v>89</v>
      </c>
      <c r="G340" s="32">
        <v>2</v>
      </c>
      <c r="H340" s="33">
        <v>0</v>
      </c>
      <c r="I340" s="33">
        <f>ROUND(ROUND(H340,2)*ROUND(G340,3),2)</f>
      </c>
      <c r="O340">
        <f>(I340*21)/100</f>
      </c>
      <c r="P340" t="s">
        <v>27</v>
      </c>
    </row>
    <row r="341" spans="1:5" ht="12.75">
      <c r="A341" s="34" t="s">
        <v>52</v>
      </c>
      <c r="E341" s="35" t="s">
        <v>49</v>
      </c>
    </row>
    <row r="342" spans="1:5" ht="12.75">
      <c r="A342" s="38" t="s">
        <v>54</v>
      </c>
      <c r="E342" s="37" t="s">
        <v>91</v>
      </c>
    </row>
    <row r="343" spans="1:16" ht="12.75">
      <c r="A343" s="24" t="s">
        <v>47</v>
      </c>
      <c r="B343" s="29" t="s">
        <v>701</v>
      </c>
      <c r="C343" s="29" t="s">
        <v>702</v>
      </c>
      <c r="D343" s="24" t="s">
        <v>49</v>
      </c>
      <c r="E343" s="30" t="s">
        <v>703</v>
      </c>
      <c r="F343" s="31" t="s">
        <v>89</v>
      </c>
      <c r="G343" s="32">
        <v>2</v>
      </c>
      <c r="H343" s="33">
        <v>0</v>
      </c>
      <c r="I343" s="33">
        <f>ROUND(ROUND(H343,2)*ROUND(G343,3),2)</f>
      </c>
      <c r="O343">
        <f>(I343*21)/100</f>
      </c>
      <c r="P343" t="s">
        <v>27</v>
      </c>
    </row>
    <row r="344" spans="1:5" ht="25.5">
      <c r="A344" s="34" t="s">
        <v>52</v>
      </c>
      <c r="E344" s="35" t="s">
        <v>704</v>
      </c>
    </row>
    <row r="345" spans="1:5" ht="12.75">
      <c r="A345" s="38" t="s">
        <v>54</v>
      </c>
      <c r="E345" s="37" t="s">
        <v>91</v>
      </c>
    </row>
    <row r="346" spans="1:16" ht="12.75">
      <c r="A346" s="24" t="s">
        <v>47</v>
      </c>
      <c r="B346" s="29" t="s">
        <v>705</v>
      </c>
      <c r="C346" s="29" t="s">
        <v>706</v>
      </c>
      <c r="D346" s="24" t="s">
        <v>49</v>
      </c>
      <c r="E346" s="30" t="s">
        <v>707</v>
      </c>
      <c r="F346" s="31" t="s">
        <v>135</v>
      </c>
      <c r="G346" s="32">
        <v>77.53</v>
      </c>
      <c r="H346" s="33">
        <v>0</v>
      </c>
      <c r="I346" s="33">
        <f>ROUND(ROUND(H346,2)*ROUND(G346,3),2)</f>
      </c>
      <c r="O346">
        <f>(I346*21)/100</f>
      </c>
      <c r="P346" t="s">
        <v>27</v>
      </c>
    </row>
    <row r="347" spans="1:5" ht="51">
      <c r="A347" s="34" t="s">
        <v>52</v>
      </c>
      <c r="E347" s="35" t="s">
        <v>708</v>
      </c>
    </row>
    <row r="348" spans="1:5" ht="89.25">
      <c r="A348" s="38" t="s">
        <v>54</v>
      </c>
      <c r="E348" s="37" t="s">
        <v>709</v>
      </c>
    </row>
    <row r="349" spans="1:16" ht="12.75">
      <c r="A349" s="24" t="s">
        <v>47</v>
      </c>
      <c r="B349" s="29" t="s">
        <v>710</v>
      </c>
      <c r="C349" s="29" t="s">
        <v>711</v>
      </c>
      <c r="D349" s="24" t="s">
        <v>49</v>
      </c>
      <c r="E349" s="30" t="s">
        <v>712</v>
      </c>
      <c r="F349" s="31" t="s">
        <v>135</v>
      </c>
      <c r="G349" s="32">
        <v>20.023</v>
      </c>
      <c r="H349" s="33">
        <v>0</v>
      </c>
      <c r="I349" s="33">
        <f>ROUND(ROUND(H349,2)*ROUND(G349,3),2)</f>
      </c>
      <c r="O349">
        <f>(I349*21)/100</f>
      </c>
      <c r="P349" t="s">
        <v>27</v>
      </c>
    </row>
    <row r="350" spans="1:5" ht="51">
      <c r="A350" s="34" t="s">
        <v>52</v>
      </c>
      <c r="E350" s="35" t="s">
        <v>713</v>
      </c>
    </row>
    <row r="351" spans="1:5" ht="12.75">
      <c r="A351" s="38" t="s">
        <v>54</v>
      </c>
      <c r="E351" s="37" t="s">
        <v>714</v>
      </c>
    </row>
    <row r="352" spans="1:16" ht="12.75">
      <c r="A352" s="24" t="s">
        <v>47</v>
      </c>
      <c r="B352" s="29" t="s">
        <v>715</v>
      </c>
      <c r="C352" s="29" t="s">
        <v>716</v>
      </c>
      <c r="D352" s="24" t="s">
        <v>49</v>
      </c>
      <c r="E352" s="30" t="s">
        <v>717</v>
      </c>
      <c r="F352" s="31" t="s">
        <v>135</v>
      </c>
      <c r="G352" s="32">
        <v>96.569</v>
      </c>
      <c r="H352" s="33">
        <v>0</v>
      </c>
      <c r="I352" s="33">
        <f>ROUND(ROUND(H352,2)*ROUND(G352,3),2)</f>
      </c>
      <c r="O352">
        <f>(I352*21)/100</f>
      </c>
      <c r="P352" t="s">
        <v>27</v>
      </c>
    </row>
    <row r="353" spans="1:5" ht="12.75">
      <c r="A353" s="34" t="s">
        <v>52</v>
      </c>
      <c r="E353" s="35" t="s">
        <v>718</v>
      </c>
    </row>
    <row r="354" spans="1:5" ht="102">
      <c r="A354" s="38" t="s">
        <v>54</v>
      </c>
      <c r="E354" s="37" t="s">
        <v>719</v>
      </c>
    </row>
    <row r="355" spans="1:16" ht="12.75">
      <c r="A355" s="24" t="s">
        <v>47</v>
      </c>
      <c r="B355" s="29" t="s">
        <v>720</v>
      </c>
      <c r="C355" s="29" t="s">
        <v>721</v>
      </c>
      <c r="D355" s="24" t="s">
        <v>49</v>
      </c>
      <c r="E355" s="30" t="s">
        <v>722</v>
      </c>
      <c r="F355" s="31" t="s">
        <v>135</v>
      </c>
      <c r="G355" s="32">
        <v>64.234</v>
      </c>
      <c r="H355" s="33">
        <v>0</v>
      </c>
      <c r="I355" s="33">
        <f>ROUND(ROUND(H355,2)*ROUND(G355,3),2)</f>
      </c>
      <c r="O355">
        <f>(I355*21)/100</f>
      </c>
      <c r="P355" t="s">
        <v>27</v>
      </c>
    </row>
    <row r="356" spans="1:5" ht="12.75">
      <c r="A356" s="34" t="s">
        <v>52</v>
      </c>
      <c r="E356" s="35" t="s">
        <v>723</v>
      </c>
    </row>
    <row r="357" spans="1:5" ht="38.25">
      <c r="A357" s="38" t="s">
        <v>54</v>
      </c>
      <c r="E357" s="37" t="s">
        <v>724</v>
      </c>
    </row>
    <row r="358" spans="1:16" ht="12.75">
      <c r="A358" s="24" t="s">
        <v>47</v>
      </c>
      <c r="B358" s="29" t="s">
        <v>725</v>
      </c>
      <c r="C358" s="29" t="s">
        <v>726</v>
      </c>
      <c r="D358" s="24" t="s">
        <v>49</v>
      </c>
      <c r="E358" s="30" t="s">
        <v>727</v>
      </c>
      <c r="F358" s="31" t="s">
        <v>135</v>
      </c>
      <c r="G358" s="32">
        <v>225.037</v>
      </c>
      <c r="H358" s="33">
        <v>0</v>
      </c>
      <c r="I358" s="33">
        <f>ROUND(ROUND(H358,2)*ROUND(G358,3),2)</f>
      </c>
      <c r="O358">
        <f>(I358*21)/100</f>
      </c>
      <c r="P358" t="s">
        <v>27</v>
      </c>
    </row>
    <row r="359" spans="1:5" ht="12.75">
      <c r="A359" s="34" t="s">
        <v>52</v>
      </c>
      <c r="E359" s="35" t="s">
        <v>49</v>
      </c>
    </row>
    <row r="360" spans="1:5" ht="204">
      <c r="A360" s="38" t="s">
        <v>54</v>
      </c>
      <c r="E360" s="37" t="s">
        <v>728</v>
      </c>
    </row>
    <row r="361" spans="1:16" ht="12.75">
      <c r="A361" s="24" t="s">
        <v>47</v>
      </c>
      <c r="B361" s="29" t="s">
        <v>729</v>
      </c>
      <c r="C361" s="29" t="s">
        <v>730</v>
      </c>
      <c r="D361" s="24" t="s">
        <v>49</v>
      </c>
      <c r="E361" s="30" t="s">
        <v>731</v>
      </c>
      <c r="F361" s="31" t="s">
        <v>135</v>
      </c>
      <c r="G361" s="32">
        <v>64.234</v>
      </c>
      <c r="H361" s="33">
        <v>0</v>
      </c>
      <c r="I361" s="33">
        <f>ROUND(ROUND(H361,2)*ROUND(G361,3),2)</f>
      </c>
      <c r="O361">
        <f>(I361*21)/100</f>
      </c>
      <c r="P361" t="s">
        <v>27</v>
      </c>
    </row>
    <row r="362" spans="1:5" ht="12.75">
      <c r="A362" s="34" t="s">
        <v>52</v>
      </c>
      <c r="E362" s="35" t="s">
        <v>732</v>
      </c>
    </row>
    <row r="363" spans="1:5" ht="51">
      <c r="A363" s="38" t="s">
        <v>54</v>
      </c>
      <c r="E363" s="37" t="s">
        <v>733</v>
      </c>
    </row>
    <row r="364" spans="1:16" ht="12.75">
      <c r="A364" s="24" t="s">
        <v>47</v>
      </c>
      <c r="B364" s="29" t="s">
        <v>734</v>
      </c>
      <c r="C364" s="29" t="s">
        <v>735</v>
      </c>
      <c r="D364" s="24" t="s">
        <v>49</v>
      </c>
      <c r="E364" s="30" t="s">
        <v>736</v>
      </c>
      <c r="F364" s="31" t="s">
        <v>135</v>
      </c>
      <c r="G364" s="32">
        <v>8.25</v>
      </c>
      <c r="H364" s="33">
        <v>0</v>
      </c>
      <c r="I364" s="33">
        <f>ROUND(ROUND(H364,2)*ROUND(G364,3),2)</f>
      </c>
      <c r="O364">
        <f>(I364*21)/100</f>
      </c>
      <c r="P364" t="s">
        <v>27</v>
      </c>
    </row>
    <row r="365" spans="1:5" ht="51">
      <c r="A365" s="34" t="s">
        <v>52</v>
      </c>
      <c r="E365" s="35" t="s">
        <v>737</v>
      </c>
    </row>
    <row r="366" spans="1:5" ht="12.75">
      <c r="A366" s="38" t="s">
        <v>54</v>
      </c>
      <c r="E366" s="37" t="s">
        <v>738</v>
      </c>
    </row>
    <row r="367" spans="1:16" ht="12.75">
      <c r="A367" s="24" t="s">
        <v>47</v>
      </c>
      <c r="B367" s="29" t="s">
        <v>739</v>
      </c>
      <c r="C367" s="29" t="s">
        <v>740</v>
      </c>
      <c r="D367" s="24" t="s">
        <v>49</v>
      </c>
      <c r="E367" s="30" t="s">
        <v>741</v>
      </c>
      <c r="F367" s="31" t="s">
        <v>135</v>
      </c>
      <c r="G367" s="32">
        <v>8.95</v>
      </c>
      <c r="H367" s="33">
        <v>0</v>
      </c>
      <c r="I367" s="33">
        <f>ROUND(ROUND(H367,2)*ROUND(G367,3),2)</f>
      </c>
      <c r="O367">
        <f>(I367*21)/100</f>
      </c>
      <c r="P367" t="s">
        <v>27</v>
      </c>
    </row>
    <row r="368" spans="1:5" ht="63.75">
      <c r="A368" s="34" t="s">
        <v>52</v>
      </c>
      <c r="E368" s="35" t="s">
        <v>742</v>
      </c>
    </row>
    <row r="369" spans="1:5" ht="12.75">
      <c r="A369" s="38" t="s">
        <v>54</v>
      </c>
      <c r="E369" s="37" t="s">
        <v>743</v>
      </c>
    </row>
    <row r="370" spans="1:16" ht="12.75">
      <c r="A370" s="24" t="s">
        <v>47</v>
      </c>
      <c r="B370" s="29" t="s">
        <v>744</v>
      </c>
      <c r="C370" s="29" t="s">
        <v>745</v>
      </c>
      <c r="D370" s="24" t="s">
        <v>49</v>
      </c>
      <c r="E370" s="30" t="s">
        <v>746</v>
      </c>
      <c r="F370" s="31" t="s">
        <v>135</v>
      </c>
      <c r="G370" s="32">
        <v>17.21</v>
      </c>
      <c r="H370" s="33">
        <v>0</v>
      </c>
      <c r="I370" s="33">
        <f>ROUND(ROUND(H370,2)*ROUND(G370,3),2)</f>
      </c>
      <c r="O370">
        <f>(I370*21)/100</f>
      </c>
      <c r="P370" t="s">
        <v>27</v>
      </c>
    </row>
    <row r="371" spans="1:5" ht="63.75">
      <c r="A371" s="34" t="s">
        <v>52</v>
      </c>
      <c r="E371" s="35" t="s">
        <v>747</v>
      </c>
    </row>
    <row r="372" spans="1:5" ht="12.75">
      <c r="A372" s="38" t="s">
        <v>54</v>
      </c>
      <c r="E372" s="37" t="s">
        <v>748</v>
      </c>
    </row>
    <row r="373" spans="1:16" ht="12.75">
      <c r="A373" s="24" t="s">
        <v>47</v>
      </c>
      <c r="B373" s="29" t="s">
        <v>749</v>
      </c>
      <c r="C373" s="29" t="s">
        <v>750</v>
      </c>
      <c r="D373" s="24" t="s">
        <v>49</v>
      </c>
      <c r="E373" s="30" t="s">
        <v>751</v>
      </c>
      <c r="F373" s="31" t="s">
        <v>89</v>
      </c>
      <c r="G373" s="32">
        <v>2</v>
      </c>
      <c r="H373" s="33">
        <v>0</v>
      </c>
      <c r="I373" s="33">
        <f>ROUND(ROUND(H373,2)*ROUND(G373,3),2)</f>
      </c>
      <c r="O373">
        <f>(I373*21)/100</f>
      </c>
      <c r="P373" t="s">
        <v>27</v>
      </c>
    </row>
    <row r="374" spans="1:5" ht="25.5">
      <c r="A374" s="34" t="s">
        <v>52</v>
      </c>
      <c r="E374" s="35" t="s">
        <v>752</v>
      </c>
    </row>
    <row r="375" spans="1:5" ht="12.75">
      <c r="A375" s="38" t="s">
        <v>54</v>
      </c>
      <c r="E375" s="37" t="s">
        <v>91</v>
      </c>
    </row>
    <row r="376" spans="1:16" ht="12.75">
      <c r="A376" s="24" t="s">
        <v>47</v>
      </c>
      <c r="B376" s="29" t="s">
        <v>753</v>
      </c>
      <c r="C376" s="29" t="s">
        <v>754</v>
      </c>
      <c r="D376" s="24" t="s">
        <v>49</v>
      </c>
      <c r="E376" s="30" t="s">
        <v>755</v>
      </c>
      <c r="F376" s="31" t="s">
        <v>89</v>
      </c>
      <c r="G376" s="32">
        <v>5</v>
      </c>
      <c r="H376" s="33">
        <v>0</v>
      </c>
      <c r="I376" s="33">
        <f>ROUND(ROUND(H376,2)*ROUND(G376,3),2)</f>
      </c>
      <c r="O376">
        <f>(I376*21)/100</f>
      </c>
      <c r="P376" t="s">
        <v>27</v>
      </c>
    </row>
    <row r="377" spans="1:5" ht="12.75">
      <c r="A377" s="34" t="s">
        <v>52</v>
      </c>
      <c r="E377" s="35" t="s">
        <v>756</v>
      </c>
    </row>
    <row r="378" spans="1:5" ht="12.75">
      <c r="A378" s="38" t="s">
        <v>54</v>
      </c>
      <c r="E378" s="37" t="s">
        <v>145</v>
      </c>
    </row>
    <row r="379" spans="1:16" ht="12.75">
      <c r="A379" s="24" t="s">
        <v>47</v>
      </c>
      <c r="B379" s="29" t="s">
        <v>757</v>
      </c>
      <c r="C379" s="29" t="s">
        <v>758</v>
      </c>
      <c r="D379" s="24" t="s">
        <v>49</v>
      </c>
      <c r="E379" s="30" t="s">
        <v>759</v>
      </c>
      <c r="F379" s="31" t="s">
        <v>149</v>
      </c>
      <c r="G379" s="32">
        <v>289.25</v>
      </c>
      <c r="H379" s="33">
        <v>0</v>
      </c>
      <c r="I379" s="33">
        <f>ROUND(ROUND(H379,2)*ROUND(G379,3),2)</f>
      </c>
      <c r="O379">
        <f>(I379*21)/100</f>
      </c>
      <c r="P379" t="s">
        <v>27</v>
      </c>
    </row>
    <row r="380" spans="1:5" ht="25.5">
      <c r="A380" s="34" t="s">
        <v>52</v>
      </c>
      <c r="E380" s="35" t="s">
        <v>760</v>
      </c>
    </row>
    <row r="381" spans="1:5" ht="204">
      <c r="A381" s="38" t="s">
        <v>54</v>
      </c>
      <c r="E381" s="37" t="s">
        <v>666</v>
      </c>
    </row>
    <row r="382" spans="1:16" ht="12.75">
      <c r="A382" s="24" t="s">
        <v>47</v>
      </c>
      <c r="B382" s="29" t="s">
        <v>761</v>
      </c>
      <c r="C382" s="29" t="s">
        <v>762</v>
      </c>
      <c r="D382" s="24" t="s">
        <v>49</v>
      </c>
      <c r="E382" s="30" t="s">
        <v>763</v>
      </c>
      <c r="F382" s="31" t="s">
        <v>149</v>
      </c>
      <c r="G382" s="32">
        <v>53.457</v>
      </c>
      <c r="H382" s="33">
        <v>0</v>
      </c>
      <c r="I382" s="33">
        <f>ROUND(ROUND(H382,2)*ROUND(G382,3),2)</f>
      </c>
      <c r="O382">
        <f>(I382*21)/100</f>
      </c>
      <c r="P382" t="s">
        <v>27</v>
      </c>
    </row>
    <row r="383" spans="1:5" ht="102">
      <c r="A383" s="34" t="s">
        <v>52</v>
      </c>
      <c r="E383" s="35" t="s">
        <v>764</v>
      </c>
    </row>
    <row r="384" spans="1:5" ht="216.75">
      <c r="A384" s="38" t="s">
        <v>54</v>
      </c>
      <c r="E384" s="37" t="s">
        <v>632</v>
      </c>
    </row>
    <row r="385" spans="1:16" ht="12.75">
      <c r="A385" s="24" t="s">
        <v>47</v>
      </c>
      <c r="B385" s="29" t="s">
        <v>765</v>
      </c>
      <c r="C385" s="29" t="s">
        <v>766</v>
      </c>
      <c r="D385" s="24" t="s">
        <v>49</v>
      </c>
      <c r="E385" s="30" t="s">
        <v>767</v>
      </c>
      <c r="F385" s="31" t="s">
        <v>149</v>
      </c>
      <c r="G385" s="32">
        <v>18.013</v>
      </c>
      <c r="H385" s="33">
        <v>0</v>
      </c>
      <c r="I385" s="33">
        <f>ROUND(ROUND(H385,2)*ROUND(G385,3),2)</f>
      </c>
      <c r="O385">
        <f>(I385*21)/100</f>
      </c>
      <c r="P385" t="s">
        <v>27</v>
      </c>
    </row>
    <row r="386" spans="1:5" ht="51">
      <c r="A386" s="34" t="s">
        <v>52</v>
      </c>
      <c r="E386" s="35" t="s">
        <v>768</v>
      </c>
    </row>
    <row r="387" spans="1:5" ht="153">
      <c r="A387" s="36" t="s">
        <v>54</v>
      </c>
      <c r="E387" s="37" t="s">
        <v>769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