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101" sheetId="2" r:id="rId2"/>
    <sheet name="SO 180" sheetId="3" r:id="rId3"/>
    <sheet name="SO 251" sheetId="4" r:id="rId4"/>
    <sheet name="SO 252" sheetId="5" r:id="rId5"/>
    <sheet name="SO 301" sheetId="6" r:id="rId6"/>
    <sheet name="VON" sheetId="7" r:id="rId7"/>
  </sheets>
  <definedNames/>
  <calcPr fullCalcOnLoad="1"/>
</workbook>
</file>

<file path=xl/sharedStrings.xml><?xml version="1.0" encoding="utf-8"?>
<sst xmlns="http://schemas.openxmlformats.org/spreadsheetml/2006/main" count="1777" uniqueCount="445">
  <si>
    <t>Firma: Atelier PROMIKA s.r.o.</t>
  </si>
  <si>
    <t>Rekapitulace ceny</t>
  </si>
  <si>
    <t>Stavba: 2014 - II/105 Kabáty, opěrná zeď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</si>
  <si>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</si>
  <si>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</si>
  <si>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</si>
  <si>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</si>
  <si>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</si>
  <si>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</si>
  <si>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</si>
  <si>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</si>
  <si>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</si>
  <si>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</si>
  <si>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</si>
  <si>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</si>
  <si>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2014</t>
  </si>
  <si>
    <t>II/105 Kabáty, opěrná zeď</t>
  </si>
  <si>
    <t>O</t>
  </si>
  <si>
    <t>Rozpočet:</t>
  </si>
  <si>
    <t>0,00</t>
  </si>
  <si>
    <t>15,00</t>
  </si>
  <si>
    <t>21,00</t>
  </si>
  <si>
    <t>3</t>
  </si>
  <si>
    <t>2</t>
  </si>
  <si>
    <t>SO 101</t>
  </si>
  <si>
    <t>Silnice II/105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</si>
  <si>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</si>
  <si>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</si>
  <si>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</si>
  <si>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</si>
  <si>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</si>
  <si>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</si>
  <si>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</si>
  <si>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</si>
  <si>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</si>
  <si>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</si>
  <si>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</si>
  <si>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</si>
  <si>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</si>
  <si>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</si>
  <si>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</si>
  <si>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</si>
  <si>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</si>
  <si>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</si>
  <si>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</si>
  <si>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</si>
  <si>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</si>
  <si>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/>
  </si>
  <si>
    <t>POPLATKY ZA SKLÁDKU</t>
  </si>
  <si>
    <t>T</t>
  </si>
  <si>
    <t>PP</t>
  </si>
  <si>
    <t>zemina, kamen (podkladní vrstvy)</t>
  </si>
  <si>
    <t>VV</t>
  </si>
  <si>
    <t>dle pol. 113328: 193,0*2,1=405,300 [A]</t>
  </si>
  <si>
    <t>014112</t>
  </si>
  <si>
    <t>POPLATKY ZA SKLÁDKU TYP S-IO (INERTNÍ ODPAD)</t>
  </si>
  <si>
    <t>recyklační středisko</t>
  </si>
  <si>
    <t>dle pol. 113728.a: 75,28*2,3=173,144 [A]</t>
  </si>
  <si>
    <t>014132</t>
  </si>
  <si>
    <t>POPLATKY ZA SKLÁDKU TYP S-NO (NEBEZPEČNÝ ODPAD)</t>
  </si>
  <si>
    <t>dle pol. 113728.b: 99,74*2,3=229,402 [A]</t>
  </si>
  <si>
    <t>Zemní práce</t>
  </si>
  <si>
    <t>113328</t>
  </si>
  <si>
    <t>ODSTRAN PODKL ZPEVNĚNÝCH PLOCH Z KAMENIVA NESTMEL, ODVOZ DO 20KM</t>
  </si>
  <si>
    <t>M3</t>
  </si>
  <si>
    <t>vč. odvozu a uložení na recyklační středisko / trvalou skládku dle dispozic zhotovitele, vzdálenost uvedena orientačně</t>
  </si>
  <si>
    <t>Přípravné a bourací práce 
Odstranění nestmelených, podkladních vrstev vozovky do hl. cca 520 mm v tl. cca 250mm,. resp. 300mm: 424,0*0,25+290,0*0,3=193,000 [A]</t>
  </si>
  <si>
    <t>113728</t>
  </si>
  <si>
    <t>a</t>
  </si>
  <si>
    <t>FRÉZOVÁNÍ ZPEVNĚNÝCH PLOCH ASFALTOVÝCH, ODVOZ DO 20KM</t>
  </si>
  <si>
    <t>vč. odvozu a uložení na recyklační středisko dle dispozic zhotovitele, vzdálenost uvedena orientačně 
zatřídění ZAS T1/T2</t>
  </si>
  <si>
    <t>Přípravné a bourací práce 
Odfrézování živičného krytu vozovky - 
- jízdního pruhu u chodníku prům. tl. 100mm: 326*0,1=32,600 [A] 
- jízdního pruhu u OZ prům. tl. 110mm: 388*0,11=42,680 [B] 
Celkem: A+B=75,280 [C]</t>
  </si>
  <si>
    <t>b</t>
  </si>
  <si>
    <t>vč. odvozu a uložení na skládku nebezpečného odpadu dle dispozic zhotovitele, vzdálenost uvedena orientačně 
zatřídění ZAS T3/T4</t>
  </si>
  <si>
    <t>Přípravné a bourací práce 
Odfrézování podkladních vrstev živičného krytu vozovky - jízdního pruhu u OZ prům. tl. cca 160mm, resp. 110mm: 424*(0,27-0,11)+290*(0,22-0,11)=99,740 [A]</t>
  </si>
  <si>
    <t>7</t>
  </si>
  <si>
    <t>113766</t>
  </si>
  <si>
    <t>FRÉZOVÁNÍ DRÁŽKY PRŮŘEZU DO 800MM2 V ASFALTOVÉ VOZOVCE</t>
  </si>
  <si>
    <t>M</t>
  </si>
  <si>
    <t>Konstrukce vozovky - přidružené práce 
Provedení drážky pro zálivku vozovky - 
- v napojení na stávající stav: 19,0=19,000 [A] 
- v místě styku povrchů 1. a 2. etapy (podélné spáry) při provádění stavby po polovinách: 110,0=110,000 [B] 
Celkem: A+B=129,000 [C]</t>
  </si>
  <si>
    <t>8</t>
  </si>
  <si>
    <t>18110</t>
  </si>
  <si>
    <t>ÚPRAVA PLÁNĚ SE ZHUTNĚNÍM V HORNINĚ TŘ. I</t>
  </si>
  <si>
    <t>M2</t>
  </si>
  <si>
    <t>Konstrukce vozovky 
Jízdní pruh přiléhající k OZ (voz. D1-N-8, TDZ III, PIII): 388,0=388,000 [A]</t>
  </si>
  <si>
    <t>Komunikace</t>
  </si>
  <si>
    <t>56143</t>
  </si>
  <si>
    <t>KAMENIVO ZPEVNĚNÉ CEMENTEM TL. DO 150MM</t>
  </si>
  <si>
    <t>SC C3/4 ; tl. 150mm</t>
  </si>
  <si>
    <t>56333</t>
  </si>
  <si>
    <t>VOZOVKOVÉ VRSTVY ZE ŠTĚRKODRTI TL. DO 150MM</t>
  </si>
  <si>
    <t>doplnění / náhrada podkladní vrstvy ŠD tl. 150mm</t>
  </si>
  <si>
    <t>Chodník 
Předlažba stávající chodníkové konstrukce: 10=10,000 [A]</t>
  </si>
  <si>
    <t>11</t>
  </si>
  <si>
    <t>56335</t>
  </si>
  <si>
    <t>VOZOVKOVÉ VRSTVY ZE ŠTĚRKODRTI TL. DO 250MM</t>
  </si>
  <si>
    <t>ŠD fr. 0/63 ; tl. 220mm</t>
  </si>
  <si>
    <t>12</t>
  </si>
  <si>
    <t>56933</t>
  </si>
  <si>
    <t>ZPEVNĚNÍ KRAJNIC ZE ŠTĚRKODRTI TL. DO 150MM</t>
  </si>
  <si>
    <t>ŠD 0/32 ; tl. 150mm</t>
  </si>
  <si>
    <t>Konstrukce vozovky - přidružené práce 
Nezpevněná krajnice: 13=13,000 [A]</t>
  </si>
  <si>
    <t>13</t>
  </si>
  <si>
    <t>572213</t>
  </si>
  <si>
    <t>SPOJOVACÍ POSTŘIK Z EMULZE DO 0,5KG/M2</t>
  </si>
  <si>
    <t>PS-E ; 0,3 kg/m2 (v množství zbytkového pojiva)</t>
  </si>
  <si>
    <t>Konstrukce vozovky 
Jízdní pruh - 
- přiléhající k chodníku: 326,0=326,000 [A] 
- přiléhající k OZ (voz. D1-N-8, TDZ III, PIII): 2*388,0=776,000 [B] 
Celkem: A+B=1 102,000 [C]</t>
  </si>
  <si>
    <t>14</t>
  </si>
  <si>
    <t>572223</t>
  </si>
  <si>
    <t>R</t>
  </si>
  <si>
    <t>SPOJOVACÍ POSTŘIK Z EMULZE DO 1,5KG/M2</t>
  </si>
  <si>
    <t>PS-E ; 1,2 kg/m2 (v množství zbytkového pojiva)</t>
  </si>
  <si>
    <t>Konstrukce vozovky 
Jízdní pruh - 
- přiléhající k chodníku: 326,0=326,000 [A] 
- přiléhající k OZ (voz. D1-N-8, TDZ III, PIII): 388,0=388,000 [B] 
Celkem: A+B=714,000 [C]</t>
  </si>
  <si>
    <t>15</t>
  </si>
  <si>
    <t>57476</t>
  </si>
  <si>
    <t>VOZOVKOVÉ VÝZTUŽNÉ VRSTVY Z GEOMŘÍŽOVINY S TKANINOU</t>
  </si>
  <si>
    <t>Kompozit dvouosé geomříže a textilie pro vyztužování asf. povrchů s min. tahovou pevností 70/70 kN (vč. přesahů)</t>
  </si>
  <si>
    <t>16</t>
  </si>
  <si>
    <t>574A34</t>
  </si>
  <si>
    <t>ASFALTOVÝ BETON PRO OBRUSNÉ VRSTVY ACO 11+, 11S TL. 40MM</t>
  </si>
  <si>
    <t>ACO 11+ ; tl. 40mm</t>
  </si>
  <si>
    <t>17</t>
  </si>
  <si>
    <t>574C56</t>
  </si>
  <si>
    <t>ASFALTOVÝ BETON PRO LOŽNÍ VRSTVY ACL 16+, 16S TL. 60MM</t>
  </si>
  <si>
    <t>ACL 16+ ; tl. 60mm</t>
  </si>
  <si>
    <t>18</t>
  </si>
  <si>
    <t>574E46</t>
  </si>
  <si>
    <t>ASFALTOVÝ BETON PRO PODKLADNÍ VRSTVY ACP 16+, 16S TL. 50MM</t>
  </si>
  <si>
    <t>ACP 16+ ; tl. 50mm</t>
  </si>
  <si>
    <t>19</t>
  </si>
  <si>
    <t>57791E</t>
  </si>
  <si>
    <t>VÝSPRAVA VÝTLUKŮ SMĚSÍ ACP (HMOTNOST)</t>
  </si>
  <si>
    <t>čerpáno v rozsahu dle skutečného stavu a dle pokynů objednatele!</t>
  </si>
  <si>
    <t>Konstrukce vozovky - přidružené práce 
Odborný odhad prům. 0,05 t / 1,0 m2 plochy: 326,0*0,05=16,300 [A]</t>
  </si>
  <si>
    <t>20</t>
  </si>
  <si>
    <t>577A2</t>
  </si>
  <si>
    <t>VÝSPRAVA TRHLIN ASFALTOVOU ZÁLIVKOU MODIFIK</t>
  </si>
  <si>
    <t>Konstrukce vozovky - přidružené práce 
Odborný odhad 1,0 m trhliny / 1,0 m2 plochy: 326,0*1=326,000 [A]</t>
  </si>
  <si>
    <t>21</t>
  </si>
  <si>
    <t>587205</t>
  </si>
  <si>
    <t>PŘEDLÁŽDĚNÍ KRYTU Z BETONOVÝCH DLAŽDIC</t>
  </si>
  <si>
    <t>stávající dlažba DL 60mm, nové lože L 30mm</t>
  </si>
  <si>
    <t>Potrubí</t>
  </si>
  <si>
    <t>22</t>
  </si>
  <si>
    <t>89712</t>
  </si>
  <si>
    <t>VPUSŤ KANALIZAČNÍ ULIČNÍ KOMPLETNÍ Z BETONOVÝCH DÍLCŮ OSAZENÉ DO STÁVAJÍCÍ VOZOVKY</t>
  </si>
  <si>
    <t>KUS</t>
  </si>
  <si>
    <t>Uliční vpusti  kompletní, celoprefabrikované, betonové, typové s košem na bahno a nečistoty. Vpust je kryta mříží 500x500, třídy D400, osazení a dodávka, včetně napojení, vč. vyříznutí stávajícího krytu, výkopu pro osazení vpustí a kompletní zapravení vč. zálivek na hranách vozovky</t>
  </si>
  <si>
    <t>Odvodnění 
Výměna UV2+3: 2=2,000 [A] 
Výměna UV4 (čerpáno dle skutečně zastiženého stavu a pokynu objednatele): 1=1,000 [B] 
Celkem: A+B=3,000 [C]</t>
  </si>
  <si>
    <t>Ostatní konstrukce a práce</t>
  </si>
  <si>
    <t>23</t>
  </si>
  <si>
    <t>9115C3</t>
  </si>
  <si>
    <t>SVODIDLO OCEL MOSTNÍ JEDNOSTR, ÚROVEŇ ZADRŽ H2 - DEMONTÁŽ S PŘESUNEM</t>
  </si>
  <si>
    <t>vč. likvidace na sběrném dvoře - výzisk náleží objednateli!</t>
  </si>
  <si>
    <t>Přípravné a bourací práce 
Vybourání svodidel (osazené do říms): 98,5=98,500 [A]</t>
  </si>
  <si>
    <t>24</t>
  </si>
  <si>
    <t>9117C1</t>
  </si>
  <si>
    <t>SVOD OCEL ZÁBRADEL ÚROVEŇ ZADRŽ H2 - DODÁVKA A MONTÁŽ</t>
  </si>
  <si>
    <t>se svislou výplní</t>
  </si>
  <si>
    <t>Dopravní značení + zařízení 
Zábradelní svodidlo na římse OZ (kotveno přes patní plechy): 102,0=102,000 [A]</t>
  </si>
  <si>
    <t>25</t>
  </si>
  <si>
    <t>912283</t>
  </si>
  <si>
    <t>SMĚROVÉ SLOUPKY Z PLAST HMOT - DEMONTÁŽ A ODVOZ</t>
  </si>
  <si>
    <t>kovový sloupek 
vč. odvozu a uložení na recyklační středisko / trvalou skládku dle dispozic zhotovitele ; vč. poplatku za skládku - malé množství</t>
  </si>
  <si>
    <t>26</t>
  </si>
  <si>
    <t>91238</t>
  </si>
  <si>
    <t>SMĚROVÉ SLOUPKY Z PLAST HMOT - NÁSTAVCE NA SVODIDLA VČETNĚ ODRAZNÉHO PÁSKU</t>
  </si>
  <si>
    <t>Zábradelní svodidlo 
příp. odrazky na svodidla, dle požadavku DI</t>
  </si>
  <si>
    <t>27</t>
  </si>
  <si>
    <t>915111</t>
  </si>
  <si>
    <t>VODOROVNÉ DOPRAVNÍ ZNAČENÍ BARVOU HLADKÉ - DODÁVKA A POKLÁDKA</t>
  </si>
  <si>
    <t>1. fáze VDZ (barva) vč. předznačení</t>
  </si>
  <si>
    <t>Dopravní značení + zařízení 
V2b, V4: 29,0=29,000 [A]</t>
  </si>
  <si>
    <t>28</t>
  </si>
  <si>
    <t>915221</t>
  </si>
  <si>
    <t>VODOR DOPRAV ZNAČ PLASTEM STRUKTURÁLNÍ NEHLUČNÉ - DOD A POKLÁDKA</t>
  </si>
  <si>
    <t>2. fáze VDZ (plast stukturální nehlučný) po vyštěpení nového povrchu vozovky</t>
  </si>
  <si>
    <t>29</t>
  </si>
  <si>
    <t>917224</t>
  </si>
  <si>
    <t>SILNIČNÍ A CHODNÍKOVÉ OBRUBY Z BETONOVÝCH OBRUBNÍKŮ ŠÍŘ 150MM</t>
  </si>
  <si>
    <t>ABO 2-15 rozm. 150/250</t>
  </si>
  <si>
    <t>Konstrukce vozovky - přidružené práce 
Betonové silniční obruby do bet. lože s opěrou: 15=15,000 [A]</t>
  </si>
  <si>
    <t>30</t>
  </si>
  <si>
    <t>919111</t>
  </si>
  <si>
    <t>ŘEZÁNÍ ASFALTOVÉHO KRYTU VOZOVEK TL DO 50MM</t>
  </si>
  <si>
    <t>Konstrukce vozovky - přidružené práce 
Zaříznutí vozovky - 
- v napojení na stávající stav: 19,0=19,000 [A] 
- asfaltu 1. etapy (podélné spáry) při provádění stavby po polovinách: 110,0=110,000 [B] 
Celkem: A+B=129,000 [C]</t>
  </si>
  <si>
    <t>31</t>
  </si>
  <si>
    <t>931326</t>
  </si>
  <si>
    <t>TĚSNĚNÍ DILATAČ SPAR ASF ZÁLIVKOU MODIFIK PRŮŘ DO 800MM2</t>
  </si>
  <si>
    <t>Konstrukce vozovky - přidružené práce 
Provedení zálivky vozovky - 
- v napojení na stávající stav: 19,0=19,000 [A] 
- v místě styku povrchů 1. a 2. etapy (podélné spáry) při provádění stavby po polovinách: 110,0=110,000 [B] 
Celkem: A+B=129,000 [C]</t>
  </si>
  <si>
    <t>32</t>
  </si>
  <si>
    <t>935212</t>
  </si>
  <si>
    <t>PŘÍKOPOVÉ ŽLABY Z BETON TVÁRNIC ŠÍŘ DO 600MM DO BETONU TL 100MM</t>
  </si>
  <si>
    <t>žlabovky š. 0,6m</t>
  </si>
  <si>
    <t>Odvodnění 
Betonové žlabovky min. C25/30 do betonového lože tl. 100mm z C20/25n XF3, spárovány cem. maltou M 25: 5,0=5,000 [A]</t>
  </si>
  <si>
    <t>33</t>
  </si>
  <si>
    <t>93818</t>
  </si>
  <si>
    <t>OČIŠTĚNÍ ASFALT VOZOVEK ZAMETENÍM</t>
  </si>
  <si>
    <t>vč. likvidace odpadu</t>
  </si>
  <si>
    <t>Konstrukce vozovky - přidružené práce 
Zametení a očištění podkladní vrstvy pro zjištění rozsahu sanací v pruhu přiléhajícího k chodníku: 326,0=326,000 [A] 
Dopravní značení + zařízení 
Zametení před provedením 2. fáze VDZ (plošně): 800=800,000 [B] 
Celkem: A+B=1 126,000 [C]</t>
  </si>
  <si>
    <t>34</t>
  </si>
  <si>
    <t>96687</t>
  </si>
  <si>
    <t>VYBOURÁNÍ ULIČNÍCH VPUSTÍ KOMPLETNÍCH</t>
  </si>
  <si>
    <t>vč. odvozu a uložení na recyklační středisko / trvalou skládku dle dispozic zhotovitele ; vč. poplatku za skládku - malé množství</t>
  </si>
  <si>
    <t>Přípravné a bourací práce 
Výměna UV4 (čerpáno dle skutečně zastiženého stavu a pokynu objednatele): 1=1,000 [A]</t>
  </si>
  <si>
    <t>35</t>
  </si>
  <si>
    <t>97612</t>
  </si>
  <si>
    <t>VYBOURÁNÍ DROBNÝCH PŘEDMĚTŮ KAMENNÝCH</t>
  </si>
  <si>
    <t>vč. očištění, naložení a odvozu na sklad objednatele do 20km, s uložením 
POZN.: Pokud objednatel neprojeví zájem o tento výzisk stavby, patníky budou zlikvidovány / odvezeny a uloženy dle dispozic zhotovitele.</t>
  </si>
  <si>
    <t>Přípravné a bourací práce 
Vybourání kamenných patníků: 13=13,000 [A]</t>
  </si>
  <si>
    <t>SO 180</t>
  </si>
  <si>
    <t>Přechodné dopravní značení</t>
  </si>
  <si>
    <t>02710</t>
  </si>
  <si>
    <t>POMOC PRÁCE ZŘÍZ NEBO ZAJIŠŤ OBJÍŽĎKY A PŘÍSTUP CESTY</t>
  </si>
  <si>
    <t>KPL</t>
  </si>
  <si>
    <t>položka zahrnuje 
- vypracování návrhu DIO 
- projednání DIO s DO 
- vyřízení stanovení přechodné úpravy provozu, zajištění DIR</t>
  </si>
  <si>
    <t>02720</t>
  </si>
  <si>
    <t>POMOC PRÁCE ZŘÍZ NEBO ZAJIŠŤ REGULACI A OCHRANU DOPRAVY</t>
  </si>
  <si>
    <t>Provádění po etapách ; celková předpokládaná doba provádění 110KD 
položka zahrnuje 
- osazení značení dle TP66 (schéma B/6) a příp. řízení provozu proškolenými pracovníky 
- montáž, pronájem a demontáž DIO 
- zakrytí nebo úpravu stávajícího DZ v rozporu s DIO 
- údržba DIO denně - údržba, opravy, mytí 
- zřízení provizorního oplocení podél chodníku dl. 120m, jeho údržba, pronájem</t>
  </si>
  <si>
    <t>SO 251</t>
  </si>
  <si>
    <t>Opěrná zeď v km 10,750</t>
  </si>
  <si>
    <t>zemina, kamenivo, kamen</t>
  </si>
  <si>
    <t>dle pol. 131738-131938: 1130*1,8=2 034,000 [A] 
dle pol. 966138: 75,95*2,6=197,470 [B] 
Celkem: A+B=2 231,470 [C]</t>
  </si>
  <si>
    <t>železový beton</t>
  </si>
  <si>
    <t>dle pol. 966168: 32,55*2,5=81,375 [A]</t>
  </si>
  <si>
    <t>11512</t>
  </si>
  <si>
    <t>ČERPÁNÍ VODY DO 1000 L/MIN</t>
  </si>
  <si>
    <t>HOD</t>
  </si>
  <si>
    <t>rezerva v případě většího průtoku vody potokem, čerpáno v rozsahu dle skutečnosti a dle pokynů objednatele!</t>
  </si>
  <si>
    <t>odborný odhad: 1000=1 000,000 [A]</t>
  </si>
  <si>
    <t>11528</t>
  </si>
  <si>
    <t>PŘEV VOD NA POVRCHU POTR DN DO 1600MM NEBO ŽLAB R.O. DO 5,0M</t>
  </si>
  <si>
    <t>vč. zemních hrázek na začátku a konci potrubí 
předpoklad potrubí DN 1200mm, zhotovení dle dispozic zhotovitele</t>
  </si>
  <si>
    <t>Zatrubnění potoka po dobu výstavby - zřízení, údržba, odstranění: 75=75,000 [A]</t>
  </si>
  <si>
    <t>131738</t>
  </si>
  <si>
    <t>HLOUBENÍ JAM ZAPAŽ I NEPAŽ TŘ. I, ODVOZ DO 20KM</t>
  </si>
  <si>
    <t>vč. odvozu na recyklační středisko / trvalou skládku dle dispozic zhotovitele, vzdálenost uvedena orientačně 
POZN.: O případném využití výkopku na zpětné zásypy rozhodne zodpovědný geolog stavby.</t>
  </si>
  <si>
    <t>Výkop pro provedení OZ - odborný odhad 60% z výměry třída těžitelnosti I.: 1130*0,6=678,000 [A]</t>
  </si>
  <si>
    <t>131838</t>
  </si>
  <si>
    <t>HLOUBENÍ JAM ZAPAŽ I NEPAŽ TŘ. II, ODVOZ DO 20KM</t>
  </si>
  <si>
    <t>Výkop pro provedení OZ - odborný odhad 20% z výměry třída těžitelnosti II.: 1130*0,2=226,000 [A]</t>
  </si>
  <si>
    <t>131938</t>
  </si>
  <si>
    <t>HLOUBENÍ JAM ZAPAŽ I NEPAŽ TŘ. III, ODVOZ DO 20KM</t>
  </si>
  <si>
    <t>Výkop pro provedení OZ - odborný odhad 20% z výměry třída těžitelnosti III.: 1130*0,2=226,000 [A]</t>
  </si>
  <si>
    <t>17120</t>
  </si>
  <si>
    <t>ULOŽENÍ SYPANINY DO NÁSYPŮ A NA SKLÁDKY BEZ ZHUTNĚNÍ</t>
  </si>
  <si>
    <t>dle pol. 131738-131938: 1130=1 130,000 [A]</t>
  </si>
  <si>
    <t>17481</t>
  </si>
  <si>
    <t>ZÁSYP JAM A RÝH Z NAKUPOVANÝCH MATERIÁLŮ</t>
  </si>
  <si>
    <t>nenamrzavá nesoudržná zemina dle ČSN 73 6244, hutněno po vrstvách max. 300mm 
POZN.: O případném využití materiálu z výkopů rozhodne zodpovědný geolog stavby.</t>
  </si>
  <si>
    <t>Zásyp za stěnou: 358,0=358,000 [A]</t>
  </si>
  <si>
    <t>hutněný zásyp dle ČSN 73 6244 
POZN.: O případném využití materiálu z výkopů rozhodne zodpovědný geolog stavby.</t>
  </si>
  <si>
    <t>Zásyp za opěrou s drenážní funkcí: 70,0=70,000 [A]</t>
  </si>
  <si>
    <t>c</t>
  </si>
  <si>
    <t>Zásyp za opěrou: 435,0=435,000 [A]</t>
  </si>
  <si>
    <t>Základy</t>
  </si>
  <si>
    <t>21331</t>
  </si>
  <si>
    <t>DRENÁŽNÍ VRSTVY Z BETONU MEZEROVITÉHO (DRENÁŽNÍHO)</t>
  </si>
  <si>
    <t>Obetonování drenáže odvodnění rubu OZ: 6,48=6,480 [A]</t>
  </si>
  <si>
    <t>21461D</t>
  </si>
  <si>
    <t>SEPARAČNÍ GEOTEXTILIE DO 400G/M2</t>
  </si>
  <si>
    <t>2x geotextilie hm. min. 300 g/m2</t>
  </si>
  <si>
    <t>Ochrana izolačních nátěrů rubu OZ na styku se zásypy: 648*2=1 296,000 [A]</t>
  </si>
  <si>
    <t>22595A</t>
  </si>
  <si>
    <t>ZÁPOROVÉHO PAŽENÍ DOČASNÉ (PLOCHA)</t>
  </si>
  <si>
    <t>Kompletní zabezpečení stavební jámy pro zajištění provozu po druhé polovině vozovky - provedení vč. kotev a převázek - zřízení, ošetření, demontáž, dle návrhu zhotovitele 
Zvolené řešení bude posouzeno zodpovědným geologem stavby a předně odsouhlaseno zástupcem objednatele!</t>
  </si>
  <si>
    <t>23968</t>
  </si>
  <si>
    <t>TĚSNĚNÍ PODZEMNÍCH STĚN ZE ZEMIN</t>
  </si>
  <si>
    <t>Těsnící vrstva dle ČSN 73 6244</t>
  </si>
  <si>
    <t>Těsnící vrstva na zásypu za stěnou z nepropustných zemin tl. 0,1m, při odvodnění rubu dříku OZ: 216*0,1=21,600 [A]</t>
  </si>
  <si>
    <t>23999</t>
  </si>
  <si>
    <t>OCHRANNÝ PLÁŠŤ PODZEM STĚN Z FÓLIÍ Z PLASTIC HMOT</t>
  </si>
  <si>
    <t>vč. příp. přesahů</t>
  </si>
  <si>
    <t>Těsnící vrstva se zakončením při odvodnění rubu dříku OZ: 216=216,000 [A]</t>
  </si>
  <si>
    <t>272325</t>
  </si>
  <si>
    <t>ZÁKLADY ZE ŽELEZOBETONU DO C30/37</t>
  </si>
  <si>
    <t>beton C30/37 XF4 XA1 
vč. bednění, podpěrných konstrukcí, příp. zkosení hran, pracovních a dilatačních spar a nátěru zasypaných ploch proti zemní vlhkosti (ALP+2xALN)</t>
  </si>
  <si>
    <t>Základ OZ: 158,4=158,400 [A]</t>
  </si>
  <si>
    <t>272365</t>
  </si>
  <si>
    <t>VÝZTUŽ ZÁKLADŮ Z OCELI 10505, B500B</t>
  </si>
  <si>
    <t>ocel B500B</t>
  </si>
  <si>
    <t>Výztuž základu a dříku OZ: 31,8=31,800 [A]</t>
  </si>
  <si>
    <t>Svislé konstrukce</t>
  </si>
  <si>
    <t>311312</t>
  </si>
  <si>
    <t>ZDI A STĚNY PODP A VOL Z PROST BET DO C12/15</t>
  </si>
  <si>
    <t>beton C12/15 X0</t>
  </si>
  <si>
    <t>Podkladní beton (stěna) pod drenáž (odvodnění rubu OZ): 43,2=43,200 [A]</t>
  </si>
  <si>
    <t>317325</t>
  </si>
  <si>
    <t>ŘÍMSY ZE ŽELEZOBETONU DO C30/37</t>
  </si>
  <si>
    <t>beton C30/37 XF4 XD3 
vč. bednění, podpěrných konstrukcí, příp. zkosení hran, pracovních a dilatačních spar (viz detaily)</t>
  </si>
  <si>
    <t>Římsa OZ s výškou obruby 150mm: 28,8=28,800 [A]</t>
  </si>
  <si>
    <t>317365</t>
  </si>
  <si>
    <t>VÝZTUŽ ŘÍMS Z OCELI 10505, B500B</t>
  </si>
  <si>
    <t>Výztuž římsy OZ: 2,1=2,100 [A]</t>
  </si>
  <si>
    <t>327325</t>
  </si>
  <si>
    <t>ZDI OPĚRNÉ, ZÁRUBNÍ, NÁBŘEŽNÍ ZE ŽELEZOVÉHO BETONU DO C30/37</t>
  </si>
  <si>
    <t>beton C30/37 XF4 XD3 
vč. bednění, podpěrných konstrukcí, příp. zkosení hran, pracovních a dilatačních spar a nátěru zasypaných ploch proti zemní vlhkosti (ALP+2xALN), 
vč. provedení ztraceného bednění prostupů v OZ vloženým potrubím (17x drenáž + 2x přípojka UV (SO 301)). 
POZN.: Výztuž dříku OZ je zahrnuta v pol. výztuže základů (272365)</t>
  </si>
  <si>
    <t>Dřík OZ: 122,4=122,400 [A]</t>
  </si>
  <si>
    <t>Vodorovné konstrukce</t>
  </si>
  <si>
    <t>451312</t>
  </si>
  <si>
    <t>PODKLADNÍ A VÝPLŇOVÉ VRSTVY Z PROSTÉHO BETONU C12/15</t>
  </si>
  <si>
    <t>beton C12/15 X0 
rezerva na nerovnost podkladu 10% 
POZN.: Předpoklad uložení na skalní podloží, bez úpravy a hutnění podloží.</t>
  </si>
  <si>
    <t>Podkladní beton pod základ OZ: 25,2*1,1=27,720 [A]</t>
  </si>
  <si>
    <t>46321</t>
  </si>
  <si>
    <t>ROVNANINA Z LOMOVÉHO KAMENE</t>
  </si>
  <si>
    <t>s vyklínováním líce, min. hmotnost jednotlivých kamenů 200 kg</t>
  </si>
  <si>
    <t>Rovnanina u paty OZ v korytě potoka: 210=210,000 [A]</t>
  </si>
  <si>
    <t>465512</t>
  </si>
  <si>
    <t>DLAŽBY Z LOMOVÉHO KAMENE NA MC</t>
  </si>
  <si>
    <t>výměra vč. podkladního betonu a ŠP lože - malé množství</t>
  </si>
  <si>
    <t>Ukončení římsy napojením dlažbou z LK tl. 0,2m (+lože2x0,1m): 1,5*0,4=0,600 [A]</t>
  </si>
  <si>
    <t>Úpravy povrchů, podlahy, výplně otvorů</t>
  </si>
  <si>
    <t>62592</t>
  </si>
  <si>
    <t>ÚPRAVA POVRCHU BETONOVÝCH PLOCH A KONSTRUKCÍ - STRIÁŽ</t>
  </si>
  <si>
    <t>Římsa OZ s výškou obruby 150mm - horní plocha mimo nátěr S4: 43,2=43,200 [A]</t>
  </si>
  <si>
    <t>Přidružená stavební výroba</t>
  </si>
  <si>
    <t>78382</t>
  </si>
  <si>
    <t>NÁTĚRY BETON KONSTR TYP S2 (OS-B)</t>
  </si>
  <si>
    <t>Nátěr pohledové strany dříku a římsy: 238=238,000 [A]</t>
  </si>
  <si>
    <t>78383</t>
  </si>
  <si>
    <t>NÁTĚRY BETON KONSTR TYP S4 (OS-C)</t>
  </si>
  <si>
    <t>Římsa OZ s výškou obruby 150mm - odrazná hrana: 21,6=21,600 [A]</t>
  </si>
  <si>
    <t>87914</t>
  </si>
  <si>
    <t>POTRUBÍ ODPADNÍ MOSTNÍCH OBJEKTŮ Z PLAST TRUB DN DO 200 MM</t>
  </si>
  <si>
    <t>Potrubí DN do 200mm, dl. 650mm</t>
  </si>
  <si>
    <t>Vyvedení drenáže (odvodnění rubu dříku OZ) prostupem se zakončením (sešikmení), vč. všech detailů: 17*0,65=11,050 [A]</t>
  </si>
  <si>
    <t>891634</t>
  </si>
  <si>
    <t>ZPĚTNÉ KLAPKY DN DO 200MM</t>
  </si>
  <si>
    <t>zpětná (žabí) klapka</t>
  </si>
  <si>
    <t>Vyvedení drenáže (odvodnění rubu dříku OZ) prostupem - zpětné klapky: 17=17,000 [A]</t>
  </si>
  <si>
    <t>93631</t>
  </si>
  <si>
    <t>LETOPOČET VLYSEM DO BETONU</t>
  </si>
  <si>
    <t>966138</t>
  </si>
  <si>
    <t>BOURÁNÍ KONSTRUKCÍ Z KAMENE NA MC S ODVOZEM DO 20KM</t>
  </si>
  <si>
    <t>Demolice stávající zdi - odborný odhad 70% z výměry kamenné zdivo: 108,5*0,7=75,950 [A]</t>
  </si>
  <si>
    <t>966168</t>
  </si>
  <si>
    <t>BOURÁNÍ KONSTRUKCÍ ZE ŽELEZOBETONU S ODVOZEM DO 20KM</t>
  </si>
  <si>
    <t>Demolice stávající zdi - odborný odhad 30% z výměry železobeton: 108,5*0,3=32,550 [A]</t>
  </si>
  <si>
    <t>SO 252</t>
  </si>
  <si>
    <t>Opěrná zeď v km 10,800</t>
  </si>
  <si>
    <t>dle pol. 131738-131938: 432*1,8=777,600 [A] 
dle pol. 966138: 77,49*2,6=201,474 [B] 
Celkem: A+B=979,074 [C]</t>
  </si>
  <si>
    <t>dle pol. 966168: 33,21*2,5=83,025 [A]</t>
  </si>
  <si>
    <t>odborný odhad: 500=500,000 [A]</t>
  </si>
  <si>
    <t>Zatrubnění potoka po dobu výstavby - zřízení, údržba, odstranění: 33=33,000 [A]</t>
  </si>
  <si>
    <t>Výkop pro provedení OZ - odborný odhad 60% z výměry třída těžitelnosti I.: 432*0,6=259,200 [A]</t>
  </si>
  <si>
    <t>Výkop pro provedení OZ - odborný odhad 20% z výměry třída těžitelnosti II.: 432*0,2=86,400 [A]</t>
  </si>
  <si>
    <t>Výkop pro provedení OZ - odborný odhad 20% z výměry třída těžitelnosti III.: 432*0,2=86,400 [A]</t>
  </si>
  <si>
    <t>dle pol. 131738-131938: 432=432,000 [A]</t>
  </si>
  <si>
    <t>Zásyp za stěnou: 151,0=151,000 [A]</t>
  </si>
  <si>
    <t>Zásyp za opěrou s drenážní funkcí: 30,0=30,000 [A]</t>
  </si>
  <si>
    <t>Zásyp za opěrou: 152,0=152,000 [A]</t>
  </si>
  <si>
    <t>Obetonování drenáže odvodnění rubu OZ: 2,7=2,700 [A]</t>
  </si>
  <si>
    <t>Ochrana izolačních nátěrů rubu OZ na styku se zásypy: 270*2=540,000 [A]</t>
  </si>
  <si>
    <t>Těsnící vrstva na zásypu za stěnou z nepropustných zemin tl. 0,1m, při odvodnění rubu dříku OZ: 90*0,1=9,000 [A]</t>
  </si>
  <si>
    <t>Těsnící vrstva se zakončením při odvodnění rubu dříku OZ: 90=90,000 [A]</t>
  </si>
  <si>
    <t>Základ OZ: 66,0=66,000 [A]</t>
  </si>
  <si>
    <t>Výztuž základu a dříku OZ: 13,6=13,600 [A]</t>
  </si>
  <si>
    <t>Podkladní beton (stěna) pod drenáž (odvodnění rubu OZ): 18,0=18,000 [A]</t>
  </si>
  <si>
    <t>Římsa OZ s výškou obruby 150mm: 12,0=12,000 [A]</t>
  </si>
  <si>
    <t>Výztuž římsy OZ: 0,9=0,900 [A]</t>
  </si>
  <si>
    <t>beton C30/37 XF4 XD3 
vč. bednění, podpěrných konstrukcí, příp. zkosení hran, pracovních a dilatačních spar a nátěru zasypaných ploch proti zemní vlhkosti (ALP+2xALN), 
vč. provedení ztraceného bednění prostupů v OZ vloženým potrubím (7x drenáž + 1x přípojka UV (SO 301)). 
POZN.: Výztuž dříku OZ je zahrnuta v pol. výztuže základů (272365)</t>
  </si>
  <si>
    <t>Dřík OZ: 51,0=51,000 [A]</t>
  </si>
  <si>
    <t>Podkladní beton pod základ OZ: 10,5*1,1=11,550 [A]</t>
  </si>
  <si>
    <t>Rovnanina u paty OZ v korytě potoka: 113=113,000 [A]</t>
  </si>
  <si>
    <t>Římsa OZ s výškou obruby 150mm - horní plocha mimo nátěr S4: 18,0=18,000 [A]</t>
  </si>
  <si>
    <t>Nátěr pohledové strany dříku a římsy: 99=99,000 [A]</t>
  </si>
  <si>
    <t>Římsa OZ s výškou obruby 150mm - odrazná hrana: 9,0=9,000 [A]</t>
  </si>
  <si>
    <t>Vyvedení drenáže (odvodnění rubu dříku OZ) prostupem se zakončením (sešikmení), vč. všech detailů: 7*0,65=4,550 [A]</t>
  </si>
  <si>
    <t>Vyvedení drenáže (odvodnění rubu dříku OZ) prostupem - zpětné klapky: 7=7,000 [A]</t>
  </si>
  <si>
    <t>Demolice stávající zdi - odborný odhad 70% z výměry kamenné zdivo: 110,7*0,7=77,490 [A]</t>
  </si>
  <si>
    <t>Demolice stávající zdi - odborný odhad 30% z výměry železobeton: 110,7*0,3=33,210 [A]</t>
  </si>
  <si>
    <t>SO 301</t>
  </si>
  <si>
    <t>Kanalizační přípojky</t>
  </si>
  <si>
    <t>dle pol. 132738: 23,8*1,8=42,840 [A]</t>
  </si>
  <si>
    <t>12980</t>
  </si>
  <si>
    <t>ČIŠTĚNÍ ULIČNÍCH VPUSTÍ</t>
  </si>
  <si>
    <t>vč. likvidace odpadu - malé množství</t>
  </si>
  <si>
    <t>UV1: 1=1,000 [A]</t>
  </si>
  <si>
    <t>12993</t>
  </si>
  <si>
    <t>ČIŠTĚNÍ POTRUBÍ DN DO 200MM</t>
  </si>
  <si>
    <t>Stávající část přípojky UV1: 22=22,000 [A]</t>
  </si>
  <si>
    <t>132738</t>
  </si>
  <si>
    <t>HLOUBENÍ RÝH ŠÍŘ DO 2M PAŽ I NEPAŽ TŘ. I, ODVOZ DO 20KM</t>
  </si>
  <si>
    <t>vč. odvozu na recyklační středisko / trvalou skládku dle dispozic zhotovitele, vzdálenost uvedena orientačně 
POZN.: Dopočítané příložné pažení celkem 33,0 m2.</t>
  </si>
  <si>
    <t>Výkop z důvodu vybudování nových přípojek UV:              
UV1 =  š. (0,9 rýha + 2*0,25pažení) x hl. 1,5 x dl. 2,0m = 4,5 m3 =4,500 [A] 
UV2 = š. (0,9 rýha + 2*0,25pažení) x hl. 1,5 x dl. 3,2m = 6,7 m3 =6,700 [B] 
UV3 = š. (0,9 rýha + 2*0,25pažení) x hl. 1,5 x dl. 3,0m = 6,3 m3 =6,300 [C] 
UV4 = š. (0,9 rýha + 2*0,25pažení) x hl. 1,5 x dl. 3,0m = 6,3 m3 =6,300 [D] 
Celkem: A+B+C+D=23,800 [E]</t>
  </si>
  <si>
    <t>dle pol. 132738: 23,8=23,800 [A]</t>
  </si>
  <si>
    <t>zhutněný zásyp nesoudržnou zeminou 
UV1 = š. 1,4 x hl. 0,8 x dl. 1,5m = 1,7 m3 =1,700 [A] 
UV2 = š. 1,4 x hl. 0,5 x dl. 3,2m = 2,3 m3 =2,300 [B] 
UV3 = š. 1,4 x hl. 0,5 x dl. 3,0m = 2,1 m3 =2,100 [C] 
UV4 = š. 1,4 x hl. 0,5 x dl. 3,0m = 2,1 m3 =2,100 [D] 
Celkem: A+B+C+D=8,200 [E]</t>
  </si>
  <si>
    <t>17581</t>
  </si>
  <si>
    <t>OBSYP POTRUBÍ A OBJEKTŮ Z NAKUPOVANÝCH MATERIÁLŮ</t>
  </si>
  <si>
    <t>krycí obsyp potrubí (hutněný písek, zrno max. 40 mm) (vč. UV4) š. 1,4 x hl. 0,5 x dl. 11,2 = 7,9 m3 =7,900 [A]</t>
  </si>
  <si>
    <t>podkladní beton C12/15 (vč. UV4) š. 1,4 x hl. 0,1 x dl. 23 = 3,2 m3 =3,200 [A]</t>
  </si>
  <si>
    <t>45152</t>
  </si>
  <si>
    <t>PODKLADNÍ A VÝPLŇOVÉ VRSTVY Z KAMENIVA DRCENÉHO</t>
  </si>
  <si>
    <t>štěrkový podsyp (vč. UV4) š. 1,4 x hl. 0,1 x dl. 23 = 3,2 m3 =3,200 [A]</t>
  </si>
  <si>
    <t>87434</t>
  </si>
  <si>
    <t>POTRUBÍ Z TRUB PLASTOVÝCH ODPADNÍCH DN DO 200MM</t>
  </si>
  <si>
    <t>včetně veškerého spojovacího materiálu, kolen (2 x koleno 30°) atd.</t>
  </si>
  <si>
    <t>plastová kanalizační přípojka  (vč. UV4) tř. min. SN12 v profilu DN200: 2,0+7,5+6,7+6,8=23,000 [A]</t>
  </si>
  <si>
    <t>Vyvedení přípojek UV prostupem v OZ - zpětné klapky (vč. UV4): 4=4,000 [A]</t>
  </si>
  <si>
    <t>89536</t>
  </si>
  <si>
    <t>DRENÁŽNÍ VÝUSŤ Z PROST BETONU</t>
  </si>
  <si>
    <t>kompletní provedení vč. veškerých detailů 
obetonování C25/30 vyústění vpusti UV1 (š. 0,8 x hl. 0,5 x dl. 0,6 = 0,24m3)</t>
  </si>
  <si>
    <t>89980</t>
  </si>
  <si>
    <t>TELEVIZNÍ PROHLÍDKA POTRUBÍ</t>
  </si>
  <si>
    <t>Nové + stávající část přípojky UV1: 23+22=45,000 [A]</t>
  </si>
  <si>
    <t>Přípravné a bourací práce 
demolice vyústění vpusti UV1 (kamenná zídka): 1,5=1,500 [A]</t>
  </si>
  <si>
    <t>VON</t>
  </si>
  <si>
    <t>Vedlejší a ostatní náklady</t>
  </si>
  <si>
    <t>02730</t>
  </si>
  <si>
    <t>POMOC PRÁCE ZŘÍZ NEBO ZAJIŠŤ OCHRANU INŽENÝRSKÝCH SÍTÍ</t>
  </si>
  <si>
    <t>Vytýčení inženýrských sítí jejich správci</t>
  </si>
  <si>
    <t>Koordinační činnost zhotovitele při realizaci SO 460 - Přeložka sdělovacího vedení CETIN (není součástí soupisu prací, objednatel bude tento SO zajišťovat samostatnou smlouvou se správcem vedení)</t>
  </si>
  <si>
    <t>029111</t>
  </si>
  <si>
    <t>OSTATNÍ POŽADAVKY - GEODETICKÉ ZAMĚŘENÍ - DÉLKOVÉ</t>
  </si>
  <si>
    <t>HM</t>
  </si>
  <si>
    <t>Geodetické práce a zaměření skutečného provedení stavby</t>
  </si>
  <si>
    <t>dle staničení stavby km 10,710 309 - km 10,819 807: 1,15=1,150 [A]</t>
  </si>
  <si>
    <t>02920</t>
  </si>
  <si>
    <t>OSTATNÍ POŽADAVKY - OCHRANA ŽIVOTNÍHO PROSTŘEDÍ</t>
  </si>
  <si>
    <t>Čištění komunikací a prostor dotčených výstavbou</t>
  </si>
  <si>
    <t>02940</t>
  </si>
  <si>
    <t>OSTATNÍ POŽADAVKY - VYPRACOVÁNÍ DOKUMENTACE</t>
  </si>
  <si>
    <t>Pasportizace stávajících objektů při komunikaci (foto, video) před zahájením stavebních prací a po provedení výstvby</t>
  </si>
  <si>
    <t>02943</t>
  </si>
  <si>
    <t>OSTATNÍ POŽADAVKY - VYPRACOVÁNÍ RDS</t>
  </si>
  <si>
    <t>pro celou stavbu</t>
  </si>
  <si>
    <t>02944</t>
  </si>
  <si>
    <t>OSTAT POŽADAVKY - DOKUMENTACE SKUTEČ PROVEDENÍ V DIGIT FORMĚ</t>
  </si>
  <si>
    <t>vč. příp. tištěné podoby - dle SOD, pro celou stavbu</t>
  </si>
  <si>
    <t>02945</t>
  </si>
  <si>
    <t>OSTAT POŽADAVKY - GEOMETRICKÝ PLÁN</t>
  </si>
  <si>
    <t>02946</t>
  </si>
  <si>
    <t>OSTAT POŽADAVKY - FOTODOKUMENTACE</t>
  </si>
  <si>
    <t>vč. předání výstupů zadavateli</t>
  </si>
  <si>
    <t>02991</t>
  </si>
  <si>
    <t>OSTATNÍ POŽADAVKY - INFORMAČNÍ TABULE</t>
  </si>
  <si>
    <t>povinná publicita - viz. odkaz na stránky IROP a grafický manuál vzhledu v SOD</t>
  </si>
  <si>
    <t>označení staveniště s logem IROP v průběhu výstavby (velikost dle graf. manuálu 2,2x2,1m): 1=1,000 [A] 
pamětní deska po dokončení stavby (velikost 0,3x0,4m): 1=1,000 [B] 
Celkem: A+B=2,000 [C]</t>
  </si>
  <si>
    <t>Středočeský kraj, omlouváme se za dočasné omezení: 2=2,000 [A]</t>
  </si>
  <si>
    <t>03100</t>
  </si>
  <si>
    <t>ZAŘÍZENÍ STAVENIŠTĚ - ZŘÍZENÍ, PROVOZ, DEMONTÁŽ</t>
  </si>
  <si>
    <t>vč. vyklizení - úklidu prostoru staveniště</t>
  </si>
  <si>
    <t>03590</t>
  </si>
  <si>
    <t>STAVEBNÍ STROJE MOBILNÍ - OSTATNÍ</t>
  </si>
  <si>
    <t>Omezení při výběru mechanizace z důvodu nadzemního vedení (předp.) NN v trase OZ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</si>
</sst>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SUM(C10:C15)</f>
      </c>
      <c r="D6" s="1"/>
      <c r="E6" s="1"/>
    </row>
    <row r="7" spans="1:5" ht="12.75" customHeight="1">
      <c r="A7" s="1"/>
      <c r="B7" s="4" t="s">
        <v>5</v>
      </c>
      <c r="C7" s="7">
        <f>SUM(E10:E15)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101'!I3</f>
      </c>
      <c r="D10" s="21">
        <f>'SO 101'!O2</f>
      </c>
      <c r="E10" s="21">
        <f>C10+D10</f>
      </c>
    </row>
    <row r="11" spans="1:5" ht="12.75" customHeight="1">
      <c r="A11" s="20" t="s">
        <v>210</v>
      </c>
      <c r="B11" s="20" t="s">
        <v>211</v>
      </c>
      <c r="C11" s="21">
        <f>'SO 180'!I3</f>
      </c>
      <c r="D11" s="21">
        <f>'SO 180'!O2</f>
      </c>
      <c r="E11" s="21">
        <f>C11+D11</f>
      </c>
    </row>
    <row r="12" spans="1:5" ht="12.75" customHeight="1">
      <c r="A12" s="20" t="s">
        <v>219</v>
      </c>
      <c r="B12" s="20" t="s">
        <v>220</v>
      </c>
      <c r="C12" s="21">
        <f>'SO 251'!I3</f>
      </c>
      <c r="D12" s="21">
        <f>'SO 251'!O2</f>
      </c>
      <c r="E12" s="21">
        <f>C12+D12</f>
      </c>
    </row>
    <row r="13" spans="1:5" ht="12.75" customHeight="1">
      <c r="A13" s="20" t="s">
        <v>338</v>
      </c>
      <c r="B13" s="20" t="s">
        <v>339</v>
      </c>
      <c r="C13" s="21">
        <f>'SO 252'!I3</f>
      </c>
      <c r="D13" s="21">
        <f>'SO 252'!O2</f>
      </c>
      <c r="E13" s="21">
        <f>C13+D13</f>
      </c>
    </row>
    <row r="14" spans="1:5" ht="12.75" customHeight="1">
      <c r="A14" s="20" t="s">
        <v>371</v>
      </c>
      <c r="B14" s="20" t="s">
        <v>372</v>
      </c>
      <c r="C14" s="21">
        <f>'SO 301'!I3</f>
      </c>
      <c r="D14" s="21">
        <f>'SO 301'!O2</f>
      </c>
      <c r="E14" s="21">
        <f>C14+D14</f>
      </c>
    </row>
    <row r="15" spans="1:5" ht="12.75" customHeight="1">
      <c r="A15" s="20" t="s">
        <v>406</v>
      </c>
      <c r="B15" s="20" t="s">
        <v>407</v>
      </c>
      <c r="C15" s="21">
        <f>VON!I3</f>
      </c>
      <c r="D15" s="21">
        <f>VON!O2</f>
      </c>
      <c r="E15" s="21">
        <f>C15+D15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0+O8+O18+O34+O74+O78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2">
        <f>0+I8+I18+I34+I74+I78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</f>
      </c>
      <c r="R8">
        <f>0+O9+O12+O15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405.3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51</v>
      </c>
    </row>
    <row r="11" spans="1:5" ht="12.75">
      <c r="A11" s="38" t="s">
        <v>52</v>
      </c>
      <c r="E11" s="37" t="s">
        <v>53</v>
      </c>
    </row>
    <row r="12" spans="1:16" ht="12.75">
      <c r="A12" s="25" t="s">
        <v>45</v>
      </c>
      <c r="B12" s="29" t="s">
        <v>23</v>
      </c>
      <c r="C12" s="29" t="s">
        <v>54</v>
      </c>
      <c r="D12" s="25" t="s">
        <v>47</v>
      </c>
      <c r="E12" s="30" t="s">
        <v>55</v>
      </c>
      <c r="F12" s="31" t="s">
        <v>49</v>
      </c>
      <c r="G12" s="32">
        <v>173.144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56</v>
      </c>
    </row>
    <row r="14" spans="1:5" ht="12.75">
      <c r="A14" s="38" t="s">
        <v>52</v>
      </c>
      <c r="E14" s="37" t="s">
        <v>57</v>
      </c>
    </row>
    <row r="15" spans="1:16" ht="12.75">
      <c r="A15" s="25" t="s">
        <v>45</v>
      </c>
      <c r="B15" s="29" t="s">
        <v>22</v>
      </c>
      <c r="C15" s="29" t="s">
        <v>58</v>
      </c>
      <c r="D15" s="25" t="s">
        <v>47</v>
      </c>
      <c r="E15" s="30" t="s">
        <v>59</v>
      </c>
      <c r="F15" s="31" t="s">
        <v>49</v>
      </c>
      <c r="G15" s="32">
        <v>229.402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47</v>
      </c>
    </row>
    <row r="17" spans="1:5" ht="12.75">
      <c r="A17" s="36" t="s">
        <v>52</v>
      </c>
      <c r="E17" s="37" t="s">
        <v>60</v>
      </c>
    </row>
    <row r="18" spans="1:18" ht="12.75" customHeight="1">
      <c r="A18" s="6" t="s">
        <v>43</v>
      </c>
      <c r="B18" s="6"/>
      <c r="C18" s="40" t="s">
        <v>29</v>
      </c>
      <c r="D18" s="6"/>
      <c r="E18" s="27" t="s">
        <v>61</v>
      </c>
      <c r="F18" s="6"/>
      <c r="G18" s="6"/>
      <c r="H18" s="6"/>
      <c r="I18" s="41">
        <f>0+Q18</f>
      </c>
      <c r="O18">
        <f>0+R18</f>
      </c>
      <c r="Q18">
        <f>0+I19+I22+I25+I28+I31</f>
      </c>
      <c r="R18">
        <f>0+O19+O22+O25+O28+O31</f>
      </c>
    </row>
    <row r="19" spans="1:16" ht="25.5">
      <c r="A19" s="25" t="s">
        <v>45</v>
      </c>
      <c r="B19" s="29" t="s">
        <v>33</v>
      </c>
      <c r="C19" s="29" t="s">
        <v>62</v>
      </c>
      <c r="D19" s="25" t="s">
        <v>47</v>
      </c>
      <c r="E19" s="30" t="s">
        <v>63</v>
      </c>
      <c r="F19" s="31" t="s">
        <v>64</v>
      </c>
      <c r="G19" s="32">
        <v>193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25.5">
      <c r="A20" s="34" t="s">
        <v>50</v>
      </c>
      <c r="E20" s="35" t="s">
        <v>65</v>
      </c>
    </row>
    <row r="21" spans="1:5" ht="38.25">
      <c r="A21" s="38" t="s">
        <v>52</v>
      </c>
      <c r="E21" s="37" t="s">
        <v>66</v>
      </c>
    </row>
    <row r="22" spans="1:16" ht="12.75">
      <c r="A22" s="25" t="s">
        <v>45</v>
      </c>
      <c r="B22" s="29" t="s">
        <v>35</v>
      </c>
      <c r="C22" s="29" t="s">
        <v>67</v>
      </c>
      <c r="D22" s="25" t="s">
        <v>68</v>
      </c>
      <c r="E22" s="30" t="s">
        <v>69</v>
      </c>
      <c r="F22" s="31" t="s">
        <v>64</v>
      </c>
      <c r="G22" s="32">
        <v>75.28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38.25">
      <c r="A23" s="34" t="s">
        <v>50</v>
      </c>
      <c r="E23" s="35" t="s">
        <v>70</v>
      </c>
    </row>
    <row r="24" spans="1:5" ht="63.75">
      <c r="A24" s="38" t="s">
        <v>52</v>
      </c>
      <c r="E24" s="37" t="s">
        <v>71</v>
      </c>
    </row>
    <row r="25" spans="1:16" ht="12.75">
      <c r="A25" s="25" t="s">
        <v>45</v>
      </c>
      <c r="B25" s="29" t="s">
        <v>37</v>
      </c>
      <c r="C25" s="29" t="s">
        <v>67</v>
      </c>
      <c r="D25" s="25" t="s">
        <v>72</v>
      </c>
      <c r="E25" s="30" t="s">
        <v>69</v>
      </c>
      <c r="F25" s="31" t="s">
        <v>64</v>
      </c>
      <c r="G25" s="32">
        <v>99.74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38.25">
      <c r="A26" s="34" t="s">
        <v>50</v>
      </c>
      <c r="E26" s="35" t="s">
        <v>73</v>
      </c>
    </row>
    <row r="27" spans="1:5" ht="38.25">
      <c r="A27" s="38" t="s">
        <v>52</v>
      </c>
      <c r="E27" s="37" t="s">
        <v>74</v>
      </c>
    </row>
    <row r="28" spans="1:16" ht="12.75">
      <c r="A28" s="25" t="s">
        <v>45</v>
      </c>
      <c r="B28" s="29" t="s">
        <v>75</v>
      </c>
      <c r="C28" s="29" t="s">
        <v>76</v>
      </c>
      <c r="D28" s="25" t="s">
        <v>47</v>
      </c>
      <c r="E28" s="30" t="s">
        <v>77</v>
      </c>
      <c r="F28" s="31" t="s">
        <v>78</v>
      </c>
      <c r="G28" s="32">
        <v>129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47</v>
      </c>
    </row>
    <row r="30" spans="1:5" ht="76.5">
      <c r="A30" s="38" t="s">
        <v>52</v>
      </c>
      <c r="E30" s="37" t="s">
        <v>79</v>
      </c>
    </row>
    <row r="31" spans="1:16" ht="12.75">
      <c r="A31" s="25" t="s">
        <v>45</v>
      </c>
      <c r="B31" s="29" t="s">
        <v>80</v>
      </c>
      <c r="C31" s="29" t="s">
        <v>81</v>
      </c>
      <c r="D31" s="25" t="s">
        <v>47</v>
      </c>
      <c r="E31" s="30" t="s">
        <v>82</v>
      </c>
      <c r="F31" s="31" t="s">
        <v>83</v>
      </c>
      <c r="G31" s="32">
        <v>388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47</v>
      </c>
    </row>
    <row r="33" spans="1:5" ht="25.5">
      <c r="A33" s="36" t="s">
        <v>52</v>
      </c>
      <c r="E33" s="37" t="s">
        <v>84</v>
      </c>
    </row>
    <row r="34" spans="1:18" ht="12.75" customHeight="1">
      <c r="A34" s="6" t="s">
        <v>43</v>
      </c>
      <c r="B34" s="6"/>
      <c r="C34" s="40" t="s">
        <v>35</v>
      </c>
      <c r="D34" s="6"/>
      <c r="E34" s="27" t="s">
        <v>85</v>
      </c>
      <c r="F34" s="6"/>
      <c r="G34" s="6"/>
      <c r="H34" s="6"/>
      <c r="I34" s="41">
        <f>0+Q34</f>
      </c>
      <c r="O34">
        <f>0+R34</f>
      </c>
      <c r="Q34">
        <f>0+I35+I38+I41+I44+I47+I50+I53+I56+I59+I62+I65+I68+I71</f>
      </c>
      <c r="R34">
        <f>0+O35+O38+O41+O44+O47+O50+O53+O56+O59+O62+O65+O68+O71</f>
      </c>
    </row>
    <row r="35" spans="1:16" ht="12.75">
      <c r="A35" s="25" t="s">
        <v>45</v>
      </c>
      <c r="B35" s="29" t="s">
        <v>40</v>
      </c>
      <c r="C35" s="29" t="s">
        <v>86</v>
      </c>
      <c r="D35" s="25" t="s">
        <v>47</v>
      </c>
      <c r="E35" s="30" t="s">
        <v>87</v>
      </c>
      <c r="F35" s="31" t="s">
        <v>83</v>
      </c>
      <c r="G35" s="32">
        <v>388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12.75">
      <c r="A36" s="34" t="s">
        <v>50</v>
      </c>
      <c r="E36" s="35" t="s">
        <v>88</v>
      </c>
    </row>
    <row r="37" spans="1:5" ht="25.5">
      <c r="A37" s="38" t="s">
        <v>52</v>
      </c>
      <c r="E37" s="37" t="s">
        <v>84</v>
      </c>
    </row>
    <row r="38" spans="1:16" ht="12.75">
      <c r="A38" s="25" t="s">
        <v>45</v>
      </c>
      <c r="B38" s="29" t="s">
        <v>42</v>
      </c>
      <c r="C38" s="29" t="s">
        <v>89</v>
      </c>
      <c r="D38" s="25" t="s">
        <v>47</v>
      </c>
      <c r="E38" s="30" t="s">
        <v>90</v>
      </c>
      <c r="F38" s="31" t="s">
        <v>83</v>
      </c>
      <c r="G38" s="32">
        <v>10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91</v>
      </c>
    </row>
    <row r="40" spans="1:5" ht="25.5">
      <c r="A40" s="38" t="s">
        <v>52</v>
      </c>
      <c r="E40" s="37" t="s">
        <v>92</v>
      </c>
    </row>
    <row r="41" spans="1:16" ht="12.75">
      <c r="A41" s="25" t="s">
        <v>45</v>
      </c>
      <c r="B41" s="29" t="s">
        <v>93</v>
      </c>
      <c r="C41" s="29" t="s">
        <v>94</v>
      </c>
      <c r="D41" s="25" t="s">
        <v>47</v>
      </c>
      <c r="E41" s="30" t="s">
        <v>95</v>
      </c>
      <c r="F41" s="31" t="s">
        <v>83</v>
      </c>
      <c r="G41" s="32">
        <v>388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96</v>
      </c>
    </row>
    <row r="43" spans="1:5" ht="25.5">
      <c r="A43" s="38" t="s">
        <v>52</v>
      </c>
      <c r="E43" s="37" t="s">
        <v>84</v>
      </c>
    </row>
    <row r="44" spans="1:16" ht="12.75">
      <c r="A44" s="25" t="s">
        <v>45</v>
      </c>
      <c r="B44" s="29" t="s">
        <v>97</v>
      </c>
      <c r="C44" s="29" t="s">
        <v>98</v>
      </c>
      <c r="D44" s="25" t="s">
        <v>47</v>
      </c>
      <c r="E44" s="30" t="s">
        <v>99</v>
      </c>
      <c r="F44" s="31" t="s">
        <v>83</v>
      </c>
      <c r="G44" s="32">
        <v>13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100</v>
      </c>
    </row>
    <row r="46" spans="1:5" ht="25.5">
      <c r="A46" s="38" t="s">
        <v>52</v>
      </c>
      <c r="E46" s="37" t="s">
        <v>101</v>
      </c>
    </row>
    <row r="47" spans="1:16" ht="12.75">
      <c r="A47" s="25" t="s">
        <v>45</v>
      </c>
      <c r="B47" s="29" t="s">
        <v>102</v>
      </c>
      <c r="C47" s="29" t="s">
        <v>103</v>
      </c>
      <c r="D47" s="25" t="s">
        <v>47</v>
      </c>
      <c r="E47" s="30" t="s">
        <v>104</v>
      </c>
      <c r="F47" s="31" t="s">
        <v>83</v>
      </c>
      <c r="G47" s="32">
        <v>1102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105</v>
      </c>
    </row>
    <row r="49" spans="1:5" ht="63.75">
      <c r="A49" s="38" t="s">
        <v>52</v>
      </c>
      <c r="E49" s="37" t="s">
        <v>106</v>
      </c>
    </row>
    <row r="50" spans="1:16" ht="12.75">
      <c r="A50" s="25" t="s">
        <v>45</v>
      </c>
      <c r="B50" s="29" t="s">
        <v>107</v>
      </c>
      <c r="C50" s="29" t="s">
        <v>108</v>
      </c>
      <c r="D50" s="25" t="s">
        <v>109</v>
      </c>
      <c r="E50" s="30" t="s">
        <v>110</v>
      </c>
      <c r="F50" s="31" t="s">
        <v>83</v>
      </c>
      <c r="G50" s="32">
        <v>714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>
      <c r="A51" s="34" t="s">
        <v>50</v>
      </c>
      <c r="E51" s="35" t="s">
        <v>111</v>
      </c>
    </row>
    <row r="52" spans="1:5" ht="63.75">
      <c r="A52" s="38" t="s">
        <v>52</v>
      </c>
      <c r="E52" s="37" t="s">
        <v>112</v>
      </c>
    </row>
    <row r="53" spans="1:16" ht="12.75">
      <c r="A53" s="25" t="s">
        <v>45</v>
      </c>
      <c r="B53" s="29" t="s">
        <v>113</v>
      </c>
      <c r="C53" s="29" t="s">
        <v>114</v>
      </c>
      <c r="D53" s="25" t="s">
        <v>47</v>
      </c>
      <c r="E53" s="30" t="s">
        <v>115</v>
      </c>
      <c r="F53" s="31" t="s">
        <v>83</v>
      </c>
      <c r="G53" s="32">
        <v>714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25.5">
      <c r="A54" s="34" t="s">
        <v>50</v>
      </c>
      <c r="E54" s="35" t="s">
        <v>116</v>
      </c>
    </row>
    <row r="55" spans="1:5" ht="63.75">
      <c r="A55" s="38" t="s">
        <v>52</v>
      </c>
      <c r="E55" s="37" t="s">
        <v>112</v>
      </c>
    </row>
    <row r="56" spans="1:16" ht="12.75">
      <c r="A56" s="25" t="s">
        <v>45</v>
      </c>
      <c r="B56" s="29" t="s">
        <v>117</v>
      </c>
      <c r="C56" s="29" t="s">
        <v>118</v>
      </c>
      <c r="D56" s="25" t="s">
        <v>47</v>
      </c>
      <c r="E56" s="30" t="s">
        <v>119</v>
      </c>
      <c r="F56" s="31" t="s">
        <v>83</v>
      </c>
      <c r="G56" s="32">
        <v>714</v>
      </c>
      <c r="H56" s="33">
        <v>0</v>
      </c>
      <c r="I56" s="33">
        <f>ROUND(ROUND(H56,2)*ROUND(G56,3),2)</f>
      </c>
      <c r="O56">
        <f>(I56*21)/100</f>
      </c>
      <c r="P56" t="s">
        <v>23</v>
      </c>
    </row>
    <row r="57" spans="1:5" ht="12.75">
      <c r="A57" s="34" t="s">
        <v>50</v>
      </c>
      <c r="E57" s="35" t="s">
        <v>120</v>
      </c>
    </row>
    <row r="58" spans="1:5" ht="63.75">
      <c r="A58" s="38" t="s">
        <v>52</v>
      </c>
      <c r="E58" s="37" t="s">
        <v>112</v>
      </c>
    </row>
    <row r="59" spans="1:16" ht="12.75">
      <c r="A59" s="25" t="s">
        <v>45</v>
      </c>
      <c r="B59" s="29" t="s">
        <v>121</v>
      </c>
      <c r="C59" s="29" t="s">
        <v>122</v>
      </c>
      <c r="D59" s="25" t="s">
        <v>47</v>
      </c>
      <c r="E59" s="30" t="s">
        <v>123</v>
      </c>
      <c r="F59" s="31" t="s">
        <v>83</v>
      </c>
      <c r="G59" s="32">
        <v>714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12.75">
      <c r="A60" s="34" t="s">
        <v>50</v>
      </c>
      <c r="E60" s="35" t="s">
        <v>124</v>
      </c>
    </row>
    <row r="61" spans="1:5" ht="63.75">
      <c r="A61" s="38" t="s">
        <v>52</v>
      </c>
      <c r="E61" s="37" t="s">
        <v>112</v>
      </c>
    </row>
    <row r="62" spans="1:16" ht="12.75">
      <c r="A62" s="25" t="s">
        <v>45</v>
      </c>
      <c r="B62" s="29" t="s">
        <v>125</v>
      </c>
      <c r="C62" s="29" t="s">
        <v>126</v>
      </c>
      <c r="D62" s="25" t="s">
        <v>47</v>
      </c>
      <c r="E62" s="30" t="s">
        <v>127</v>
      </c>
      <c r="F62" s="31" t="s">
        <v>83</v>
      </c>
      <c r="G62" s="32">
        <v>388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128</v>
      </c>
    </row>
    <row r="64" spans="1:5" ht="25.5">
      <c r="A64" s="38" t="s">
        <v>52</v>
      </c>
      <c r="E64" s="37" t="s">
        <v>84</v>
      </c>
    </row>
    <row r="65" spans="1:16" ht="12.75">
      <c r="A65" s="25" t="s">
        <v>45</v>
      </c>
      <c r="B65" s="29" t="s">
        <v>129</v>
      </c>
      <c r="C65" s="29" t="s">
        <v>130</v>
      </c>
      <c r="D65" s="25" t="s">
        <v>47</v>
      </c>
      <c r="E65" s="30" t="s">
        <v>131</v>
      </c>
      <c r="F65" s="31" t="s">
        <v>49</v>
      </c>
      <c r="G65" s="32">
        <v>16.3</v>
      </c>
      <c r="H65" s="33">
        <v>0</v>
      </c>
      <c r="I65" s="33">
        <f>ROUND(ROUND(H65,2)*ROUND(G65,3),2)</f>
      </c>
      <c r="O65">
        <f>(I65*21)/100</f>
      </c>
      <c r="P65" t="s">
        <v>23</v>
      </c>
    </row>
    <row r="66" spans="1:5" ht="12.75">
      <c r="A66" s="34" t="s">
        <v>50</v>
      </c>
      <c r="E66" s="35" t="s">
        <v>132</v>
      </c>
    </row>
    <row r="67" spans="1:5" ht="25.5">
      <c r="A67" s="38" t="s">
        <v>52</v>
      </c>
      <c r="E67" s="37" t="s">
        <v>133</v>
      </c>
    </row>
    <row r="68" spans="1:16" ht="12.75">
      <c r="A68" s="25" t="s">
        <v>45</v>
      </c>
      <c r="B68" s="29" t="s">
        <v>134</v>
      </c>
      <c r="C68" s="29" t="s">
        <v>135</v>
      </c>
      <c r="D68" s="25" t="s">
        <v>47</v>
      </c>
      <c r="E68" s="30" t="s">
        <v>136</v>
      </c>
      <c r="F68" s="31" t="s">
        <v>78</v>
      </c>
      <c r="G68" s="32">
        <v>326</v>
      </c>
      <c r="H68" s="33">
        <v>0</v>
      </c>
      <c r="I68" s="33">
        <f>ROUND(ROUND(H68,2)*ROUND(G68,3),2)</f>
      </c>
      <c r="O68">
        <f>(I68*21)/100</f>
      </c>
      <c r="P68" t="s">
        <v>23</v>
      </c>
    </row>
    <row r="69" spans="1:5" ht="12.75">
      <c r="A69" s="34" t="s">
        <v>50</v>
      </c>
      <c r="E69" s="35" t="s">
        <v>132</v>
      </c>
    </row>
    <row r="70" spans="1:5" ht="25.5">
      <c r="A70" s="38" t="s">
        <v>52</v>
      </c>
      <c r="E70" s="37" t="s">
        <v>137</v>
      </c>
    </row>
    <row r="71" spans="1:16" ht="12.75">
      <c r="A71" s="25" t="s">
        <v>45</v>
      </c>
      <c r="B71" s="29" t="s">
        <v>138</v>
      </c>
      <c r="C71" s="29" t="s">
        <v>139</v>
      </c>
      <c r="D71" s="25" t="s">
        <v>47</v>
      </c>
      <c r="E71" s="30" t="s">
        <v>140</v>
      </c>
      <c r="F71" s="31" t="s">
        <v>83</v>
      </c>
      <c r="G71" s="32">
        <v>10</v>
      </c>
      <c r="H71" s="33">
        <v>0</v>
      </c>
      <c r="I71" s="33">
        <f>ROUND(ROUND(H71,2)*ROUND(G71,3),2)</f>
      </c>
      <c r="O71">
        <f>(I71*21)/100</f>
      </c>
      <c r="P71" t="s">
        <v>23</v>
      </c>
    </row>
    <row r="72" spans="1:5" ht="12.75">
      <c r="A72" s="34" t="s">
        <v>50</v>
      </c>
      <c r="E72" s="35" t="s">
        <v>141</v>
      </c>
    </row>
    <row r="73" spans="1:5" ht="25.5">
      <c r="A73" s="36" t="s">
        <v>52</v>
      </c>
      <c r="E73" s="37" t="s">
        <v>92</v>
      </c>
    </row>
    <row r="74" spans="1:18" ht="12.75" customHeight="1">
      <c r="A74" s="6" t="s">
        <v>43</v>
      </c>
      <c r="B74" s="6"/>
      <c r="C74" s="40" t="s">
        <v>80</v>
      </c>
      <c r="D74" s="6"/>
      <c r="E74" s="27" t="s">
        <v>142</v>
      </c>
      <c r="F74" s="6"/>
      <c r="G74" s="6"/>
      <c r="H74" s="6"/>
      <c r="I74" s="41">
        <f>0+Q74</f>
      </c>
      <c r="O74">
        <f>0+R74</f>
      </c>
      <c r="Q74">
        <f>0+I75</f>
      </c>
      <c r="R74">
        <f>0+O75</f>
      </c>
    </row>
    <row r="75" spans="1:16" ht="25.5">
      <c r="A75" s="25" t="s">
        <v>45</v>
      </c>
      <c r="B75" s="29" t="s">
        <v>143</v>
      </c>
      <c r="C75" s="29" t="s">
        <v>144</v>
      </c>
      <c r="D75" s="25" t="s">
        <v>109</v>
      </c>
      <c r="E75" s="30" t="s">
        <v>145</v>
      </c>
      <c r="F75" s="31" t="s">
        <v>146</v>
      </c>
      <c r="G75" s="32">
        <v>3</v>
      </c>
      <c r="H75" s="33">
        <v>0</v>
      </c>
      <c r="I75" s="33">
        <f>ROUND(ROUND(H75,2)*ROUND(G75,3),2)</f>
      </c>
      <c r="O75">
        <f>(I75*21)/100</f>
      </c>
      <c r="P75" t="s">
        <v>23</v>
      </c>
    </row>
    <row r="76" spans="1:5" ht="51">
      <c r="A76" s="34" t="s">
        <v>50</v>
      </c>
      <c r="E76" s="35" t="s">
        <v>147</v>
      </c>
    </row>
    <row r="77" spans="1:5" ht="63.75">
      <c r="A77" s="36" t="s">
        <v>52</v>
      </c>
      <c r="E77" s="37" t="s">
        <v>148</v>
      </c>
    </row>
    <row r="78" spans="1:18" ht="12.75" customHeight="1">
      <c r="A78" s="6" t="s">
        <v>43</v>
      </c>
      <c r="B78" s="6"/>
      <c r="C78" s="40" t="s">
        <v>40</v>
      </c>
      <c r="D78" s="6"/>
      <c r="E78" s="27" t="s">
        <v>149</v>
      </c>
      <c r="F78" s="6"/>
      <c r="G78" s="6"/>
      <c r="H78" s="6"/>
      <c r="I78" s="41">
        <f>0+Q78</f>
      </c>
      <c r="O78">
        <f>0+R78</f>
      </c>
      <c r="Q78">
        <f>0+I79+I82+I85+I88+I91+I94+I97+I100+I103+I106+I109+I112+I115</f>
      </c>
      <c r="R78">
        <f>0+O79+O82+O85+O88+O91+O94+O97+O100+O103+O106+O109+O112+O115</f>
      </c>
    </row>
    <row r="79" spans="1:16" ht="25.5">
      <c r="A79" s="25" t="s">
        <v>45</v>
      </c>
      <c r="B79" s="29" t="s">
        <v>150</v>
      </c>
      <c r="C79" s="29" t="s">
        <v>151</v>
      </c>
      <c r="D79" s="25" t="s">
        <v>47</v>
      </c>
      <c r="E79" s="30" t="s">
        <v>152</v>
      </c>
      <c r="F79" s="31" t="s">
        <v>78</v>
      </c>
      <c r="G79" s="32">
        <v>98.5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12.75">
      <c r="A80" s="34" t="s">
        <v>50</v>
      </c>
      <c r="E80" s="35" t="s">
        <v>153</v>
      </c>
    </row>
    <row r="81" spans="1:5" ht="25.5">
      <c r="A81" s="38" t="s">
        <v>52</v>
      </c>
      <c r="E81" s="37" t="s">
        <v>154</v>
      </c>
    </row>
    <row r="82" spans="1:16" ht="12.75">
      <c r="A82" s="25" t="s">
        <v>45</v>
      </c>
      <c r="B82" s="29" t="s">
        <v>155</v>
      </c>
      <c r="C82" s="29" t="s">
        <v>156</v>
      </c>
      <c r="D82" s="25" t="s">
        <v>47</v>
      </c>
      <c r="E82" s="30" t="s">
        <v>157</v>
      </c>
      <c r="F82" s="31" t="s">
        <v>78</v>
      </c>
      <c r="G82" s="32">
        <v>102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158</v>
      </c>
    </row>
    <row r="84" spans="1:5" ht="25.5">
      <c r="A84" s="38" t="s">
        <v>52</v>
      </c>
      <c r="E84" s="37" t="s">
        <v>159</v>
      </c>
    </row>
    <row r="85" spans="1:16" ht="12.75">
      <c r="A85" s="25" t="s">
        <v>45</v>
      </c>
      <c r="B85" s="29" t="s">
        <v>160</v>
      </c>
      <c r="C85" s="29" t="s">
        <v>161</v>
      </c>
      <c r="D85" s="25" t="s">
        <v>47</v>
      </c>
      <c r="E85" s="30" t="s">
        <v>162</v>
      </c>
      <c r="F85" s="31" t="s">
        <v>146</v>
      </c>
      <c r="G85" s="32">
        <v>1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38.25">
      <c r="A86" s="34" t="s">
        <v>50</v>
      </c>
      <c r="E86" s="35" t="s">
        <v>163</v>
      </c>
    </row>
    <row r="87" spans="1:5" ht="12.75">
      <c r="A87" s="38" t="s">
        <v>52</v>
      </c>
      <c r="E87" s="37" t="s">
        <v>47</v>
      </c>
    </row>
    <row r="88" spans="1:16" ht="25.5">
      <c r="A88" s="25" t="s">
        <v>45</v>
      </c>
      <c r="B88" s="29" t="s">
        <v>164</v>
      </c>
      <c r="C88" s="29" t="s">
        <v>165</v>
      </c>
      <c r="D88" s="25" t="s">
        <v>47</v>
      </c>
      <c r="E88" s="30" t="s">
        <v>166</v>
      </c>
      <c r="F88" s="31" t="s">
        <v>146</v>
      </c>
      <c r="G88" s="32">
        <v>7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25.5">
      <c r="A89" s="34" t="s">
        <v>50</v>
      </c>
      <c r="E89" s="35" t="s">
        <v>167</v>
      </c>
    </row>
    <row r="90" spans="1:5" ht="12.75">
      <c r="A90" s="38" t="s">
        <v>52</v>
      </c>
      <c r="E90" s="37" t="s">
        <v>47</v>
      </c>
    </row>
    <row r="91" spans="1:16" ht="25.5">
      <c r="A91" s="25" t="s">
        <v>45</v>
      </c>
      <c r="B91" s="29" t="s">
        <v>168</v>
      </c>
      <c r="C91" s="29" t="s">
        <v>169</v>
      </c>
      <c r="D91" s="25" t="s">
        <v>47</v>
      </c>
      <c r="E91" s="30" t="s">
        <v>170</v>
      </c>
      <c r="F91" s="31" t="s">
        <v>83</v>
      </c>
      <c r="G91" s="32">
        <v>29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12.75">
      <c r="A92" s="34" t="s">
        <v>50</v>
      </c>
      <c r="E92" s="35" t="s">
        <v>171</v>
      </c>
    </row>
    <row r="93" spans="1:5" ht="25.5">
      <c r="A93" s="38" t="s">
        <v>52</v>
      </c>
      <c r="E93" s="37" t="s">
        <v>172</v>
      </c>
    </row>
    <row r="94" spans="1:16" ht="25.5">
      <c r="A94" s="25" t="s">
        <v>45</v>
      </c>
      <c r="B94" s="29" t="s">
        <v>173</v>
      </c>
      <c r="C94" s="29" t="s">
        <v>174</v>
      </c>
      <c r="D94" s="25" t="s">
        <v>47</v>
      </c>
      <c r="E94" s="30" t="s">
        <v>175</v>
      </c>
      <c r="F94" s="31" t="s">
        <v>83</v>
      </c>
      <c r="G94" s="32">
        <v>29</v>
      </c>
      <c r="H94" s="33">
        <v>0</v>
      </c>
      <c r="I94" s="33">
        <f>ROUND(ROUND(H94,2)*ROUND(G94,3),2)</f>
      </c>
      <c r="O94">
        <f>(I94*21)/100</f>
      </c>
      <c r="P94" t="s">
        <v>23</v>
      </c>
    </row>
    <row r="95" spans="1:5" ht="12.75">
      <c r="A95" s="34" t="s">
        <v>50</v>
      </c>
      <c r="E95" s="35" t="s">
        <v>176</v>
      </c>
    </row>
    <row r="96" spans="1:5" ht="25.5">
      <c r="A96" s="38" t="s">
        <v>52</v>
      </c>
      <c r="E96" s="37" t="s">
        <v>172</v>
      </c>
    </row>
    <row r="97" spans="1:16" ht="12.75">
      <c r="A97" s="25" t="s">
        <v>45</v>
      </c>
      <c r="B97" s="29" t="s">
        <v>177</v>
      </c>
      <c r="C97" s="29" t="s">
        <v>178</v>
      </c>
      <c r="D97" s="25" t="s">
        <v>47</v>
      </c>
      <c r="E97" s="30" t="s">
        <v>179</v>
      </c>
      <c r="F97" s="31" t="s">
        <v>78</v>
      </c>
      <c r="G97" s="32">
        <v>15</v>
      </c>
      <c r="H97" s="33">
        <v>0</v>
      </c>
      <c r="I97" s="33">
        <f>ROUND(ROUND(H97,2)*ROUND(G97,3),2)</f>
      </c>
      <c r="O97">
        <f>(I97*21)/100</f>
      </c>
      <c r="P97" t="s">
        <v>23</v>
      </c>
    </row>
    <row r="98" spans="1:5" ht="12.75">
      <c r="A98" s="34" t="s">
        <v>50</v>
      </c>
      <c r="E98" s="35" t="s">
        <v>180</v>
      </c>
    </row>
    <row r="99" spans="1:5" ht="25.5">
      <c r="A99" s="38" t="s">
        <v>52</v>
      </c>
      <c r="E99" s="37" t="s">
        <v>181</v>
      </c>
    </row>
    <row r="100" spans="1:16" ht="12.75">
      <c r="A100" s="25" t="s">
        <v>45</v>
      </c>
      <c r="B100" s="29" t="s">
        <v>182</v>
      </c>
      <c r="C100" s="29" t="s">
        <v>183</v>
      </c>
      <c r="D100" s="25" t="s">
        <v>47</v>
      </c>
      <c r="E100" s="30" t="s">
        <v>184</v>
      </c>
      <c r="F100" s="31" t="s">
        <v>78</v>
      </c>
      <c r="G100" s="32">
        <v>129</v>
      </c>
      <c r="H100" s="33">
        <v>0</v>
      </c>
      <c r="I100" s="33">
        <f>ROUND(ROUND(H100,2)*ROUND(G100,3),2)</f>
      </c>
      <c r="O100">
        <f>(I100*21)/100</f>
      </c>
      <c r="P100" t="s">
        <v>23</v>
      </c>
    </row>
    <row r="101" spans="1:5" ht="12.75">
      <c r="A101" s="34" t="s">
        <v>50</v>
      </c>
      <c r="E101" s="35" t="s">
        <v>47</v>
      </c>
    </row>
    <row r="102" spans="1:5" ht="76.5">
      <c r="A102" s="38" t="s">
        <v>52</v>
      </c>
      <c r="E102" s="37" t="s">
        <v>185</v>
      </c>
    </row>
    <row r="103" spans="1:16" ht="12.75">
      <c r="A103" s="25" t="s">
        <v>45</v>
      </c>
      <c r="B103" s="29" t="s">
        <v>186</v>
      </c>
      <c r="C103" s="29" t="s">
        <v>187</v>
      </c>
      <c r="D103" s="25" t="s">
        <v>47</v>
      </c>
      <c r="E103" s="30" t="s">
        <v>188</v>
      </c>
      <c r="F103" s="31" t="s">
        <v>78</v>
      </c>
      <c r="G103" s="32">
        <v>129</v>
      </c>
      <c r="H103" s="33">
        <v>0</v>
      </c>
      <c r="I103" s="33">
        <f>ROUND(ROUND(H103,2)*ROUND(G103,3),2)</f>
      </c>
      <c r="O103">
        <f>(I103*21)/100</f>
      </c>
      <c r="P103" t="s">
        <v>23</v>
      </c>
    </row>
    <row r="104" spans="1:5" ht="12.75">
      <c r="A104" s="34" t="s">
        <v>50</v>
      </c>
      <c r="E104" s="35" t="s">
        <v>47</v>
      </c>
    </row>
    <row r="105" spans="1:5" ht="76.5">
      <c r="A105" s="38" t="s">
        <v>52</v>
      </c>
      <c r="E105" s="37" t="s">
        <v>189</v>
      </c>
    </row>
    <row r="106" spans="1:16" ht="12.75">
      <c r="A106" s="25" t="s">
        <v>45</v>
      </c>
      <c r="B106" s="29" t="s">
        <v>190</v>
      </c>
      <c r="C106" s="29" t="s">
        <v>191</v>
      </c>
      <c r="D106" s="25" t="s">
        <v>47</v>
      </c>
      <c r="E106" s="30" t="s">
        <v>192</v>
      </c>
      <c r="F106" s="31" t="s">
        <v>78</v>
      </c>
      <c r="G106" s="32">
        <v>5</v>
      </c>
      <c r="H106" s="33">
        <v>0</v>
      </c>
      <c r="I106" s="33">
        <f>ROUND(ROUND(H106,2)*ROUND(G106,3),2)</f>
      </c>
      <c r="O106">
        <f>(I106*21)/100</f>
      </c>
      <c r="P106" t="s">
        <v>23</v>
      </c>
    </row>
    <row r="107" spans="1:5" ht="12.75">
      <c r="A107" s="34" t="s">
        <v>50</v>
      </c>
      <c r="E107" s="35" t="s">
        <v>193</v>
      </c>
    </row>
    <row r="108" spans="1:5" ht="38.25">
      <c r="A108" s="38" t="s">
        <v>52</v>
      </c>
      <c r="E108" s="37" t="s">
        <v>194</v>
      </c>
    </row>
    <row r="109" spans="1:16" ht="12.75">
      <c r="A109" s="25" t="s">
        <v>45</v>
      </c>
      <c r="B109" s="29" t="s">
        <v>195</v>
      </c>
      <c r="C109" s="29" t="s">
        <v>196</v>
      </c>
      <c r="D109" s="25" t="s">
        <v>47</v>
      </c>
      <c r="E109" s="30" t="s">
        <v>197</v>
      </c>
      <c r="F109" s="31" t="s">
        <v>83</v>
      </c>
      <c r="G109" s="32">
        <v>1126</v>
      </c>
      <c r="H109" s="33">
        <v>0</v>
      </c>
      <c r="I109" s="33">
        <f>ROUND(ROUND(H109,2)*ROUND(G109,3),2)</f>
      </c>
      <c r="O109">
        <f>(I109*21)/100</f>
      </c>
      <c r="P109" t="s">
        <v>23</v>
      </c>
    </row>
    <row r="110" spans="1:5" ht="12.75">
      <c r="A110" s="34" t="s">
        <v>50</v>
      </c>
      <c r="E110" s="35" t="s">
        <v>198</v>
      </c>
    </row>
    <row r="111" spans="1:5" ht="76.5">
      <c r="A111" s="38" t="s">
        <v>52</v>
      </c>
      <c r="E111" s="37" t="s">
        <v>199</v>
      </c>
    </row>
    <row r="112" spans="1:16" ht="12.75">
      <c r="A112" s="25" t="s">
        <v>45</v>
      </c>
      <c r="B112" s="29" t="s">
        <v>200</v>
      </c>
      <c r="C112" s="29" t="s">
        <v>201</v>
      </c>
      <c r="D112" s="25" t="s">
        <v>47</v>
      </c>
      <c r="E112" s="30" t="s">
        <v>202</v>
      </c>
      <c r="F112" s="31" t="s">
        <v>146</v>
      </c>
      <c r="G112" s="32">
        <v>1</v>
      </c>
      <c r="H112" s="33">
        <v>0</v>
      </c>
      <c r="I112" s="33">
        <f>ROUND(ROUND(H112,2)*ROUND(G112,3),2)</f>
      </c>
      <c r="O112">
        <f>(I112*21)/100</f>
      </c>
      <c r="P112" t="s">
        <v>23</v>
      </c>
    </row>
    <row r="113" spans="1:5" ht="25.5">
      <c r="A113" s="34" t="s">
        <v>50</v>
      </c>
      <c r="E113" s="35" t="s">
        <v>203</v>
      </c>
    </row>
    <row r="114" spans="1:5" ht="38.25">
      <c r="A114" s="38" t="s">
        <v>52</v>
      </c>
      <c r="E114" s="37" t="s">
        <v>204</v>
      </c>
    </row>
    <row r="115" spans="1:16" ht="12.75">
      <c r="A115" s="25" t="s">
        <v>45</v>
      </c>
      <c r="B115" s="29" t="s">
        <v>205</v>
      </c>
      <c r="C115" s="29" t="s">
        <v>206</v>
      </c>
      <c r="D115" s="25" t="s">
        <v>47</v>
      </c>
      <c r="E115" s="30" t="s">
        <v>207</v>
      </c>
      <c r="F115" s="31" t="s">
        <v>146</v>
      </c>
      <c r="G115" s="32">
        <v>13</v>
      </c>
      <c r="H115" s="33">
        <v>0</v>
      </c>
      <c r="I115" s="33">
        <f>ROUND(ROUND(H115,2)*ROUND(G115,3),2)</f>
      </c>
      <c r="O115">
        <f>(I115*21)/100</f>
      </c>
      <c r="P115" t="s">
        <v>23</v>
      </c>
    </row>
    <row r="116" spans="1:5" ht="38.25">
      <c r="A116" s="34" t="s">
        <v>50</v>
      </c>
      <c r="E116" s="35" t="s">
        <v>208</v>
      </c>
    </row>
    <row r="117" spans="1:5" ht="25.5">
      <c r="A117" s="36" t="s">
        <v>52</v>
      </c>
      <c r="E117" s="37" t="s">
        <v>209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210</v>
      </c>
      <c r="I3" s="42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210</v>
      </c>
      <c r="D4" s="6"/>
      <c r="E4" s="18" t="s">
        <v>211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212</v>
      </c>
      <c r="D9" s="25" t="s">
        <v>47</v>
      </c>
      <c r="E9" s="30" t="s">
        <v>213</v>
      </c>
      <c r="F9" s="31" t="s">
        <v>214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51">
      <c r="A10" s="34" t="s">
        <v>50</v>
      </c>
      <c r="E10" s="35" t="s">
        <v>215</v>
      </c>
    </row>
    <row r="11" spans="1:5" ht="12.75">
      <c r="A11" s="38" t="s">
        <v>52</v>
      </c>
      <c r="E11" s="37" t="s">
        <v>47</v>
      </c>
    </row>
    <row r="12" spans="1:16" ht="12.75">
      <c r="A12" s="25" t="s">
        <v>45</v>
      </c>
      <c r="B12" s="29" t="s">
        <v>23</v>
      </c>
      <c r="C12" s="29" t="s">
        <v>216</v>
      </c>
      <c r="D12" s="25" t="s">
        <v>47</v>
      </c>
      <c r="E12" s="30" t="s">
        <v>217</v>
      </c>
      <c r="F12" s="31" t="s">
        <v>214</v>
      </c>
      <c r="G12" s="32">
        <v>1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02">
      <c r="A13" s="34" t="s">
        <v>50</v>
      </c>
      <c r="E13" s="35" t="s">
        <v>218</v>
      </c>
    </row>
    <row r="14" spans="1:5" ht="12.75">
      <c r="A14" s="36" t="s">
        <v>52</v>
      </c>
      <c r="E14" s="37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0+O8+O15+O43+O65+O78+O88+O92+O99+O106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219</v>
      </c>
      <c r="I3" s="42">
        <f>0+I8+I15+I43+I65+I78+I88+I92+I99+I106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219</v>
      </c>
      <c r="D4" s="6"/>
      <c r="E4" s="18" t="s">
        <v>220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68</v>
      </c>
      <c r="E9" s="30" t="s">
        <v>48</v>
      </c>
      <c r="F9" s="31" t="s">
        <v>49</v>
      </c>
      <c r="G9" s="32">
        <v>2231.47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221</v>
      </c>
    </row>
    <row r="11" spans="1:5" ht="38.25">
      <c r="A11" s="38" t="s">
        <v>52</v>
      </c>
      <c r="E11" s="37" t="s">
        <v>222</v>
      </c>
    </row>
    <row r="12" spans="1:16" ht="12.75">
      <c r="A12" s="25" t="s">
        <v>45</v>
      </c>
      <c r="B12" s="29" t="s">
        <v>23</v>
      </c>
      <c r="C12" s="29" t="s">
        <v>46</v>
      </c>
      <c r="D12" s="25" t="s">
        <v>72</v>
      </c>
      <c r="E12" s="30" t="s">
        <v>48</v>
      </c>
      <c r="F12" s="31" t="s">
        <v>49</v>
      </c>
      <c r="G12" s="32">
        <v>81.375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223</v>
      </c>
    </row>
    <row r="14" spans="1:5" ht="12.75">
      <c r="A14" s="36" t="s">
        <v>52</v>
      </c>
      <c r="E14" s="37" t="s">
        <v>224</v>
      </c>
    </row>
    <row r="15" spans="1:18" ht="12.75" customHeight="1">
      <c r="A15" s="6" t="s">
        <v>43</v>
      </c>
      <c r="B15" s="6"/>
      <c r="C15" s="40" t="s">
        <v>29</v>
      </c>
      <c r="D15" s="6"/>
      <c r="E15" s="27" t="s">
        <v>61</v>
      </c>
      <c r="F15" s="6"/>
      <c r="G15" s="6"/>
      <c r="H15" s="6"/>
      <c r="I15" s="41">
        <f>0+Q15</f>
      </c>
      <c r="O15">
        <f>0+R15</f>
      </c>
      <c r="Q15">
        <f>0+I16+I19+I22+I25+I28+I31+I34+I37+I40</f>
      </c>
      <c r="R15">
        <f>0+O16+O19+O22+O25+O28+O31+O34+O37+O40</f>
      </c>
    </row>
    <row r="16" spans="1:16" ht="12.75">
      <c r="A16" s="25" t="s">
        <v>45</v>
      </c>
      <c r="B16" s="29" t="s">
        <v>22</v>
      </c>
      <c r="C16" s="29" t="s">
        <v>225</v>
      </c>
      <c r="D16" s="25" t="s">
        <v>47</v>
      </c>
      <c r="E16" s="30" t="s">
        <v>226</v>
      </c>
      <c r="F16" s="31" t="s">
        <v>227</v>
      </c>
      <c r="G16" s="32">
        <v>1000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25.5">
      <c r="A17" s="34" t="s">
        <v>50</v>
      </c>
      <c r="E17" s="35" t="s">
        <v>228</v>
      </c>
    </row>
    <row r="18" spans="1:5" ht="12.75">
      <c r="A18" s="38" t="s">
        <v>52</v>
      </c>
      <c r="E18" s="37" t="s">
        <v>229</v>
      </c>
    </row>
    <row r="19" spans="1:16" ht="12.75">
      <c r="A19" s="25" t="s">
        <v>45</v>
      </c>
      <c r="B19" s="29" t="s">
        <v>33</v>
      </c>
      <c r="C19" s="29" t="s">
        <v>230</v>
      </c>
      <c r="D19" s="25" t="s">
        <v>47</v>
      </c>
      <c r="E19" s="30" t="s">
        <v>231</v>
      </c>
      <c r="F19" s="31" t="s">
        <v>78</v>
      </c>
      <c r="G19" s="32">
        <v>75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25.5">
      <c r="A20" s="34" t="s">
        <v>50</v>
      </c>
      <c r="E20" s="35" t="s">
        <v>232</v>
      </c>
    </row>
    <row r="21" spans="1:5" ht="12.75">
      <c r="A21" s="38" t="s">
        <v>52</v>
      </c>
      <c r="E21" s="37" t="s">
        <v>233</v>
      </c>
    </row>
    <row r="22" spans="1:16" ht="12.75">
      <c r="A22" s="25" t="s">
        <v>45</v>
      </c>
      <c r="B22" s="29" t="s">
        <v>35</v>
      </c>
      <c r="C22" s="29" t="s">
        <v>234</v>
      </c>
      <c r="D22" s="25" t="s">
        <v>47</v>
      </c>
      <c r="E22" s="30" t="s">
        <v>235</v>
      </c>
      <c r="F22" s="31" t="s">
        <v>64</v>
      </c>
      <c r="G22" s="32">
        <v>678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51">
      <c r="A23" s="34" t="s">
        <v>50</v>
      </c>
      <c r="E23" s="35" t="s">
        <v>236</v>
      </c>
    </row>
    <row r="24" spans="1:5" ht="25.5">
      <c r="A24" s="38" t="s">
        <v>52</v>
      </c>
      <c r="E24" s="37" t="s">
        <v>237</v>
      </c>
    </row>
    <row r="25" spans="1:16" ht="12.75">
      <c r="A25" s="25" t="s">
        <v>45</v>
      </c>
      <c r="B25" s="29" t="s">
        <v>37</v>
      </c>
      <c r="C25" s="29" t="s">
        <v>238</v>
      </c>
      <c r="D25" s="25" t="s">
        <v>47</v>
      </c>
      <c r="E25" s="30" t="s">
        <v>239</v>
      </c>
      <c r="F25" s="31" t="s">
        <v>64</v>
      </c>
      <c r="G25" s="32">
        <v>226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51">
      <c r="A26" s="34" t="s">
        <v>50</v>
      </c>
      <c r="E26" s="35" t="s">
        <v>236</v>
      </c>
    </row>
    <row r="27" spans="1:5" ht="25.5">
      <c r="A27" s="38" t="s">
        <v>52</v>
      </c>
      <c r="E27" s="37" t="s">
        <v>240</v>
      </c>
    </row>
    <row r="28" spans="1:16" ht="12.75">
      <c r="A28" s="25" t="s">
        <v>45</v>
      </c>
      <c r="B28" s="29" t="s">
        <v>75</v>
      </c>
      <c r="C28" s="29" t="s">
        <v>241</v>
      </c>
      <c r="D28" s="25" t="s">
        <v>47</v>
      </c>
      <c r="E28" s="30" t="s">
        <v>242</v>
      </c>
      <c r="F28" s="31" t="s">
        <v>64</v>
      </c>
      <c r="G28" s="32">
        <v>226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51">
      <c r="A29" s="34" t="s">
        <v>50</v>
      </c>
      <c r="E29" s="35" t="s">
        <v>236</v>
      </c>
    </row>
    <row r="30" spans="1:5" ht="25.5">
      <c r="A30" s="38" t="s">
        <v>52</v>
      </c>
      <c r="E30" s="37" t="s">
        <v>243</v>
      </c>
    </row>
    <row r="31" spans="1:16" ht="12.75">
      <c r="A31" s="25" t="s">
        <v>45</v>
      </c>
      <c r="B31" s="29" t="s">
        <v>80</v>
      </c>
      <c r="C31" s="29" t="s">
        <v>244</v>
      </c>
      <c r="D31" s="25" t="s">
        <v>47</v>
      </c>
      <c r="E31" s="30" t="s">
        <v>245</v>
      </c>
      <c r="F31" s="31" t="s">
        <v>64</v>
      </c>
      <c r="G31" s="32">
        <v>1130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47</v>
      </c>
    </row>
    <row r="33" spans="1:5" ht="12.75">
      <c r="A33" s="38" t="s">
        <v>52</v>
      </c>
      <c r="E33" s="37" t="s">
        <v>246</v>
      </c>
    </row>
    <row r="34" spans="1:16" ht="12.75">
      <c r="A34" s="25" t="s">
        <v>45</v>
      </c>
      <c r="B34" s="29" t="s">
        <v>40</v>
      </c>
      <c r="C34" s="29" t="s">
        <v>247</v>
      </c>
      <c r="D34" s="25" t="s">
        <v>68</v>
      </c>
      <c r="E34" s="30" t="s">
        <v>248</v>
      </c>
      <c r="F34" s="31" t="s">
        <v>64</v>
      </c>
      <c r="G34" s="32">
        <v>358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38.25">
      <c r="A35" s="34" t="s">
        <v>50</v>
      </c>
      <c r="E35" s="35" t="s">
        <v>249</v>
      </c>
    </row>
    <row r="36" spans="1:5" ht="12.75">
      <c r="A36" s="38" t="s">
        <v>52</v>
      </c>
      <c r="E36" s="37" t="s">
        <v>250</v>
      </c>
    </row>
    <row r="37" spans="1:16" ht="12.75">
      <c r="A37" s="25" t="s">
        <v>45</v>
      </c>
      <c r="B37" s="29" t="s">
        <v>42</v>
      </c>
      <c r="C37" s="29" t="s">
        <v>247</v>
      </c>
      <c r="D37" s="25" t="s">
        <v>72</v>
      </c>
      <c r="E37" s="30" t="s">
        <v>248</v>
      </c>
      <c r="F37" s="31" t="s">
        <v>64</v>
      </c>
      <c r="G37" s="32">
        <v>70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25.5">
      <c r="A38" s="34" t="s">
        <v>50</v>
      </c>
      <c r="E38" s="35" t="s">
        <v>251</v>
      </c>
    </row>
    <row r="39" spans="1:5" ht="12.75">
      <c r="A39" s="38" t="s">
        <v>52</v>
      </c>
      <c r="E39" s="37" t="s">
        <v>252</v>
      </c>
    </row>
    <row r="40" spans="1:16" ht="12.75">
      <c r="A40" s="25" t="s">
        <v>45</v>
      </c>
      <c r="B40" s="29" t="s">
        <v>93</v>
      </c>
      <c r="C40" s="29" t="s">
        <v>247</v>
      </c>
      <c r="D40" s="25" t="s">
        <v>253</v>
      </c>
      <c r="E40" s="30" t="s">
        <v>248</v>
      </c>
      <c r="F40" s="31" t="s">
        <v>64</v>
      </c>
      <c r="G40" s="32">
        <v>435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25.5">
      <c r="A41" s="34" t="s">
        <v>50</v>
      </c>
      <c r="E41" s="35" t="s">
        <v>251</v>
      </c>
    </row>
    <row r="42" spans="1:5" ht="12.75">
      <c r="A42" s="36" t="s">
        <v>52</v>
      </c>
      <c r="E42" s="37" t="s">
        <v>254</v>
      </c>
    </row>
    <row r="43" spans="1:18" ht="12.75" customHeight="1">
      <c r="A43" s="6" t="s">
        <v>43</v>
      </c>
      <c r="B43" s="6"/>
      <c r="C43" s="40" t="s">
        <v>23</v>
      </c>
      <c r="D43" s="6"/>
      <c r="E43" s="27" t="s">
        <v>255</v>
      </c>
      <c r="F43" s="6"/>
      <c r="G43" s="6"/>
      <c r="H43" s="6"/>
      <c r="I43" s="41">
        <f>0+Q43</f>
      </c>
      <c r="O43">
        <f>0+R43</f>
      </c>
      <c r="Q43">
        <f>0+I44+I47+I50+I53+I56+I59+I62</f>
      </c>
      <c r="R43">
        <f>0+O44+O47+O50+O53+O56+O59+O62</f>
      </c>
    </row>
    <row r="44" spans="1:16" ht="12.75">
      <c r="A44" s="25" t="s">
        <v>45</v>
      </c>
      <c r="B44" s="29" t="s">
        <v>97</v>
      </c>
      <c r="C44" s="29" t="s">
        <v>256</v>
      </c>
      <c r="D44" s="25" t="s">
        <v>47</v>
      </c>
      <c r="E44" s="30" t="s">
        <v>257</v>
      </c>
      <c r="F44" s="31" t="s">
        <v>64</v>
      </c>
      <c r="G44" s="32">
        <v>6.48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47</v>
      </c>
    </row>
    <row r="46" spans="1:5" ht="12.75">
      <c r="A46" s="38" t="s">
        <v>52</v>
      </c>
      <c r="E46" s="37" t="s">
        <v>258</v>
      </c>
    </row>
    <row r="47" spans="1:16" ht="12.75">
      <c r="A47" s="25" t="s">
        <v>45</v>
      </c>
      <c r="B47" s="29" t="s">
        <v>102</v>
      </c>
      <c r="C47" s="29" t="s">
        <v>259</v>
      </c>
      <c r="D47" s="25" t="s">
        <v>47</v>
      </c>
      <c r="E47" s="30" t="s">
        <v>260</v>
      </c>
      <c r="F47" s="31" t="s">
        <v>83</v>
      </c>
      <c r="G47" s="32">
        <v>1296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261</v>
      </c>
    </row>
    <row r="49" spans="1:5" ht="12.75">
      <c r="A49" s="38" t="s">
        <v>52</v>
      </c>
      <c r="E49" s="37" t="s">
        <v>262</v>
      </c>
    </row>
    <row r="50" spans="1:16" ht="12.75">
      <c r="A50" s="25" t="s">
        <v>45</v>
      </c>
      <c r="B50" s="29" t="s">
        <v>107</v>
      </c>
      <c r="C50" s="29" t="s">
        <v>263</v>
      </c>
      <c r="D50" s="25" t="s">
        <v>109</v>
      </c>
      <c r="E50" s="30" t="s">
        <v>264</v>
      </c>
      <c r="F50" s="31" t="s">
        <v>83</v>
      </c>
      <c r="G50" s="32">
        <v>684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63.75">
      <c r="A51" s="34" t="s">
        <v>50</v>
      </c>
      <c r="E51" s="35" t="s">
        <v>265</v>
      </c>
    </row>
    <row r="52" spans="1:5" ht="12.75">
      <c r="A52" s="38" t="s">
        <v>52</v>
      </c>
      <c r="E52" s="37" t="s">
        <v>47</v>
      </c>
    </row>
    <row r="53" spans="1:16" ht="12.75">
      <c r="A53" s="25" t="s">
        <v>45</v>
      </c>
      <c r="B53" s="29" t="s">
        <v>113</v>
      </c>
      <c r="C53" s="29" t="s">
        <v>266</v>
      </c>
      <c r="D53" s="25" t="s">
        <v>47</v>
      </c>
      <c r="E53" s="30" t="s">
        <v>267</v>
      </c>
      <c r="F53" s="31" t="s">
        <v>64</v>
      </c>
      <c r="G53" s="32">
        <v>21.6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12.75">
      <c r="A54" s="34" t="s">
        <v>50</v>
      </c>
      <c r="E54" s="35" t="s">
        <v>268</v>
      </c>
    </row>
    <row r="55" spans="1:5" ht="25.5">
      <c r="A55" s="38" t="s">
        <v>52</v>
      </c>
      <c r="E55" s="37" t="s">
        <v>269</v>
      </c>
    </row>
    <row r="56" spans="1:16" ht="12.75">
      <c r="A56" s="25" t="s">
        <v>45</v>
      </c>
      <c r="B56" s="29" t="s">
        <v>117</v>
      </c>
      <c r="C56" s="29" t="s">
        <v>270</v>
      </c>
      <c r="D56" s="25" t="s">
        <v>47</v>
      </c>
      <c r="E56" s="30" t="s">
        <v>271</v>
      </c>
      <c r="F56" s="31" t="s">
        <v>83</v>
      </c>
      <c r="G56" s="32">
        <v>216</v>
      </c>
      <c r="H56" s="33">
        <v>0</v>
      </c>
      <c r="I56" s="33">
        <f>ROUND(ROUND(H56,2)*ROUND(G56,3),2)</f>
      </c>
      <c r="O56">
        <f>(I56*21)/100</f>
      </c>
      <c r="P56" t="s">
        <v>23</v>
      </c>
    </row>
    <row r="57" spans="1:5" ht="12.75">
      <c r="A57" s="34" t="s">
        <v>50</v>
      </c>
      <c r="E57" s="35" t="s">
        <v>272</v>
      </c>
    </row>
    <row r="58" spans="1:5" ht="12.75">
      <c r="A58" s="38" t="s">
        <v>52</v>
      </c>
      <c r="E58" s="37" t="s">
        <v>273</v>
      </c>
    </row>
    <row r="59" spans="1:16" ht="12.75">
      <c r="A59" s="25" t="s">
        <v>45</v>
      </c>
      <c r="B59" s="29" t="s">
        <v>121</v>
      </c>
      <c r="C59" s="29" t="s">
        <v>274</v>
      </c>
      <c r="D59" s="25" t="s">
        <v>47</v>
      </c>
      <c r="E59" s="30" t="s">
        <v>275</v>
      </c>
      <c r="F59" s="31" t="s">
        <v>64</v>
      </c>
      <c r="G59" s="32">
        <v>158.4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38.25">
      <c r="A60" s="34" t="s">
        <v>50</v>
      </c>
      <c r="E60" s="35" t="s">
        <v>276</v>
      </c>
    </row>
    <row r="61" spans="1:5" ht="12.75">
      <c r="A61" s="38" t="s">
        <v>52</v>
      </c>
      <c r="E61" s="37" t="s">
        <v>277</v>
      </c>
    </row>
    <row r="62" spans="1:16" ht="12.75">
      <c r="A62" s="25" t="s">
        <v>45</v>
      </c>
      <c r="B62" s="29" t="s">
        <v>125</v>
      </c>
      <c r="C62" s="29" t="s">
        <v>278</v>
      </c>
      <c r="D62" s="25" t="s">
        <v>47</v>
      </c>
      <c r="E62" s="30" t="s">
        <v>279</v>
      </c>
      <c r="F62" s="31" t="s">
        <v>49</v>
      </c>
      <c r="G62" s="32">
        <v>31.8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280</v>
      </c>
    </row>
    <row r="64" spans="1:5" ht="12.75">
      <c r="A64" s="36" t="s">
        <v>52</v>
      </c>
      <c r="E64" s="37" t="s">
        <v>281</v>
      </c>
    </row>
    <row r="65" spans="1:18" ht="12.75" customHeight="1">
      <c r="A65" s="6" t="s">
        <v>43</v>
      </c>
      <c r="B65" s="6"/>
      <c r="C65" s="40" t="s">
        <v>22</v>
      </c>
      <c r="D65" s="6"/>
      <c r="E65" s="27" t="s">
        <v>282</v>
      </c>
      <c r="F65" s="6"/>
      <c r="G65" s="6"/>
      <c r="H65" s="6"/>
      <c r="I65" s="41">
        <f>0+Q65</f>
      </c>
      <c r="O65">
        <f>0+R65</f>
      </c>
      <c r="Q65">
        <f>0+I66+I69+I72+I75</f>
      </c>
      <c r="R65">
        <f>0+O66+O69+O72+O75</f>
      </c>
    </row>
    <row r="66" spans="1:16" ht="12.75">
      <c r="A66" s="25" t="s">
        <v>45</v>
      </c>
      <c r="B66" s="29" t="s">
        <v>129</v>
      </c>
      <c r="C66" s="29" t="s">
        <v>283</v>
      </c>
      <c r="D66" s="25" t="s">
        <v>47</v>
      </c>
      <c r="E66" s="30" t="s">
        <v>284</v>
      </c>
      <c r="F66" s="31" t="s">
        <v>64</v>
      </c>
      <c r="G66" s="32">
        <v>43.2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12.75">
      <c r="A67" s="34" t="s">
        <v>50</v>
      </c>
      <c r="E67" s="35" t="s">
        <v>285</v>
      </c>
    </row>
    <row r="68" spans="1:5" ht="12.75">
      <c r="A68" s="38" t="s">
        <v>52</v>
      </c>
      <c r="E68" s="37" t="s">
        <v>286</v>
      </c>
    </row>
    <row r="69" spans="1:16" ht="12.75">
      <c r="A69" s="25" t="s">
        <v>45</v>
      </c>
      <c r="B69" s="29" t="s">
        <v>134</v>
      </c>
      <c r="C69" s="29" t="s">
        <v>287</v>
      </c>
      <c r="D69" s="25" t="s">
        <v>47</v>
      </c>
      <c r="E69" s="30" t="s">
        <v>288</v>
      </c>
      <c r="F69" s="31" t="s">
        <v>64</v>
      </c>
      <c r="G69" s="32">
        <v>28.8</v>
      </c>
      <c r="H69" s="33">
        <v>0</v>
      </c>
      <c r="I69" s="33">
        <f>ROUND(ROUND(H69,2)*ROUND(G69,3),2)</f>
      </c>
      <c r="O69">
        <f>(I69*21)/100</f>
      </c>
      <c r="P69" t="s">
        <v>23</v>
      </c>
    </row>
    <row r="70" spans="1:5" ht="38.25">
      <c r="A70" s="34" t="s">
        <v>50</v>
      </c>
      <c r="E70" s="35" t="s">
        <v>289</v>
      </c>
    </row>
    <row r="71" spans="1:5" ht="12.75">
      <c r="A71" s="38" t="s">
        <v>52</v>
      </c>
      <c r="E71" s="37" t="s">
        <v>290</v>
      </c>
    </row>
    <row r="72" spans="1:16" ht="12.75">
      <c r="A72" s="25" t="s">
        <v>45</v>
      </c>
      <c r="B72" s="29" t="s">
        <v>138</v>
      </c>
      <c r="C72" s="29" t="s">
        <v>291</v>
      </c>
      <c r="D72" s="25" t="s">
        <v>47</v>
      </c>
      <c r="E72" s="30" t="s">
        <v>292</v>
      </c>
      <c r="F72" s="31" t="s">
        <v>49</v>
      </c>
      <c r="G72" s="32">
        <v>2.1</v>
      </c>
      <c r="H72" s="33">
        <v>0</v>
      </c>
      <c r="I72" s="33">
        <f>ROUND(ROUND(H72,2)*ROUND(G72,3),2)</f>
      </c>
      <c r="O72">
        <f>(I72*21)/100</f>
      </c>
      <c r="P72" t="s">
        <v>23</v>
      </c>
    </row>
    <row r="73" spans="1:5" ht="12.75">
      <c r="A73" s="34" t="s">
        <v>50</v>
      </c>
      <c r="E73" s="35" t="s">
        <v>280</v>
      </c>
    </row>
    <row r="74" spans="1:5" ht="12.75">
      <c r="A74" s="38" t="s">
        <v>52</v>
      </c>
      <c r="E74" s="37" t="s">
        <v>293</v>
      </c>
    </row>
    <row r="75" spans="1:16" ht="12.75">
      <c r="A75" s="25" t="s">
        <v>45</v>
      </c>
      <c r="B75" s="29" t="s">
        <v>143</v>
      </c>
      <c r="C75" s="29" t="s">
        <v>294</v>
      </c>
      <c r="D75" s="25" t="s">
        <v>47</v>
      </c>
      <c r="E75" s="30" t="s">
        <v>295</v>
      </c>
      <c r="F75" s="31" t="s">
        <v>64</v>
      </c>
      <c r="G75" s="32">
        <v>122.4</v>
      </c>
      <c r="H75" s="33">
        <v>0</v>
      </c>
      <c r="I75" s="33">
        <f>ROUND(ROUND(H75,2)*ROUND(G75,3),2)</f>
      </c>
      <c r="O75">
        <f>(I75*21)/100</f>
      </c>
      <c r="P75" t="s">
        <v>23</v>
      </c>
    </row>
    <row r="76" spans="1:5" ht="76.5">
      <c r="A76" s="34" t="s">
        <v>50</v>
      </c>
      <c r="E76" s="35" t="s">
        <v>296</v>
      </c>
    </row>
    <row r="77" spans="1:5" ht="12.75">
      <c r="A77" s="36" t="s">
        <v>52</v>
      </c>
      <c r="E77" s="37" t="s">
        <v>297</v>
      </c>
    </row>
    <row r="78" spans="1:18" ht="12.75" customHeight="1">
      <c r="A78" s="6" t="s">
        <v>43</v>
      </c>
      <c r="B78" s="6"/>
      <c r="C78" s="40" t="s">
        <v>33</v>
      </c>
      <c r="D78" s="6"/>
      <c r="E78" s="27" t="s">
        <v>298</v>
      </c>
      <c r="F78" s="6"/>
      <c r="G78" s="6"/>
      <c r="H78" s="6"/>
      <c r="I78" s="41">
        <f>0+Q78</f>
      </c>
      <c r="O78">
        <f>0+R78</f>
      </c>
      <c r="Q78">
        <f>0+I79+I82+I85</f>
      </c>
      <c r="R78">
        <f>0+O79+O82+O85</f>
      </c>
    </row>
    <row r="79" spans="1:16" ht="12.75">
      <c r="A79" s="25" t="s">
        <v>45</v>
      </c>
      <c r="B79" s="29" t="s">
        <v>150</v>
      </c>
      <c r="C79" s="29" t="s">
        <v>299</v>
      </c>
      <c r="D79" s="25" t="s">
        <v>47</v>
      </c>
      <c r="E79" s="30" t="s">
        <v>300</v>
      </c>
      <c r="F79" s="31" t="s">
        <v>64</v>
      </c>
      <c r="G79" s="32">
        <v>27.72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38.25">
      <c r="A80" s="34" t="s">
        <v>50</v>
      </c>
      <c r="E80" s="35" t="s">
        <v>301</v>
      </c>
    </row>
    <row r="81" spans="1:5" ht="12.75">
      <c r="A81" s="38" t="s">
        <v>52</v>
      </c>
      <c r="E81" s="37" t="s">
        <v>302</v>
      </c>
    </row>
    <row r="82" spans="1:16" ht="12.75">
      <c r="A82" s="25" t="s">
        <v>45</v>
      </c>
      <c r="B82" s="29" t="s">
        <v>155</v>
      </c>
      <c r="C82" s="29" t="s">
        <v>303</v>
      </c>
      <c r="D82" s="25" t="s">
        <v>47</v>
      </c>
      <c r="E82" s="30" t="s">
        <v>304</v>
      </c>
      <c r="F82" s="31" t="s">
        <v>64</v>
      </c>
      <c r="G82" s="32">
        <v>210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305</v>
      </c>
    </row>
    <row r="84" spans="1:5" ht="12.75">
      <c r="A84" s="38" t="s">
        <v>52</v>
      </c>
      <c r="E84" s="37" t="s">
        <v>306</v>
      </c>
    </row>
    <row r="85" spans="1:16" ht="12.75">
      <c r="A85" s="25" t="s">
        <v>45</v>
      </c>
      <c r="B85" s="29" t="s">
        <v>160</v>
      </c>
      <c r="C85" s="29" t="s">
        <v>307</v>
      </c>
      <c r="D85" s="25" t="s">
        <v>47</v>
      </c>
      <c r="E85" s="30" t="s">
        <v>308</v>
      </c>
      <c r="F85" s="31" t="s">
        <v>64</v>
      </c>
      <c r="G85" s="32">
        <v>0.6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309</v>
      </c>
    </row>
    <row r="87" spans="1:5" ht="12.75">
      <c r="A87" s="36" t="s">
        <v>52</v>
      </c>
      <c r="E87" s="37" t="s">
        <v>310</v>
      </c>
    </row>
    <row r="88" spans="1:18" ht="12.75" customHeight="1">
      <c r="A88" s="6" t="s">
        <v>43</v>
      </c>
      <c r="B88" s="6"/>
      <c r="C88" s="40" t="s">
        <v>37</v>
      </c>
      <c r="D88" s="6"/>
      <c r="E88" s="27" t="s">
        <v>311</v>
      </c>
      <c r="F88" s="6"/>
      <c r="G88" s="6"/>
      <c r="H88" s="6"/>
      <c r="I88" s="41">
        <f>0+Q88</f>
      </c>
      <c r="O88">
        <f>0+R88</f>
      </c>
      <c r="Q88">
        <f>0+I89</f>
      </c>
      <c r="R88">
        <f>0+O89</f>
      </c>
    </row>
    <row r="89" spans="1:16" ht="12.75">
      <c r="A89" s="25" t="s">
        <v>45</v>
      </c>
      <c r="B89" s="29" t="s">
        <v>164</v>
      </c>
      <c r="C89" s="29" t="s">
        <v>312</v>
      </c>
      <c r="D89" s="25" t="s">
        <v>47</v>
      </c>
      <c r="E89" s="30" t="s">
        <v>313</v>
      </c>
      <c r="F89" s="31" t="s">
        <v>83</v>
      </c>
      <c r="G89" s="32">
        <v>43.2</v>
      </c>
      <c r="H89" s="33">
        <v>0</v>
      </c>
      <c r="I89" s="33">
        <f>ROUND(ROUND(H89,2)*ROUND(G89,3),2)</f>
      </c>
      <c r="O89">
        <f>(I89*21)/100</f>
      </c>
      <c r="P89" t="s">
        <v>23</v>
      </c>
    </row>
    <row r="90" spans="1:5" ht="12.75">
      <c r="A90" s="34" t="s">
        <v>50</v>
      </c>
      <c r="E90" s="35" t="s">
        <v>47</v>
      </c>
    </row>
    <row r="91" spans="1:5" ht="12.75">
      <c r="A91" s="36" t="s">
        <v>52</v>
      </c>
      <c r="E91" s="37" t="s">
        <v>314</v>
      </c>
    </row>
    <row r="92" spans="1:18" ht="12.75" customHeight="1">
      <c r="A92" s="6" t="s">
        <v>43</v>
      </c>
      <c r="B92" s="6"/>
      <c r="C92" s="40" t="s">
        <v>75</v>
      </c>
      <c r="D92" s="6"/>
      <c r="E92" s="27" t="s">
        <v>315</v>
      </c>
      <c r="F92" s="6"/>
      <c r="G92" s="6"/>
      <c r="H92" s="6"/>
      <c r="I92" s="41">
        <f>0+Q92</f>
      </c>
      <c r="O92">
        <f>0+R92</f>
      </c>
      <c r="Q92">
        <f>0+I93+I96</f>
      </c>
      <c r="R92">
        <f>0+O93+O96</f>
      </c>
    </row>
    <row r="93" spans="1:16" ht="12.75">
      <c r="A93" s="25" t="s">
        <v>45</v>
      </c>
      <c r="B93" s="29" t="s">
        <v>168</v>
      </c>
      <c r="C93" s="29" t="s">
        <v>316</v>
      </c>
      <c r="D93" s="25" t="s">
        <v>47</v>
      </c>
      <c r="E93" s="30" t="s">
        <v>317</v>
      </c>
      <c r="F93" s="31" t="s">
        <v>83</v>
      </c>
      <c r="G93" s="32">
        <v>238</v>
      </c>
      <c r="H93" s="33">
        <v>0</v>
      </c>
      <c r="I93" s="33">
        <f>ROUND(ROUND(H93,2)*ROUND(G93,3),2)</f>
      </c>
      <c r="O93">
        <f>(I93*21)/100</f>
      </c>
      <c r="P93" t="s">
        <v>23</v>
      </c>
    </row>
    <row r="94" spans="1:5" ht="12.75">
      <c r="A94" s="34" t="s">
        <v>50</v>
      </c>
      <c r="E94" s="35" t="s">
        <v>47</v>
      </c>
    </row>
    <row r="95" spans="1:5" ht="12.75">
      <c r="A95" s="38" t="s">
        <v>52</v>
      </c>
      <c r="E95" s="37" t="s">
        <v>318</v>
      </c>
    </row>
    <row r="96" spans="1:16" ht="12.75">
      <c r="A96" s="25" t="s">
        <v>45</v>
      </c>
      <c r="B96" s="29" t="s">
        <v>173</v>
      </c>
      <c r="C96" s="29" t="s">
        <v>319</v>
      </c>
      <c r="D96" s="25" t="s">
        <v>47</v>
      </c>
      <c r="E96" s="30" t="s">
        <v>320</v>
      </c>
      <c r="F96" s="31" t="s">
        <v>83</v>
      </c>
      <c r="G96" s="32">
        <v>21.6</v>
      </c>
      <c r="H96" s="33">
        <v>0</v>
      </c>
      <c r="I96" s="33">
        <f>ROUND(ROUND(H96,2)*ROUND(G96,3),2)</f>
      </c>
      <c r="O96">
        <f>(I96*21)/100</f>
      </c>
      <c r="P96" t="s">
        <v>23</v>
      </c>
    </row>
    <row r="97" spans="1:5" ht="12.75">
      <c r="A97" s="34" t="s">
        <v>50</v>
      </c>
      <c r="E97" s="35" t="s">
        <v>47</v>
      </c>
    </row>
    <row r="98" spans="1:5" ht="12.75">
      <c r="A98" s="36" t="s">
        <v>52</v>
      </c>
      <c r="E98" s="37" t="s">
        <v>321</v>
      </c>
    </row>
    <row r="99" spans="1:18" ht="12.75" customHeight="1">
      <c r="A99" s="6" t="s">
        <v>43</v>
      </c>
      <c r="B99" s="6"/>
      <c r="C99" s="40" t="s">
        <v>80</v>
      </c>
      <c r="D99" s="6"/>
      <c r="E99" s="27" t="s">
        <v>142</v>
      </c>
      <c r="F99" s="6"/>
      <c r="G99" s="6"/>
      <c r="H99" s="6"/>
      <c r="I99" s="41">
        <f>0+Q99</f>
      </c>
      <c r="O99">
        <f>0+R99</f>
      </c>
      <c r="Q99">
        <f>0+I100+I103</f>
      </c>
      <c r="R99">
        <f>0+O100+O103</f>
      </c>
    </row>
    <row r="100" spans="1:16" ht="12.75">
      <c r="A100" s="25" t="s">
        <v>45</v>
      </c>
      <c r="B100" s="29" t="s">
        <v>177</v>
      </c>
      <c r="C100" s="29" t="s">
        <v>322</v>
      </c>
      <c r="D100" s="25" t="s">
        <v>47</v>
      </c>
      <c r="E100" s="30" t="s">
        <v>323</v>
      </c>
      <c r="F100" s="31" t="s">
        <v>78</v>
      </c>
      <c r="G100" s="32">
        <v>11.05</v>
      </c>
      <c r="H100" s="33">
        <v>0</v>
      </c>
      <c r="I100" s="33">
        <f>ROUND(ROUND(H100,2)*ROUND(G100,3),2)</f>
      </c>
      <c r="O100">
        <f>(I100*21)/100</f>
      </c>
      <c r="P100" t="s">
        <v>23</v>
      </c>
    </row>
    <row r="101" spans="1:5" ht="12.75">
      <c r="A101" s="34" t="s">
        <v>50</v>
      </c>
      <c r="E101" s="35" t="s">
        <v>324</v>
      </c>
    </row>
    <row r="102" spans="1:5" ht="25.5">
      <c r="A102" s="38" t="s">
        <v>52</v>
      </c>
      <c r="E102" s="37" t="s">
        <v>325</v>
      </c>
    </row>
    <row r="103" spans="1:16" ht="12.75">
      <c r="A103" s="25" t="s">
        <v>45</v>
      </c>
      <c r="B103" s="29" t="s">
        <v>182</v>
      </c>
      <c r="C103" s="29" t="s">
        <v>326</v>
      </c>
      <c r="D103" s="25" t="s">
        <v>109</v>
      </c>
      <c r="E103" s="30" t="s">
        <v>327</v>
      </c>
      <c r="F103" s="31" t="s">
        <v>146</v>
      </c>
      <c r="G103" s="32">
        <v>17</v>
      </c>
      <c r="H103" s="33">
        <v>0</v>
      </c>
      <c r="I103" s="33">
        <f>ROUND(ROUND(H103,2)*ROUND(G103,3),2)</f>
      </c>
      <c r="O103">
        <f>(I103*21)/100</f>
      </c>
      <c r="P103" t="s">
        <v>23</v>
      </c>
    </row>
    <row r="104" spans="1:5" ht="12.75">
      <c r="A104" s="34" t="s">
        <v>50</v>
      </c>
      <c r="E104" s="35" t="s">
        <v>328</v>
      </c>
    </row>
    <row r="105" spans="1:5" ht="25.5">
      <c r="A105" s="36" t="s">
        <v>52</v>
      </c>
      <c r="E105" s="37" t="s">
        <v>329</v>
      </c>
    </row>
    <row r="106" spans="1:18" ht="12.75" customHeight="1">
      <c r="A106" s="6" t="s">
        <v>43</v>
      </c>
      <c r="B106" s="6"/>
      <c r="C106" s="40" t="s">
        <v>40</v>
      </c>
      <c r="D106" s="6"/>
      <c r="E106" s="27" t="s">
        <v>149</v>
      </c>
      <c r="F106" s="6"/>
      <c r="G106" s="6"/>
      <c r="H106" s="6"/>
      <c r="I106" s="41">
        <f>0+Q106</f>
      </c>
      <c r="O106">
        <f>0+R106</f>
      </c>
      <c r="Q106">
        <f>0+I107+I110+I113</f>
      </c>
      <c r="R106">
        <f>0+O107+O110+O113</f>
      </c>
    </row>
    <row r="107" spans="1:16" ht="12.75">
      <c r="A107" s="25" t="s">
        <v>45</v>
      </c>
      <c r="B107" s="29" t="s">
        <v>186</v>
      </c>
      <c r="C107" s="29" t="s">
        <v>330</v>
      </c>
      <c r="D107" s="25" t="s">
        <v>109</v>
      </c>
      <c r="E107" s="30" t="s">
        <v>331</v>
      </c>
      <c r="F107" s="31" t="s">
        <v>146</v>
      </c>
      <c r="G107" s="32">
        <v>1</v>
      </c>
      <c r="H107" s="33">
        <v>0</v>
      </c>
      <c r="I107" s="33">
        <f>ROUND(ROUND(H107,2)*ROUND(G107,3),2)</f>
      </c>
      <c r="O107">
        <f>(I107*21)/100</f>
      </c>
      <c r="P107" t="s">
        <v>23</v>
      </c>
    </row>
    <row r="108" spans="1:5" ht="12.75">
      <c r="A108" s="34" t="s">
        <v>50</v>
      </c>
      <c r="E108" s="35" t="s">
        <v>47</v>
      </c>
    </row>
    <row r="109" spans="1:5" ht="12.75">
      <c r="A109" s="38" t="s">
        <v>52</v>
      </c>
      <c r="E109" s="37" t="s">
        <v>47</v>
      </c>
    </row>
    <row r="110" spans="1:16" ht="12.75">
      <c r="A110" s="25" t="s">
        <v>45</v>
      </c>
      <c r="B110" s="29" t="s">
        <v>190</v>
      </c>
      <c r="C110" s="29" t="s">
        <v>332</v>
      </c>
      <c r="D110" s="25" t="s">
        <v>47</v>
      </c>
      <c r="E110" s="30" t="s">
        <v>333</v>
      </c>
      <c r="F110" s="31" t="s">
        <v>64</v>
      </c>
      <c r="G110" s="32">
        <v>75.95</v>
      </c>
      <c r="H110" s="33">
        <v>0</v>
      </c>
      <c r="I110" s="33">
        <f>ROUND(ROUND(H110,2)*ROUND(G110,3),2)</f>
      </c>
      <c r="O110">
        <f>(I110*21)/100</f>
      </c>
      <c r="P110" t="s">
        <v>23</v>
      </c>
    </row>
    <row r="111" spans="1:5" ht="25.5">
      <c r="A111" s="34" t="s">
        <v>50</v>
      </c>
      <c r="E111" s="35" t="s">
        <v>65</v>
      </c>
    </row>
    <row r="112" spans="1:5" ht="25.5">
      <c r="A112" s="38" t="s">
        <v>52</v>
      </c>
      <c r="E112" s="37" t="s">
        <v>334</v>
      </c>
    </row>
    <row r="113" spans="1:16" ht="12.75">
      <c r="A113" s="25" t="s">
        <v>45</v>
      </c>
      <c r="B113" s="29" t="s">
        <v>195</v>
      </c>
      <c r="C113" s="29" t="s">
        <v>335</v>
      </c>
      <c r="D113" s="25" t="s">
        <v>47</v>
      </c>
      <c r="E113" s="30" t="s">
        <v>336</v>
      </c>
      <c r="F113" s="31" t="s">
        <v>64</v>
      </c>
      <c r="G113" s="32">
        <v>32.55</v>
      </c>
      <c r="H113" s="33">
        <v>0</v>
      </c>
      <c r="I113" s="33">
        <f>ROUND(ROUND(H113,2)*ROUND(G113,3),2)</f>
      </c>
      <c r="O113">
        <f>(I113*21)/100</f>
      </c>
      <c r="P113" t="s">
        <v>23</v>
      </c>
    </row>
    <row r="114" spans="1:5" ht="25.5">
      <c r="A114" s="34" t="s">
        <v>50</v>
      </c>
      <c r="E114" s="35" t="s">
        <v>65</v>
      </c>
    </row>
    <row r="115" spans="1:5" ht="25.5">
      <c r="A115" s="36" t="s">
        <v>52</v>
      </c>
      <c r="E115" s="37" t="s">
        <v>337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0+O8+O15+O43+O65+O78+O88+O92+O99+O106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338</v>
      </c>
      <c r="I3" s="42">
        <f>0+I8+I15+I43+I65+I78+I88+I92+I99+I106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338</v>
      </c>
      <c r="D4" s="6"/>
      <c r="E4" s="18" t="s">
        <v>339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68</v>
      </c>
      <c r="E9" s="30" t="s">
        <v>48</v>
      </c>
      <c r="F9" s="31" t="s">
        <v>49</v>
      </c>
      <c r="G9" s="32">
        <v>979.074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221</v>
      </c>
    </row>
    <row r="11" spans="1:5" ht="38.25">
      <c r="A11" s="38" t="s">
        <v>52</v>
      </c>
      <c r="E11" s="37" t="s">
        <v>340</v>
      </c>
    </row>
    <row r="12" spans="1:16" ht="12.75">
      <c r="A12" s="25" t="s">
        <v>45</v>
      </c>
      <c r="B12" s="29" t="s">
        <v>23</v>
      </c>
      <c r="C12" s="29" t="s">
        <v>46</v>
      </c>
      <c r="D12" s="25" t="s">
        <v>72</v>
      </c>
      <c r="E12" s="30" t="s">
        <v>48</v>
      </c>
      <c r="F12" s="31" t="s">
        <v>49</v>
      </c>
      <c r="G12" s="32">
        <v>83.025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223</v>
      </c>
    </row>
    <row r="14" spans="1:5" ht="12.75">
      <c r="A14" s="36" t="s">
        <v>52</v>
      </c>
      <c r="E14" s="37" t="s">
        <v>341</v>
      </c>
    </row>
    <row r="15" spans="1:18" ht="12.75" customHeight="1">
      <c r="A15" s="6" t="s">
        <v>43</v>
      </c>
      <c r="B15" s="6"/>
      <c r="C15" s="40" t="s">
        <v>29</v>
      </c>
      <c r="D15" s="6"/>
      <c r="E15" s="27" t="s">
        <v>61</v>
      </c>
      <c r="F15" s="6"/>
      <c r="G15" s="6"/>
      <c r="H15" s="6"/>
      <c r="I15" s="41">
        <f>0+Q15</f>
      </c>
      <c r="O15">
        <f>0+R15</f>
      </c>
      <c r="Q15">
        <f>0+I16+I19+I22+I25+I28+I31+I34+I37+I40</f>
      </c>
      <c r="R15">
        <f>0+O16+O19+O22+O25+O28+O31+O34+O37+O40</f>
      </c>
    </row>
    <row r="16" spans="1:16" ht="12.75">
      <c r="A16" s="25" t="s">
        <v>45</v>
      </c>
      <c r="B16" s="29" t="s">
        <v>22</v>
      </c>
      <c r="C16" s="29" t="s">
        <v>225</v>
      </c>
      <c r="D16" s="25" t="s">
        <v>47</v>
      </c>
      <c r="E16" s="30" t="s">
        <v>226</v>
      </c>
      <c r="F16" s="31" t="s">
        <v>227</v>
      </c>
      <c r="G16" s="32">
        <v>500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25.5">
      <c r="A17" s="34" t="s">
        <v>50</v>
      </c>
      <c r="E17" s="35" t="s">
        <v>228</v>
      </c>
    </row>
    <row r="18" spans="1:5" ht="12.75">
      <c r="A18" s="38" t="s">
        <v>52</v>
      </c>
      <c r="E18" s="37" t="s">
        <v>342</v>
      </c>
    </row>
    <row r="19" spans="1:16" ht="12.75">
      <c r="A19" s="25" t="s">
        <v>45</v>
      </c>
      <c r="B19" s="29" t="s">
        <v>33</v>
      </c>
      <c r="C19" s="29" t="s">
        <v>230</v>
      </c>
      <c r="D19" s="25" t="s">
        <v>47</v>
      </c>
      <c r="E19" s="30" t="s">
        <v>231</v>
      </c>
      <c r="F19" s="31" t="s">
        <v>78</v>
      </c>
      <c r="G19" s="32">
        <v>33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25.5">
      <c r="A20" s="34" t="s">
        <v>50</v>
      </c>
      <c r="E20" s="35" t="s">
        <v>232</v>
      </c>
    </row>
    <row r="21" spans="1:5" ht="12.75">
      <c r="A21" s="38" t="s">
        <v>52</v>
      </c>
      <c r="E21" s="37" t="s">
        <v>343</v>
      </c>
    </row>
    <row r="22" spans="1:16" ht="12.75">
      <c r="A22" s="25" t="s">
        <v>45</v>
      </c>
      <c r="B22" s="29" t="s">
        <v>35</v>
      </c>
      <c r="C22" s="29" t="s">
        <v>234</v>
      </c>
      <c r="D22" s="25" t="s">
        <v>47</v>
      </c>
      <c r="E22" s="30" t="s">
        <v>235</v>
      </c>
      <c r="F22" s="31" t="s">
        <v>64</v>
      </c>
      <c r="G22" s="32">
        <v>259.2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51">
      <c r="A23" s="34" t="s">
        <v>50</v>
      </c>
      <c r="E23" s="35" t="s">
        <v>236</v>
      </c>
    </row>
    <row r="24" spans="1:5" ht="25.5">
      <c r="A24" s="38" t="s">
        <v>52</v>
      </c>
      <c r="E24" s="37" t="s">
        <v>344</v>
      </c>
    </row>
    <row r="25" spans="1:16" ht="12.75">
      <c r="A25" s="25" t="s">
        <v>45</v>
      </c>
      <c r="B25" s="29" t="s">
        <v>37</v>
      </c>
      <c r="C25" s="29" t="s">
        <v>238</v>
      </c>
      <c r="D25" s="25" t="s">
        <v>47</v>
      </c>
      <c r="E25" s="30" t="s">
        <v>239</v>
      </c>
      <c r="F25" s="31" t="s">
        <v>64</v>
      </c>
      <c r="G25" s="32">
        <v>86.4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51">
      <c r="A26" s="34" t="s">
        <v>50</v>
      </c>
      <c r="E26" s="35" t="s">
        <v>236</v>
      </c>
    </row>
    <row r="27" spans="1:5" ht="25.5">
      <c r="A27" s="38" t="s">
        <v>52</v>
      </c>
      <c r="E27" s="37" t="s">
        <v>345</v>
      </c>
    </row>
    <row r="28" spans="1:16" ht="12.75">
      <c r="A28" s="25" t="s">
        <v>45</v>
      </c>
      <c r="B28" s="29" t="s">
        <v>75</v>
      </c>
      <c r="C28" s="29" t="s">
        <v>241</v>
      </c>
      <c r="D28" s="25" t="s">
        <v>47</v>
      </c>
      <c r="E28" s="30" t="s">
        <v>242</v>
      </c>
      <c r="F28" s="31" t="s">
        <v>64</v>
      </c>
      <c r="G28" s="32">
        <v>86.4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51">
      <c r="A29" s="34" t="s">
        <v>50</v>
      </c>
      <c r="E29" s="35" t="s">
        <v>236</v>
      </c>
    </row>
    <row r="30" spans="1:5" ht="25.5">
      <c r="A30" s="38" t="s">
        <v>52</v>
      </c>
      <c r="E30" s="37" t="s">
        <v>346</v>
      </c>
    </row>
    <row r="31" spans="1:16" ht="12.75">
      <c r="A31" s="25" t="s">
        <v>45</v>
      </c>
      <c r="B31" s="29" t="s">
        <v>80</v>
      </c>
      <c r="C31" s="29" t="s">
        <v>244</v>
      </c>
      <c r="D31" s="25" t="s">
        <v>47</v>
      </c>
      <c r="E31" s="30" t="s">
        <v>245</v>
      </c>
      <c r="F31" s="31" t="s">
        <v>64</v>
      </c>
      <c r="G31" s="32">
        <v>432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47</v>
      </c>
    </row>
    <row r="33" spans="1:5" ht="12.75">
      <c r="A33" s="38" t="s">
        <v>52</v>
      </c>
      <c r="E33" s="37" t="s">
        <v>347</v>
      </c>
    </row>
    <row r="34" spans="1:16" ht="12.75">
      <c r="A34" s="25" t="s">
        <v>45</v>
      </c>
      <c r="B34" s="29" t="s">
        <v>40</v>
      </c>
      <c r="C34" s="29" t="s">
        <v>247</v>
      </c>
      <c r="D34" s="25" t="s">
        <v>68</v>
      </c>
      <c r="E34" s="30" t="s">
        <v>248</v>
      </c>
      <c r="F34" s="31" t="s">
        <v>64</v>
      </c>
      <c r="G34" s="32">
        <v>151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38.25">
      <c r="A35" s="34" t="s">
        <v>50</v>
      </c>
      <c r="E35" s="35" t="s">
        <v>249</v>
      </c>
    </row>
    <row r="36" spans="1:5" ht="12.75">
      <c r="A36" s="38" t="s">
        <v>52</v>
      </c>
      <c r="E36" s="37" t="s">
        <v>348</v>
      </c>
    </row>
    <row r="37" spans="1:16" ht="12.75">
      <c r="A37" s="25" t="s">
        <v>45</v>
      </c>
      <c r="B37" s="29" t="s">
        <v>42</v>
      </c>
      <c r="C37" s="29" t="s">
        <v>247</v>
      </c>
      <c r="D37" s="25" t="s">
        <v>72</v>
      </c>
      <c r="E37" s="30" t="s">
        <v>248</v>
      </c>
      <c r="F37" s="31" t="s">
        <v>64</v>
      </c>
      <c r="G37" s="32">
        <v>30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25.5">
      <c r="A38" s="34" t="s">
        <v>50</v>
      </c>
      <c r="E38" s="35" t="s">
        <v>251</v>
      </c>
    </row>
    <row r="39" spans="1:5" ht="12.75">
      <c r="A39" s="38" t="s">
        <v>52</v>
      </c>
      <c r="E39" s="37" t="s">
        <v>349</v>
      </c>
    </row>
    <row r="40" spans="1:16" ht="12.75">
      <c r="A40" s="25" t="s">
        <v>45</v>
      </c>
      <c r="B40" s="29" t="s">
        <v>93</v>
      </c>
      <c r="C40" s="29" t="s">
        <v>247</v>
      </c>
      <c r="D40" s="25" t="s">
        <v>253</v>
      </c>
      <c r="E40" s="30" t="s">
        <v>248</v>
      </c>
      <c r="F40" s="31" t="s">
        <v>64</v>
      </c>
      <c r="G40" s="32">
        <v>152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25.5">
      <c r="A41" s="34" t="s">
        <v>50</v>
      </c>
      <c r="E41" s="35" t="s">
        <v>251</v>
      </c>
    </row>
    <row r="42" spans="1:5" ht="12.75">
      <c r="A42" s="36" t="s">
        <v>52</v>
      </c>
      <c r="E42" s="37" t="s">
        <v>350</v>
      </c>
    </row>
    <row r="43" spans="1:18" ht="12.75" customHeight="1">
      <c r="A43" s="6" t="s">
        <v>43</v>
      </c>
      <c r="B43" s="6"/>
      <c r="C43" s="40" t="s">
        <v>23</v>
      </c>
      <c r="D43" s="6"/>
      <c r="E43" s="27" t="s">
        <v>255</v>
      </c>
      <c r="F43" s="6"/>
      <c r="G43" s="6"/>
      <c r="H43" s="6"/>
      <c r="I43" s="41">
        <f>0+Q43</f>
      </c>
      <c r="O43">
        <f>0+R43</f>
      </c>
      <c r="Q43">
        <f>0+I44+I47+I50+I53+I56+I59+I62</f>
      </c>
      <c r="R43">
        <f>0+O44+O47+O50+O53+O56+O59+O62</f>
      </c>
    </row>
    <row r="44" spans="1:16" ht="12.75">
      <c r="A44" s="25" t="s">
        <v>45</v>
      </c>
      <c r="B44" s="29" t="s">
        <v>97</v>
      </c>
      <c r="C44" s="29" t="s">
        <v>256</v>
      </c>
      <c r="D44" s="25" t="s">
        <v>47</v>
      </c>
      <c r="E44" s="30" t="s">
        <v>257</v>
      </c>
      <c r="F44" s="31" t="s">
        <v>64</v>
      </c>
      <c r="G44" s="32">
        <v>2.7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47</v>
      </c>
    </row>
    <row r="46" spans="1:5" ht="12.75">
      <c r="A46" s="38" t="s">
        <v>52</v>
      </c>
      <c r="E46" s="37" t="s">
        <v>351</v>
      </c>
    </row>
    <row r="47" spans="1:16" ht="12.75">
      <c r="A47" s="25" t="s">
        <v>45</v>
      </c>
      <c r="B47" s="29" t="s">
        <v>102</v>
      </c>
      <c r="C47" s="29" t="s">
        <v>259</v>
      </c>
      <c r="D47" s="25" t="s">
        <v>47</v>
      </c>
      <c r="E47" s="30" t="s">
        <v>260</v>
      </c>
      <c r="F47" s="31" t="s">
        <v>83</v>
      </c>
      <c r="G47" s="32">
        <v>540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261</v>
      </c>
    </row>
    <row r="49" spans="1:5" ht="12.75">
      <c r="A49" s="38" t="s">
        <v>52</v>
      </c>
      <c r="E49" s="37" t="s">
        <v>352</v>
      </c>
    </row>
    <row r="50" spans="1:16" ht="12.75">
      <c r="A50" s="25" t="s">
        <v>45</v>
      </c>
      <c r="B50" s="29" t="s">
        <v>107</v>
      </c>
      <c r="C50" s="29" t="s">
        <v>263</v>
      </c>
      <c r="D50" s="25" t="s">
        <v>109</v>
      </c>
      <c r="E50" s="30" t="s">
        <v>264</v>
      </c>
      <c r="F50" s="31" t="s">
        <v>83</v>
      </c>
      <c r="G50" s="32">
        <v>285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63.75">
      <c r="A51" s="34" t="s">
        <v>50</v>
      </c>
      <c r="E51" s="35" t="s">
        <v>265</v>
      </c>
    </row>
    <row r="52" spans="1:5" ht="12.75">
      <c r="A52" s="38" t="s">
        <v>52</v>
      </c>
      <c r="E52" s="37" t="s">
        <v>47</v>
      </c>
    </row>
    <row r="53" spans="1:16" ht="12.75">
      <c r="A53" s="25" t="s">
        <v>45</v>
      </c>
      <c r="B53" s="29" t="s">
        <v>113</v>
      </c>
      <c r="C53" s="29" t="s">
        <v>266</v>
      </c>
      <c r="D53" s="25" t="s">
        <v>47</v>
      </c>
      <c r="E53" s="30" t="s">
        <v>267</v>
      </c>
      <c r="F53" s="31" t="s">
        <v>64</v>
      </c>
      <c r="G53" s="32">
        <v>9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12.75">
      <c r="A54" s="34" t="s">
        <v>50</v>
      </c>
      <c r="E54" s="35" t="s">
        <v>268</v>
      </c>
    </row>
    <row r="55" spans="1:5" ht="25.5">
      <c r="A55" s="38" t="s">
        <v>52</v>
      </c>
      <c r="E55" s="37" t="s">
        <v>353</v>
      </c>
    </row>
    <row r="56" spans="1:16" ht="12.75">
      <c r="A56" s="25" t="s">
        <v>45</v>
      </c>
      <c r="B56" s="29" t="s">
        <v>117</v>
      </c>
      <c r="C56" s="29" t="s">
        <v>270</v>
      </c>
      <c r="D56" s="25" t="s">
        <v>47</v>
      </c>
      <c r="E56" s="30" t="s">
        <v>271</v>
      </c>
      <c r="F56" s="31" t="s">
        <v>83</v>
      </c>
      <c r="G56" s="32">
        <v>90</v>
      </c>
      <c r="H56" s="33">
        <v>0</v>
      </c>
      <c r="I56" s="33">
        <f>ROUND(ROUND(H56,2)*ROUND(G56,3),2)</f>
      </c>
      <c r="O56">
        <f>(I56*21)/100</f>
      </c>
      <c r="P56" t="s">
        <v>23</v>
      </c>
    </row>
    <row r="57" spans="1:5" ht="12.75">
      <c r="A57" s="34" t="s">
        <v>50</v>
      </c>
      <c r="E57" s="35" t="s">
        <v>272</v>
      </c>
    </row>
    <row r="58" spans="1:5" ht="12.75">
      <c r="A58" s="38" t="s">
        <v>52</v>
      </c>
      <c r="E58" s="37" t="s">
        <v>354</v>
      </c>
    </row>
    <row r="59" spans="1:16" ht="12.75">
      <c r="A59" s="25" t="s">
        <v>45</v>
      </c>
      <c r="B59" s="29" t="s">
        <v>121</v>
      </c>
      <c r="C59" s="29" t="s">
        <v>274</v>
      </c>
      <c r="D59" s="25" t="s">
        <v>47</v>
      </c>
      <c r="E59" s="30" t="s">
        <v>275</v>
      </c>
      <c r="F59" s="31" t="s">
        <v>64</v>
      </c>
      <c r="G59" s="32">
        <v>66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38.25">
      <c r="A60" s="34" t="s">
        <v>50</v>
      </c>
      <c r="E60" s="35" t="s">
        <v>276</v>
      </c>
    </row>
    <row r="61" spans="1:5" ht="12.75">
      <c r="A61" s="38" t="s">
        <v>52</v>
      </c>
      <c r="E61" s="37" t="s">
        <v>355</v>
      </c>
    </row>
    <row r="62" spans="1:16" ht="12.75">
      <c r="A62" s="25" t="s">
        <v>45</v>
      </c>
      <c r="B62" s="29" t="s">
        <v>125</v>
      </c>
      <c r="C62" s="29" t="s">
        <v>278</v>
      </c>
      <c r="D62" s="25" t="s">
        <v>47</v>
      </c>
      <c r="E62" s="30" t="s">
        <v>279</v>
      </c>
      <c r="F62" s="31" t="s">
        <v>49</v>
      </c>
      <c r="G62" s="32">
        <v>13.6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280</v>
      </c>
    </row>
    <row r="64" spans="1:5" ht="12.75">
      <c r="A64" s="36" t="s">
        <v>52</v>
      </c>
      <c r="E64" s="37" t="s">
        <v>356</v>
      </c>
    </row>
    <row r="65" spans="1:18" ht="12.75" customHeight="1">
      <c r="A65" s="6" t="s">
        <v>43</v>
      </c>
      <c r="B65" s="6"/>
      <c r="C65" s="40" t="s">
        <v>22</v>
      </c>
      <c r="D65" s="6"/>
      <c r="E65" s="27" t="s">
        <v>282</v>
      </c>
      <c r="F65" s="6"/>
      <c r="G65" s="6"/>
      <c r="H65" s="6"/>
      <c r="I65" s="41">
        <f>0+Q65</f>
      </c>
      <c r="O65">
        <f>0+R65</f>
      </c>
      <c r="Q65">
        <f>0+I66+I69+I72+I75</f>
      </c>
      <c r="R65">
        <f>0+O66+O69+O72+O75</f>
      </c>
    </row>
    <row r="66" spans="1:16" ht="12.75">
      <c r="A66" s="25" t="s">
        <v>45</v>
      </c>
      <c r="B66" s="29" t="s">
        <v>129</v>
      </c>
      <c r="C66" s="29" t="s">
        <v>283</v>
      </c>
      <c r="D66" s="25" t="s">
        <v>47</v>
      </c>
      <c r="E66" s="30" t="s">
        <v>284</v>
      </c>
      <c r="F66" s="31" t="s">
        <v>64</v>
      </c>
      <c r="G66" s="32">
        <v>18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12.75">
      <c r="A67" s="34" t="s">
        <v>50</v>
      </c>
      <c r="E67" s="35" t="s">
        <v>285</v>
      </c>
    </row>
    <row r="68" spans="1:5" ht="12.75">
      <c r="A68" s="38" t="s">
        <v>52</v>
      </c>
      <c r="E68" s="37" t="s">
        <v>357</v>
      </c>
    </row>
    <row r="69" spans="1:16" ht="12.75">
      <c r="A69" s="25" t="s">
        <v>45</v>
      </c>
      <c r="B69" s="29" t="s">
        <v>134</v>
      </c>
      <c r="C69" s="29" t="s">
        <v>287</v>
      </c>
      <c r="D69" s="25" t="s">
        <v>47</v>
      </c>
      <c r="E69" s="30" t="s">
        <v>288</v>
      </c>
      <c r="F69" s="31" t="s">
        <v>64</v>
      </c>
      <c r="G69" s="32">
        <v>12</v>
      </c>
      <c r="H69" s="33">
        <v>0</v>
      </c>
      <c r="I69" s="33">
        <f>ROUND(ROUND(H69,2)*ROUND(G69,3),2)</f>
      </c>
      <c r="O69">
        <f>(I69*21)/100</f>
      </c>
      <c r="P69" t="s">
        <v>23</v>
      </c>
    </row>
    <row r="70" spans="1:5" ht="38.25">
      <c r="A70" s="34" t="s">
        <v>50</v>
      </c>
      <c r="E70" s="35" t="s">
        <v>289</v>
      </c>
    </row>
    <row r="71" spans="1:5" ht="12.75">
      <c r="A71" s="38" t="s">
        <v>52</v>
      </c>
      <c r="E71" s="37" t="s">
        <v>358</v>
      </c>
    </row>
    <row r="72" spans="1:16" ht="12.75">
      <c r="A72" s="25" t="s">
        <v>45</v>
      </c>
      <c r="B72" s="29" t="s">
        <v>138</v>
      </c>
      <c r="C72" s="29" t="s">
        <v>291</v>
      </c>
      <c r="D72" s="25" t="s">
        <v>47</v>
      </c>
      <c r="E72" s="30" t="s">
        <v>292</v>
      </c>
      <c r="F72" s="31" t="s">
        <v>49</v>
      </c>
      <c r="G72" s="32">
        <v>0.9</v>
      </c>
      <c r="H72" s="33">
        <v>0</v>
      </c>
      <c r="I72" s="33">
        <f>ROUND(ROUND(H72,2)*ROUND(G72,3),2)</f>
      </c>
      <c r="O72">
        <f>(I72*21)/100</f>
      </c>
      <c r="P72" t="s">
        <v>23</v>
      </c>
    </row>
    <row r="73" spans="1:5" ht="12.75">
      <c r="A73" s="34" t="s">
        <v>50</v>
      </c>
      <c r="E73" s="35" t="s">
        <v>280</v>
      </c>
    </row>
    <row r="74" spans="1:5" ht="12.75">
      <c r="A74" s="38" t="s">
        <v>52</v>
      </c>
      <c r="E74" s="37" t="s">
        <v>359</v>
      </c>
    </row>
    <row r="75" spans="1:16" ht="12.75">
      <c r="A75" s="25" t="s">
        <v>45</v>
      </c>
      <c r="B75" s="29" t="s">
        <v>143</v>
      </c>
      <c r="C75" s="29" t="s">
        <v>294</v>
      </c>
      <c r="D75" s="25" t="s">
        <v>47</v>
      </c>
      <c r="E75" s="30" t="s">
        <v>295</v>
      </c>
      <c r="F75" s="31" t="s">
        <v>64</v>
      </c>
      <c r="G75" s="32">
        <v>51</v>
      </c>
      <c r="H75" s="33">
        <v>0</v>
      </c>
      <c r="I75" s="33">
        <f>ROUND(ROUND(H75,2)*ROUND(G75,3),2)</f>
      </c>
      <c r="O75">
        <f>(I75*21)/100</f>
      </c>
      <c r="P75" t="s">
        <v>23</v>
      </c>
    </row>
    <row r="76" spans="1:5" ht="76.5">
      <c r="A76" s="34" t="s">
        <v>50</v>
      </c>
      <c r="E76" s="35" t="s">
        <v>360</v>
      </c>
    </row>
    <row r="77" spans="1:5" ht="12.75">
      <c r="A77" s="36" t="s">
        <v>52</v>
      </c>
      <c r="E77" s="37" t="s">
        <v>361</v>
      </c>
    </row>
    <row r="78" spans="1:18" ht="12.75" customHeight="1">
      <c r="A78" s="6" t="s">
        <v>43</v>
      </c>
      <c r="B78" s="6"/>
      <c r="C78" s="40" t="s">
        <v>33</v>
      </c>
      <c r="D78" s="6"/>
      <c r="E78" s="27" t="s">
        <v>298</v>
      </c>
      <c r="F78" s="6"/>
      <c r="G78" s="6"/>
      <c r="H78" s="6"/>
      <c r="I78" s="41">
        <f>0+Q78</f>
      </c>
      <c r="O78">
        <f>0+R78</f>
      </c>
      <c r="Q78">
        <f>0+I79+I82+I85</f>
      </c>
      <c r="R78">
        <f>0+O79+O82+O85</f>
      </c>
    </row>
    <row r="79" spans="1:16" ht="12.75">
      <c r="A79" s="25" t="s">
        <v>45</v>
      </c>
      <c r="B79" s="29" t="s">
        <v>150</v>
      </c>
      <c r="C79" s="29" t="s">
        <v>299</v>
      </c>
      <c r="D79" s="25" t="s">
        <v>47</v>
      </c>
      <c r="E79" s="30" t="s">
        <v>300</v>
      </c>
      <c r="F79" s="31" t="s">
        <v>64</v>
      </c>
      <c r="G79" s="32">
        <v>11.55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38.25">
      <c r="A80" s="34" t="s">
        <v>50</v>
      </c>
      <c r="E80" s="35" t="s">
        <v>301</v>
      </c>
    </row>
    <row r="81" spans="1:5" ht="12.75">
      <c r="A81" s="38" t="s">
        <v>52</v>
      </c>
      <c r="E81" s="37" t="s">
        <v>362</v>
      </c>
    </row>
    <row r="82" spans="1:16" ht="12.75">
      <c r="A82" s="25" t="s">
        <v>45</v>
      </c>
      <c r="B82" s="29" t="s">
        <v>155</v>
      </c>
      <c r="C82" s="29" t="s">
        <v>303</v>
      </c>
      <c r="D82" s="25" t="s">
        <v>47</v>
      </c>
      <c r="E82" s="30" t="s">
        <v>304</v>
      </c>
      <c r="F82" s="31" t="s">
        <v>64</v>
      </c>
      <c r="G82" s="32">
        <v>113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305</v>
      </c>
    </row>
    <row r="84" spans="1:5" ht="12.75">
      <c r="A84" s="38" t="s">
        <v>52</v>
      </c>
      <c r="E84" s="37" t="s">
        <v>363</v>
      </c>
    </row>
    <row r="85" spans="1:16" ht="12.75">
      <c r="A85" s="25" t="s">
        <v>45</v>
      </c>
      <c r="B85" s="29" t="s">
        <v>160</v>
      </c>
      <c r="C85" s="29" t="s">
        <v>307</v>
      </c>
      <c r="D85" s="25" t="s">
        <v>47</v>
      </c>
      <c r="E85" s="30" t="s">
        <v>308</v>
      </c>
      <c r="F85" s="31" t="s">
        <v>64</v>
      </c>
      <c r="G85" s="32">
        <v>0.6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309</v>
      </c>
    </row>
    <row r="87" spans="1:5" ht="12.75">
      <c r="A87" s="36" t="s">
        <v>52</v>
      </c>
      <c r="E87" s="37" t="s">
        <v>310</v>
      </c>
    </row>
    <row r="88" spans="1:18" ht="12.75" customHeight="1">
      <c r="A88" s="6" t="s">
        <v>43</v>
      </c>
      <c r="B88" s="6"/>
      <c r="C88" s="40" t="s">
        <v>37</v>
      </c>
      <c r="D88" s="6"/>
      <c r="E88" s="27" t="s">
        <v>311</v>
      </c>
      <c r="F88" s="6"/>
      <c r="G88" s="6"/>
      <c r="H88" s="6"/>
      <c r="I88" s="41">
        <f>0+Q88</f>
      </c>
      <c r="O88">
        <f>0+R88</f>
      </c>
      <c r="Q88">
        <f>0+I89</f>
      </c>
      <c r="R88">
        <f>0+O89</f>
      </c>
    </row>
    <row r="89" spans="1:16" ht="12.75">
      <c r="A89" s="25" t="s">
        <v>45</v>
      </c>
      <c r="B89" s="29" t="s">
        <v>164</v>
      </c>
      <c r="C89" s="29" t="s">
        <v>312</v>
      </c>
      <c r="D89" s="25" t="s">
        <v>47</v>
      </c>
      <c r="E89" s="30" t="s">
        <v>313</v>
      </c>
      <c r="F89" s="31" t="s">
        <v>83</v>
      </c>
      <c r="G89" s="32">
        <v>18</v>
      </c>
      <c r="H89" s="33">
        <v>0</v>
      </c>
      <c r="I89" s="33">
        <f>ROUND(ROUND(H89,2)*ROUND(G89,3),2)</f>
      </c>
      <c r="O89">
        <f>(I89*21)/100</f>
      </c>
      <c r="P89" t="s">
        <v>23</v>
      </c>
    </row>
    <row r="90" spans="1:5" ht="12.75">
      <c r="A90" s="34" t="s">
        <v>50</v>
      </c>
      <c r="E90" s="35" t="s">
        <v>47</v>
      </c>
    </row>
    <row r="91" spans="1:5" ht="12.75">
      <c r="A91" s="36" t="s">
        <v>52</v>
      </c>
      <c r="E91" s="37" t="s">
        <v>364</v>
      </c>
    </row>
    <row r="92" spans="1:18" ht="12.75" customHeight="1">
      <c r="A92" s="6" t="s">
        <v>43</v>
      </c>
      <c r="B92" s="6"/>
      <c r="C92" s="40" t="s">
        <v>75</v>
      </c>
      <c r="D92" s="6"/>
      <c r="E92" s="27" t="s">
        <v>315</v>
      </c>
      <c r="F92" s="6"/>
      <c r="G92" s="6"/>
      <c r="H92" s="6"/>
      <c r="I92" s="41">
        <f>0+Q92</f>
      </c>
      <c r="O92">
        <f>0+R92</f>
      </c>
      <c r="Q92">
        <f>0+I93+I96</f>
      </c>
      <c r="R92">
        <f>0+O93+O96</f>
      </c>
    </row>
    <row r="93" spans="1:16" ht="12.75">
      <c r="A93" s="25" t="s">
        <v>45</v>
      </c>
      <c r="B93" s="29" t="s">
        <v>168</v>
      </c>
      <c r="C93" s="29" t="s">
        <v>316</v>
      </c>
      <c r="D93" s="25" t="s">
        <v>47</v>
      </c>
      <c r="E93" s="30" t="s">
        <v>317</v>
      </c>
      <c r="F93" s="31" t="s">
        <v>83</v>
      </c>
      <c r="G93" s="32">
        <v>99</v>
      </c>
      <c r="H93" s="33">
        <v>0</v>
      </c>
      <c r="I93" s="33">
        <f>ROUND(ROUND(H93,2)*ROUND(G93,3),2)</f>
      </c>
      <c r="O93">
        <f>(I93*21)/100</f>
      </c>
      <c r="P93" t="s">
        <v>23</v>
      </c>
    </row>
    <row r="94" spans="1:5" ht="12.75">
      <c r="A94" s="34" t="s">
        <v>50</v>
      </c>
      <c r="E94" s="35" t="s">
        <v>47</v>
      </c>
    </row>
    <row r="95" spans="1:5" ht="12.75">
      <c r="A95" s="38" t="s">
        <v>52</v>
      </c>
      <c r="E95" s="37" t="s">
        <v>365</v>
      </c>
    </row>
    <row r="96" spans="1:16" ht="12.75">
      <c r="A96" s="25" t="s">
        <v>45</v>
      </c>
      <c r="B96" s="29" t="s">
        <v>173</v>
      </c>
      <c r="C96" s="29" t="s">
        <v>319</v>
      </c>
      <c r="D96" s="25" t="s">
        <v>47</v>
      </c>
      <c r="E96" s="30" t="s">
        <v>320</v>
      </c>
      <c r="F96" s="31" t="s">
        <v>83</v>
      </c>
      <c r="G96" s="32">
        <v>9</v>
      </c>
      <c r="H96" s="33">
        <v>0</v>
      </c>
      <c r="I96" s="33">
        <f>ROUND(ROUND(H96,2)*ROUND(G96,3),2)</f>
      </c>
      <c r="O96">
        <f>(I96*21)/100</f>
      </c>
      <c r="P96" t="s">
        <v>23</v>
      </c>
    </row>
    <row r="97" spans="1:5" ht="12.75">
      <c r="A97" s="34" t="s">
        <v>50</v>
      </c>
      <c r="E97" s="35" t="s">
        <v>47</v>
      </c>
    </row>
    <row r="98" spans="1:5" ht="12.75">
      <c r="A98" s="36" t="s">
        <v>52</v>
      </c>
      <c r="E98" s="37" t="s">
        <v>366</v>
      </c>
    </row>
    <row r="99" spans="1:18" ht="12.75" customHeight="1">
      <c r="A99" s="6" t="s">
        <v>43</v>
      </c>
      <c r="B99" s="6"/>
      <c r="C99" s="40" t="s">
        <v>80</v>
      </c>
      <c r="D99" s="6"/>
      <c r="E99" s="27" t="s">
        <v>142</v>
      </c>
      <c r="F99" s="6"/>
      <c r="G99" s="6"/>
      <c r="H99" s="6"/>
      <c r="I99" s="41">
        <f>0+Q99</f>
      </c>
      <c r="O99">
        <f>0+R99</f>
      </c>
      <c r="Q99">
        <f>0+I100+I103</f>
      </c>
      <c r="R99">
        <f>0+O100+O103</f>
      </c>
    </row>
    <row r="100" spans="1:16" ht="12.75">
      <c r="A100" s="25" t="s">
        <v>45</v>
      </c>
      <c r="B100" s="29" t="s">
        <v>177</v>
      </c>
      <c r="C100" s="29" t="s">
        <v>322</v>
      </c>
      <c r="D100" s="25" t="s">
        <v>47</v>
      </c>
      <c r="E100" s="30" t="s">
        <v>323</v>
      </c>
      <c r="F100" s="31" t="s">
        <v>78</v>
      </c>
      <c r="G100" s="32">
        <v>4.55</v>
      </c>
      <c r="H100" s="33">
        <v>0</v>
      </c>
      <c r="I100" s="33">
        <f>ROUND(ROUND(H100,2)*ROUND(G100,3),2)</f>
      </c>
      <c r="O100">
        <f>(I100*21)/100</f>
      </c>
      <c r="P100" t="s">
        <v>23</v>
      </c>
    </row>
    <row r="101" spans="1:5" ht="12.75">
      <c r="A101" s="34" t="s">
        <v>50</v>
      </c>
      <c r="E101" s="35" t="s">
        <v>324</v>
      </c>
    </row>
    <row r="102" spans="1:5" ht="25.5">
      <c r="A102" s="38" t="s">
        <v>52</v>
      </c>
      <c r="E102" s="37" t="s">
        <v>367</v>
      </c>
    </row>
    <row r="103" spans="1:16" ht="12.75">
      <c r="A103" s="25" t="s">
        <v>45</v>
      </c>
      <c r="B103" s="29" t="s">
        <v>182</v>
      </c>
      <c r="C103" s="29" t="s">
        <v>326</v>
      </c>
      <c r="D103" s="25" t="s">
        <v>109</v>
      </c>
      <c r="E103" s="30" t="s">
        <v>327</v>
      </c>
      <c r="F103" s="31" t="s">
        <v>146</v>
      </c>
      <c r="G103" s="32">
        <v>7</v>
      </c>
      <c r="H103" s="33">
        <v>0</v>
      </c>
      <c r="I103" s="33">
        <f>ROUND(ROUND(H103,2)*ROUND(G103,3),2)</f>
      </c>
      <c r="O103">
        <f>(I103*21)/100</f>
      </c>
      <c r="P103" t="s">
        <v>23</v>
      </c>
    </row>
    <row r="104" spans="1:5" ht="12.75">
      <c r="A104" s="34" t="s">
        <v>50</v>
      </c>
      <c r="E104" s="35" t="s">
        <v>328</v>
      </c>
    </row>
    <row r="105" spans="1:5" ht="25.5">
      <c r="A105" s="36" t="s">
        <v>52</v>
      </c>
      <c r="E105" s="37" t="s">
        <v>368</v>
      </c>
    </row>
    <row r="106" spans="1:18" ht="12.75" customHeight="1">
      <c r="A106" s="6" t="s">
        <v>43</v>
      </c>
      <c r="B106" s="6"/>
      <c r="C106" s="40" t="s">
        <v>40</v>
      </c>
      <c r="D106" s="6"/>
      <c r="E106" s="27" t="s">
        <v>149</v>
      </c>
      <c r="F106" s="6"/>
      <c r="G106" s="6"/>
      <c r="H106" s="6"/>
      <c r="I106" s="41">
        <f>0+Q106</f>
      </c>
      <c r="O106">
        <f>0+R106</f>
      </c>
      <c r="Q106">
        <f>0+I107+I110+I113</f>
      </c>
      <c r="R106">
        <f>0+O107+O110+O113</f>
      </c>
    </row>
    <row r="107" spans="1:16" ht="12.75">
      <c r="A107" s="25" t="s">
        <v>45</v>
      </c>
      <c r="B107" s="29" t="s">
        <v>186</v>
      </c>
      <c r="C107" s="29" t="s">
        <v>330</v>
      </c>
      <c r="D107" s="25" t="s">
        <v>109</v>
      </c>
      <c r="E107" s="30" t="s">
        <v>331</v>
      </c>
      <c r="F107" s="31" t="s">
        <v>146</v>
      </c>
      <c r="G107" s="32">
        <v>1</v>
      </c>
      <c r="H107" s="33">
        <v>0</v>
      </c>
      <c r="I107" s="33">
        <f>ROUND(ROUND(H107,2)*ROUND(G107,3),2)</f>
      </c>
      <c r="O107">
        <f>(I107*21)/100</f>
      </c>
      <c r="P107" t="s">
        <v>23</v>
      </c>
    </row>
    <row r="108" spans="1:5" ht="12.75">
      <c r="A108" s="34" t="s">
        <v>50</v>
      </c>
      <c r="E108" s="35" t="s">
        <v>47</v>
      </c>
    </row>
    <row r="109" spans="1:5" ht="12.75">
      <c r="A109" s="38" t="s">
        <v>52</v>
      </c>
      <c r="E109" s="37" t="s">
        <v>47</v>
      </c>
    </row>
    <row r="110" spans="1:16" ht="12.75">
      <c r="A110" s="25" t="s">
        <v>45</v>
      </c>
      <c r="B110" s="29" t="s">
        <v>190</v>
      </c>
      <c r="C110" s="29" t="s">
        <v>332</v>
      </c>
      <c r="D110" s="25" t="s">
        <v>47</v>
      </c>
      <c r="E110" s="30" t="s">
        <v>333</v>
      </c>
      <c r="F110" s="31" t="s">
        <v>64</v>
      </c>
      <c r="G110" s="32">
        <v>77.49</v>
      </c>
      <c r="H110" s="33">
        <v>0</v>
      </c>
      <c r="I110" s="33">
        <f>ROUND(ROUND(H110,2)*ROUND(G110,3),2)</f>
      </c>
      <c r="O110">
        <f>(I110*21)/100</f>
      </c>
      <c r="P110" t="s">
        <v>23</v>
      </c>
    </row>
    <row r="111" spans="1:5" ht="25.5">
      <c r="A111" s="34" t="s">
        <v>50</v>
      </c>
      <c r="E111" s="35" t="s">
        <v>65</v>
      </c>
    </row>
    <row r="112" spans="1:5" ht="25.5">
      <c r="A112" s="38" t="s">
        <v>52</v>
      </c>
      <c r="E112" s="37" t="s">
        <v>369</v>
      </c>
    </row>
    <row r="113" spans="1:16" ht="12.75">
      <c r="A113" s="25" t="s">
        <v>45</v>
      </c>
      <c r="B113" s="29" t="s">
        <v>195</v>
      </c>
      <c r="C113" s="29" t="s">
        <v>335</v>
      </c>
      <c r="D113" s="25" t="s">
        <v>47</v>
      </c>
      <c r="E113" s="30" t="s">
        <v>336</v>
      </c>
      <c r="F113" s="31" t="s">
        <v>64</v>
      </c>
      <c r="G113" s="32">
        <v>33.21</v>
      </c>
      <c r="H113" s="33">
        <v>0</v>
      </c>
      <c r="I113" s="33">
        <f>ROUND(ROUND(H113,2)*ROUND(G113,3),2)</f>
      </c>
      <c r="O113">
        <f>(I113*21)/100</f>
      </c>
      <c r="P113" t="s">
        <v>23</v>
      </c>
    </row>
    <row r="114" spans="1:5" ht="25.5">
      <c r="A114" s="34" t="s">
        <v>50</v>
      </c>
      <c r="E114" s="35" t="s">
        <v>65</v>
      </c>
    </row>
    <row r="115" spans="1:5" ht="25.5">
      <c r="A115" s="36" t="s">
        <v>52</v>
      </c>
      <c r="E115" s="37" t="s">
        <v>370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0+O8+O12+O31+O38+O51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371</v>
      </c>
      <c r="I3" s="42">
        <f>0+I8+I12+I31+I38+I51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371</v>
      </c>
      <c r="D4" s="6"/>
      <c r="E4" s="18" t="s">
        <v>372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42.84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51</v>
      </c>
    </row>
    <row r="11" spans="1:5" ht="12.75">
      <c r="A11" s="36" t="s">
        <v>52</v>
      </c>
      <c r="E11" s="37" t="s">
        <v>373</v>
      </c>
    </row>
    <row r="12" spans="1:18" ht="12.75" customHeight="1">
      <c r="A12" s="6" t="s">
        <v>43</v>
      </c>
      <c r="B12" s="6"/>
      <c r="C12" s="40" t="s">
        <v>29</v>
      </c>
      <c r="D12" s="6"/>
      <c r="E12" s="27" t="s">
        <v>61</v>
      </c>
      <c r="F12" s="6"/>
      <c r="G12" s="6"/>
      <c r="H12" s="6"/>
      <c r="I12" s="41">
        <f>0+Q12</f>
      </c>
      <c r="O12">
        <f>0+R12</f>
      </c>
      <c r="Q12">
        <f>0+I13+I16+I19+I22+I25+I28</f>
      </c>
      <c r="R12">
        <f>0+O13+O16+O19+O22+O25+O28</f>
      </c>
    </row>
    <row r="13" spans="1:16" ht="12.75">
      <c r="A13" s="25" t="s">
        <v>45</v>
      </c>
      <c r="B13" s="29" t="s">
        <v>23</v>
      </c>
      <c r="C13" s="29" t="s">
        <v>374</v>
      </c>
      <c r="D13" s="25" t="s">
        <v>47</v>
      </c>
      <c r="E13" s="30" t="s">
        <v>375</v>
      </c>
      <c r="F13" s="31" t="s">
        <v>146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376</v>
      </c>
    </row>
    <row r="15" spans="1:5" ht="12.75">
      <c r="A15" s="38" t="s">
        <v>52</v>
      </c>
      <c r="E15" s="37" t="s">
        <v>377</v>
      </c>
    </row>
    <row r="16" spans="1:16" ht="12.75">
      <c r="A16" s="25" t="s">
        <v>45</v>
      </c>
      <c r="B16" s="29" t="s">
        <v>22</v>
      </c>
      <c r="C16" s="29" t="s">
        <v>378</v>
      </c>
      <c r="D16" s="25" t="s">
        <v>47</v>
      </c>
      <c r="E16" s="30" t="s">
        <v>379</v>
      </c>
      <c r="F16" s="31" t="s">
        <v>78</v>
      </c>
      <c r="G16" s="32">
        <v>22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376</v>
      </c>
    </row>
    <row r="18" spans="1:5" ht="12.75">
      <c r="A18" s="38" t="s">
        <v>52</v>
      </c>
      <c r="E18" s="37" t="s">
        <v>380</v>
      </c>
    </row>
    <row r="19" spans="1:16" ht="12.75">
      <c r="A19" s="25" t="s">
        <v>45</v>
      </c>
      <c r="B19" s="29" t="s">
        <v>33</v>
      </c>
      <c r="C19" s="29" t="s">
        <v>381</v>
      </c>
      <c r="D19" s="25" t="s">
        <v>47</v>
      </c>
      <c r="E19" s="30" t="s">
        <v>382</v>
      </c>
      <c r="F19" s="31" t="s">
        <v>64</v>
      </c>
      <c r="G19" s="32">
        <v>23.8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38.25">
      <c r="A20" s="34" t="s">
        <v>50</v>
      </c>
      <c r="E20" s="35" t="s">
        <v>383</v>
      </c>
    </row>
    <row r="21" spans="1:5" ht="76.5">
      <c r="A21" s="38" t="s">
        <v>52</v>
      </c>
      <c r="E21" s="37" t="s">
        <v>384</v>
      </c>
    </row>
    <row r="22" spans="1:16" ht="12.75">
      <c r="A22" s="25" t="s">
        <v>45</v>
      </c>
      <c r="B22" s="29" t="s">
        <v>35</v>
      </c>
      <c r="C22" s="29" t="s">
        <v>244</v>
      </c>
      <c r="D22" s="25" t="s">
        <v>47</v>
      </c>
      <c r="E22" s="30" t="s">
        <v>245</v>
      </c>
      <c r="F22" s="31" t="s">
        <v>64</v>
      </c>
      <c r="G22" s="32">
        <v>23.8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</v>
      </c>
    </row>
    <row r="24" spans="1:5" ht="12.75">
      <c r="A24" s="38" t="s">
        <v>52</v>
      </c>
      <c r="E24" s="37" t="s">
        <v>385</v>
      </c>
    </row>
    <row r="25" spans="1:16" ht="12.75">
      <c r="A25" s="25" t="s">
        <v>45</v>
      </c>
      <c r="B25" s="29" t="s">
        <v>37</v>
      </c>
      <c r="C25" s="29" t="s">
        <v>247</v>
      </c>
      <c r="D25" s="25" t="s">
        <v>47</v>
      </c>
      <c r="E25" s="30" t="s">
        <v>248</v>
      </c>
      <c r="F25" s="31" t="s">
        <v>64</v>
      </c>
      <c r="G25" s="32">
        <v>8.2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47</v>
      </c>
    </row>
    <row r="27" spans="1:5" ht="76.5">
      <c r="A27" s="38" t="s">
        <v>52</v>
      </c>
      <c r="E27" s="37" t="s">
        <v>386</v>
      </c>
    </row>
    <row r="28" spans="1:16" ht="12.75">
      <c r="A28" s="25" t="s">
        <v>45</v>
      </c>
      <c r="B28" s="29" t="s">
        <v>75</v>
      </c>
      <c r="C28" s="29" t="s">
        <v>387</v>
      </c>
      <c r="D28" s="25" t="s">
        <v>47</v>
      </c>
      <c r="E28" s="30" t="s">
        <v>388</v>
      </c>
      <c r="F28" s="31" t="s">
        <v>64</v>
      </c>
      <c r="G28" s="32">
        <v>7.9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47</v>
      </c>
    </row>
    <row r="30" spans="1:5" ht="25.5">
      <c r="A30" s="36" t="s">
        <v>52</v>
      </c>
      <c r="E30" s="37" t="s">
        <v>389</v>
      </c>
    </row>
    <row r="31" spans="1:18" ht="12.75" customHeight="1">
      <c r="A31" s="6" t="s">
        <v>43</v>
      </c>
      <c r="B31" s="6"/>
      <c r="C31" s="40" t="s">
        <v>33</v>
      </c>
      <c r="D31" s="6"/>
      <c r="E31" s="27" t="s">
        <v>298</v>
      </c>
      <c r="F31" s="6"/>
      <c r="G31" s="6"/>
      <c r="H31" s="6"/>
      <c r="I31" s="41">
        <f>0+Q31</f>
      </c>
      <c r="O31">
        <f>0+R31</f>
      </c>
      <c r="Q31">
        <f>0+I32+I35</f>
      </c>
      <c r="R31">
        <f>0+O32+O35</f>
      </c>
    </row>
    <row r="32" spans="1:16" ht="12.75">
      <c r="A32" s="25" t="s">
        <v>45</v>
      </c>
      <c r="B32" s="29" t="s">
        <v>80</v>
      </c>
      <c r="C32" s="29" t="s">
        <v>299</v>
      </c>
      <c r="D32" s="25" t="s">
        <v>47</v>
      </c>
      <c r="E32" s="30" t="s">
        <v>300</v>
      </c>
      <c r="F32" s="31" t="s">
        <v>64</v>
      </c>
      <c r="G32" s="32">
        <v>3.2</v>
      </c>
      <c r="H32" s="33">
        <v>0</v>
      </c>
      <c r="I32" s="33">
        <f>ROUND(ROUND(H32,2)*ROUND(G32,3),2)</f>
      </c>
      <c r="O32">
        <f>(I32*21)/100</f>
      </c>
      <c r="P32" t="s">
        <v>23</v>
      </c>
    </row>
    <row r="33" spans="1:5" ht="12.75">
      <c r="A33" s="34" t="s">
        <v>50</v>
      </c>
      <c r="E33" s="35" t="s">
        <v>285</v>
      </c>
    </row>
    <row r="34" spans="1:5" ht="12.75">
      <c r="A34" s="38" t="s">
        <v>52</v>
      </c>
      <c r="E34" s="37" t="s">
        <v>390</v>
      </c>
    </row>
    <row r="35" spans="1:16" ht="12.75">
      <c r="A35" s="25" t="s">
        <v>45</v>
      </c>
      <c r="B35" s="29" t="s">
        <v>40</v>
      </c>
      <c r="C35" s="29" t="s">
        <v>391</v>
      </c>
      <c r="D35" s="25" t="s">
        <v>47</v>
      </c>
      <c r="E35" s="30" t="s">
        <v>392</v>
      </c>
      <c r="F35" s="31" t="s">
        <v>64</v>
      </c>
      <c r="G35" s="32">
        <v>3.2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12.75">
      <c r="A36" s="34" t="s">
        <v>50</v>
      </c>
      <c r="E36" s="35" t="s">
        <v>47</v>
      </c>
    </row>
    <row r="37" spans="1:5" ht="12.75">
      <c r="A37" s="36" t="s">
        <v>52</v>
      </c>
      <c r="E37" s="37" t="s">
        <v>393</v>
      </c>
    </row>
    <row r="38" spans="1:18" ht="12.75" customHeight="1">
      <c r="A38" s="6" t="s">
        <v>43</v>
      </c>
      <c r="B38" s="6"/>
      <c r="C38" s="40" t="s">
        <v>80</v>
      </c>
      <c r="D38" s="6"/>
      <c r="E38" s="27" t="s">
        <v>142</v>
      </c>
      <c r="F38" s="6"/>
      <c r="G38" s="6"/>
      <c r="H38" s="6"/>
      <c r="I38" s="41">
        <f>0+Q38</f>
      </c>
      <c r="O38">
        <f>0+R38</f>
      </c>
      <c r="Q38">
        <f>0+I39+I42+I45+I48</f>
      </c>
      <c r="R38">
        <f>0+O39+O42+O45+O48</f>
      </c>
    </row>
    <row r="39" spans="1:16" ht="12.75">
      <c r="A39" s="25" t="s">
        <v>45</v>
      </c>
      <c r="B39" s="29" t="s">
        <v>42</v>
      </c>
      <c r="C39" s="29" t="s">
        <v>394</v>
      </c>
      <c r="D39" s="25" t="s">
        <v>47</v>
      </c>
      <c r="E39" s="30" t="s">
        <v>395</v>
      </c>
      <c r="F39" s="31" t="s">
        <v>78</v>
      </c>
      <c r="G39" s="32">
        <v>23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396</v>
      </c>
    </row>
    <row r="41" spans="1:5" ht="25.5">
      <c r="A41" s="38" t="s">
        <v>52</v>
      </c>
      <c r="E41" s="37" t="s">
        <v>397</v>
      </c>
    </row>
    <row r="42" spans="1:16" ht="12.75">
      <c r="A42" s="25" t="s">
        <v>45</v>
      </c>
      <c r="B42" s="29" t="s">
        <v>93</v>
      </c>
      <c r="C42" s="29" t="s">
        <v>326</v>
      </c>
      <c r="D42" s="25" t="s">
        <v>109</v>
      </c>
      <c r="E42" s="30" t="s">
        <v>327</v>
      </c>
      <c r="F42" s="31" t="s">
        <v>146</v>
      </c>
      <c r="G42" s="32">
        <v>4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328</v>
      </c>
    </row>
    <row r="44" spans="1:5" ht="12.75">
      <c r="A44" s="38" t="s">
        <v>52</v>
      </c>
      <c r="E44" s="37" t="s">
        <v>398</v>
      </c>
    </row>
    <row r="45" spans="1:16" ht="12.75">
      <c r="A45" s="25" t="s">
        <v>45</v>
      </c>
      <c r="B45" s="29" t="s">
        <v>97</v>
      </c>
      <c r="C45" s="29" t="s">
        <v>399</v>
      </c>
      <c r="D45" s="25" t="s">
        <v>47</v>
      </c>
      <c r="E45" s="30" t="s">
        <v>400</v>
      </c>
      <c r="F45" s="31" t="s">
        <v>146</v>
      </c>
      <c r="G45" s="32">
        <v>1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25.5">
      <c r="A46" s="34" t="s">
        <v>50</v>
      </c>
      <c r="E46" s="35" t="s">
        <v>401</v>
      </c>
    </row>
    <row r="47" spans="1:5" ht="12.75">
      <c r="A47" s="38" t="s">
        <v>52</v>
      </c>
      <c r="E47" s="37" t="s">
        <v>47</v>
      </c>
    </row>
    <row r="48" spans="1:16" ht="12.75">
      <c r="A48" s="25" t="s">
        <v>45</v>
      </c>
      <c r="B48" s="29" t="s">
        <v>102</v>
      </c>
      <c r="C48" s="29" t="s">
        <v>402</v>
      </c>
      <c r="D48" s="25" t="s">
        <v>47</v>
      </c>
      <c r="E48" s="30" t="s">
        <v>403</v>
      </c>
      <c r="F48" s="31" t="s">
        <v>78</v>
      </c>
      <c r="G48" s="32">
        <v>45</v>
      </c>
      <c r="H48" s="33">
        <v>0</v>
      </c>
      <c r="I48" s="33">
        <f>ROUND(ROUND(H48,2)*ROUND(G48,3),2)</f>
      </c>
      <c r="O48">
        <f>(I48*21)/100</f>
      </c>
      <c r="P48" t="s">
        <v>23</v>
      </c>
    </row>
    <row r="49" spans="1:5" ht="12.75">
      <c r="A49" s="34" t="s">
        <v>50</v>
      </c>
      <c r="E49" s="35" t="s">
        <v>47</v>
      </c>
    </row>
    <row r="50" spans="1:5" ht="12.75">
      <c r="A50" s="36" t="s">
        <v>52</v>
      </c>
      <c r="E50" s="37" t="s">
        <v>404</v>
      </c>
    </row>
    <row r="51" spans="1:18" ht="12.75" customHeight="1">
      <c r="A51" s="6" t="s">
        <v>43</v>
      </c>
      <c r="B51" s="6"/>
      <c r="C51" s="40" t="s">
        <v>40</v>
      </c>
      <c r="D51" s="6"/>
      <c r="E51" s="27" t="s">
        <v>149</v>
      </c>
      <c r="F51" s="6"/>
      <c r="G51" s="6"/>
      <c r="H51" s="6"/>
      <c r="I51" s="41">
        <f>0+Q51</f>
      </c>
      <c r="O51">
        <f>0+R51</f>
      </c>
      <c r="Q51">
        <f>0+I52</f>
      </c>
      <c r="R51">
        <f>0+O52</f>
      </c>
    </row>
    <row r="52" spans="1:16" ht="12.75">
      <c r="A52" s="25" t="s">
        <v>45</v>
      </c>
      <c r="B52" s="29" t="s">
        <v>107</v>
      </c>
      <c r="C52" s="29" t="s">
        <v>332</v>
      </c>
      <c r="D52" s="25" t="s">
        <v>47</v>
      </c>
      <c r="E52" s="30" t="s">
        <v>333</v>
      </c>
      <c r="F52" s="31" t="s">
        <v>64</v>
      </c>
      <c r="G52" s="32">
        <v>1.5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25.5">
      <c r="A53" s="34" t="s">
        <v>50</v>
      </c>
      <c r="E53" s="35" t="s">
        <v>65</v>
      </c>
    </row>
    <row r="54" spans="1:5" ht="25.5">
      <c r="A54" s="36" t="s">
        <v>52</v>
      </c>
      <c r="E54" s="37" t="s">
        <v>405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406</v>
      </c>
      <c r="I3" s="42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406</v>
      </c>
      <c r="D4" s="6"/>
      <c r="E4" s="18" t="s">
        <v>407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0+I9+I12+I15+I18+I21+I24+I27+I30+I33+I36+I39+I42+I45</f>
      </c>
      <c r="R8">
        <f>0+O9+O12+O15+O18+O21+O24+O27+O30+O33+O36+O39+O42+O45</f>
      </c>
    </row>
    <row r="9" spans="1:16" ht="12.75">
      <c r="A9" s="25" t="s">
        <v>45</v>
      </c>
      <c r="B9" s="29" t="s">
        <v>29</v>
      </c>
      <c r="C9" s="29" t="s">
        <v>408</v>
      </c>
      <c r="D9" s="25" t="s">
        <v>68</v>
      </c>
      <c r="E9" s="30" t="s">
        <v>409</v>
      </c>
      <c r="F9" s="31" t="s">
        <v>214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410</v>
      </c>
    </row>
    <row r="11" spans="1:5" ht="12.75">
      <c r="A11" s="38" t="s">
        <v>52</v>
      </c>
      <c r="E11" s="37" t="s">
        <v>47</v>
      </c>
    </row>
    <row r="12" spans="1:16" ht="12.75">
      <c r="A12" s="25" t="s">
        <v>45</v>
      </c>
      <c r="B12" s="29" t="s">
        <v>23</v>
      </c>
      <c r="C12" s="29" t="s">
        <v>408</v>
      </c>
      <c r="D12" s="25" t="s">
        <v>72</v>
      </c>
      <c r="E12" s="30" t="s">
        <v>409</v>
      </c>
      <c r="F12" s="31" t="s">
        <v>214</v>
      </c>
      <c r="G12" s="32">
        <v>1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38.25">
      <c r="A13" s="34" t="s">
        <v>50</v>
      </c>
      <c r="E13" s="35" t="s">
        <v>411</v>
      </c>
    </row>
    <row r="14" spans="1:5" ht="12.75">
      <c r="A14" s="38" t="s">
        <v>52</v>
      </c>
      <c r="E14" s="37" t="s">
        <v>47</v>
      </c>
    </row>
    <row r="15" spans="1:16" ht="12.75">
      <c r="A15" s="25" t="s">
        <v>45</v>
      </c>
      <c r="B15" s="29" t="s">
        <v>22</v>
      </c>
      <c r="C15" s="29" t="s">
        <v>412</v>
      </c>
      <c r="D15" s="25" t="s">
        <v>47</v>
      </c>
      <c r="E15" s="30" t="s">
        <v>413</v>
      </c>
      <c r="F15" s="31" t="s">
        <v>414</v>
      </c>
      <c r="G15" s="32">
        <v>1.15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415</v>
      </c>
    </row>
    <row r="17" spans="1:5" ht="12.75">
      <c r="A17" s="38" t="s">
        <v>52</v>
      </c>
      <c r="E17" s="37" t="s">
        <v>416</v>
      </c>
    </row>
    <row r="18" spans="1:16" ht="12.75">
      <c r="A18" s="25" t="s">
        <v>45</v>
      </c>
      <c r="B18" s="29" t="s">
        <v>33</v>
      </c>
      <c r="C18" s="29" t="s">
        <v>417</v>
      </c>
      <c r="D18" s="25" t="s">
        <v>47</v>
      </c>
      <c r="E18" s="30" t="s">
        <v>418</v>
      </c>
      <c r="F18" s="31" t="s">
        <v>214</v>
      </c>
      <c r="G18" s="32">
        <v>1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419</v>
      </c>
    </row>
    <row r="20" spans="1:5" ht="12.75">
      <c r="A20" s="38" t="s">
        <v>52</v>
      </c>
      <c r="E20" s="37" t="s">
        <v>47</v>
      </c>
    </row>
    <row r="21" spans="1:16" ht="12.75">
      <c r="A21" s="25" t="s">
        <v>45</v>
      </c>
      <c r="B21" s="29" t="s">
        <v>35</v>
      </c>
      <c r="C21" s="29" t="s">
        <v>420</v>
      </c>
      <c r="D21" s="25" t="s">
        <v>47</v>
      </c>
      <c r="E21" s="30" t="s">
        <v>421</v>
      </c>
      <c r="F21" s="31" t="s">
        <v>214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25.5">
      <c r="A22" s="34" t="s">
        <v>50</v>
      </c>
      <c r="E22" s="35" t="s">
        <v>422</v>
      </c>
    </row>
    <row r="23" spans="1:5" ht="12.75">
      <c r="A23" s="38" t="s">
        <v>52</v>
      </c>
      <c r="E23" s="37" t="s">
        <v>47</v>
      </c>
    </row>
    <row r="24" spans="1:16" ht="12.75">
      <c r="A24" s="25" t="s">
        <v>45</v>
      </c>
      <c r="B24" s="29" t="s">
        <v>37</v>
      </c>
      <c r="C24" s="29" t="s">
        <v>423</v>
      </c>
      <c r="D24" s="25" t="s">
        <v>47</v>
      </c>
      <c r="E24" s="30" t="s">
        <v>424</v>
      </c>
      <c r="F24" s="31" t="s">
        <v>214</v>
      </c>
      <c r="G24" s="32">
        <v>1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425</v>
      </c>
    </row>
    <row r="26" spans="1:5" ht="12.75">
      <c r="A26" s="38" t="s">
        <v>52</v>
      </c>
      <c r="E26" s="37" t="s">
        <v>47</v>
      </c>
    </row>
    <row r="27" spans="1:16" ht="12.75">
      <c r="A27" s="25" t="s">
        <v>45</v>
      </c>
      <c r="B27" s="29" t="s">
        <v>75</v>
      </c>
      <c r="C27" s="29" t="s">
        <v>426</v>
      </c>
      <c r="D27" s="25" t="s">
        <v>47</v>
      </c>
      <c r="E27" s="30" t="s">
        <v>427</v>
      </c>
      <c r="F27" s="31" t="s">
        <v>214</v>
      </c>
      <c r="G27" s="32">
        <v>1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12.75">
      <c r="A28" s="34" t="s">
        <v>50</v>
      </c>
      <c r="E28" s="35" t="s">
        <v>428</v>
      </c>
    </row>
    <row r="29" spans="1:5" ht="12.75">
      <c r="A29" s="38" t="s">
        <v>52</v>
      </c>
      <c r="E29" s="37" t="s">
        <v>47</v>
      </c>
    </row>
    <row r="30" spans="1:16" ht="12.75">
      <c r="A30" s="25" t="s">
        <v>45</v>
      </c>
      <c r="B30" s="29" t="s">
        <v>80</v>
      </c>
      <c r="C30" s="29" t="s">
        <v>429</v>
      </c>
      <c r="D30" s="25" t="s">
        <v>47</v>
      </c>
      <c r="E30" s="30" t="s">
        <v>430</v>
      </c>
      <c r="F30" s="31" t="s">
        <v>414</v>
      </c>
      <c r="G30" s="32">
        <v>1.15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47</v>
      </c>
    </row>
    <row r="32" spans="1:5" ht="12.75">
      <c r="A32" s="38" t="s">
        <v>52</v>
      </c>
      <c r="E32" s="37" t="s">
        <v>416</v>
      </c>
    </row>
    <row r="33" spans="1:16" ht="12.75">
      <c r="A33" s="25" t="s">
        <v>45</v>
      </c>
      <c r="B33" s="29" t="s">
        <v>40</v>
      </c>
      <c r="C33" s="29" t="s">
        <v>431</v>
      </c>
      <c r="D33" s="25" t="s">
        <v>47</v>
      </c>
      <c r="E33" s="30" t="s">
        <v>432</v>
      </c>
      <c r="F33" s="31" t="s">
        <v>214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433</v>
      </c>
    </row>
    <row r="35" spans="1:5" ht="12.75">
      <c r="A35" s="38" t="s">
        <v>52</v>
      </c>
      <c r="E35" s="37" t="s">
        <v>47</v>
      </c>
    </row>
    <row r="36" spans="1:16" ht="12.75">
      <c r="A36" s="25" t="s">
        <v>45</v>
      </c>
      <c r="B36" s="29" t="s">
        <v>42</v>
      </c>
      <c r="C36" s="29" t="s">
        <v>434</v>
      </c>
      <c r="D36" s="25" t="s">
        <v>68</v>
      </c>
      <c r="E36" s="30" t="s">
        <v>435</v>
      </c>
      <c r="F36" s="31" t="s">
        <v>146</v>
      </c>
      <c r="G36" s="32">
        <v>2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436</v>
      </c>
    </row>
    <row r="38" spans="1:5" ht="51">
      <c r="A38" s="38" t="s">
        <v>52</v>
      </c>
      <c r="E38" s="37" t="s">
        <v>437</v>
      </c>
    </row>
    <row r="39" spans="1:16" ht="12.75">
      <c r="A39" s="25" t="s">
        <v>45</v>
      </c>
      <c r="B39" s="29" t="s">
        <v>93</v>
      </c>
      <c r="C39" s="29" t="s">
        <v>434</v>
      </c>
      <c r="D39" s="25" t="s">
        <v>72</v>
      </c>
      <c r="E39" s="30" t="s">
        <v>435</v>
      </c>
      <c r="F39" s="31" t="s">
        <v>146</v>
      </c>
      <c r="G39" s="32">
        <v>2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47</v>
      </c>
    </row>
    <row r="41" spans="1:5" ht="12.75">
      <c r="A41" s="38" t="s">
        <v>52</v>
      </c>
      <c r="E41" s="37" t="s">
        <v>438</v>
      </c>
    </row>
    <row r="42" spans="1:16" ht="12.75">
      <c r="A42" s="25" t="s">
        <v>45</v>
      </c>
      <c r="B42" s="29" t="s">
        <v>97</v>
      </c>
      <c r="C42" s="29" t="s">
        <v>439</v>
      </c>
      <c r="D42" s="25" t="s">
        <v>47</v>
      </c>
      <c r="E42" s="30" t="s">
        <v>440</v>
      </c>
      <c r="F42" s="31" t="s">
        <v>214</v>
      </c>
      <c r="G42" s="32">
        <v>1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441</v>
      </c>
    </row>
    <row r="44" spans="1:5" ht="12.75">
      <c r="A44" s="38" t="s">
        <v>52</v>
      </c>
      <c r="E44" s="37" t="s">
        <v>47</v>
      </c>
    </row>
    <row r="45" spans="1:16" ht="12.75">
      <c r="A45" s="25" t="s">
        <v>45</v>
      </c>
      <c r="B45" s="29" t="s">
        <v>102</v>
      </c>
      <c r="C45" s="29" t="s">
        <v>442</v>
      </c>
      <c r="D45" s="25" t="s">
        <v>47</v>
      </c>
      <c r="E45" s="30" t="s">
        <v>443</v>
      </c>
      <c r="F45" s="31" t="s">
        <v>214</v>
      </c>
      <c r="G45" s="32">
        <v>1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25.5">
      <c r="A46" s="34" t="s">
        <v>50</v>
      </c>
      <c r="E46" s="35" t="s">
        <v>444</v>
      </c>
    </row>
    <row r="47" spans="1:5" ht="12.75">
      <c r="A47" s="36" t="s">
        <v>52</v>
      </c>
      <c r="E47" s="37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