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Rekapitulace stavby" sheetId="1" r:id="rId1"/>
    <sheet name="Kladno - Oprava střechy -..." sheetId="2" r:id="rId2"/>
  </sheets>
  <definedNames>
    <definedName name="_xlnm._FilterDatabase" localSheetId="1" hidden="1">'Kladno - Oprava střechy -...'!$C$88:$K$314</definedName>
    <definedName name="_xlnm.Print_Area" localSheetId="1">'Kladno - Oprava střechy -...'!$C$4:$J$37,'Kladno - Oprava střechy -...'!$C$43:$J$72,'Kladno - Oprava střechy -...'!$C$78:$K$314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'Kladno - Oprava střechy -...'!$88:$88</definedName>
  </definedNames>
  <calcPr calcId="152511"/>
</workbook>
</file>

<file path=xl/sharedStrings.xml><?xml version="1.0" encoding="utf-8"?>
<sst xmlns="http://schemas.openxmlformats.org/spreadsheetml/2006/main" count="2669" uniqueCount="486">
  <si>
    <t>Export Komplet</t>
  </si>
  <si>
    <t/>
  </si>
  <si>
    <t>2.0</t>
  </si>
  <si>
    <t>ZAMOK</t>
  </si>
  <si>
    <t>False</t>
  </si>
  <si>
    <t>{6c2bab7f-4c73-4652-8e79-de31b062ac93}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</si>
  <si>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</si>
  <si>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</si>
  <si>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</si>
  <si>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</si>
  <si>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</si>
  <si>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</si>
  <si>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</si>
  <si>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</si>
  <si>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Kladno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</si>
  <si>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</si>
  <si>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</si>
  <si>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- objekt školy Kladno Kročehlavy</t>
  </si>
  <si>
    <t>KSO:</t>
  </si>
  <si>
    <t>CC-CZ:</t>
  </si>
  <si>
    <t>Místo:</t>
  </si>
  <si>
    <t xml:space="preserve"> </t>
  </si>
  <si>
    <t>Datum:</t>
  </si>
  <si>
    <t>22. 4. 2019</t>
  </si>
  <si>
    <t>Zadavatel:</t>
  </si>
  <si>
    <t>IČ:</t>
  </si>
  <si>
    <t>SOŠ a SOU , Kladno Dubská</t>
  </si>
  <si>
    <t>DIČ:</t>
  </si>
  <si>
    <t>Uchazeč:</t>
  </si>
  <si>
    <t>Vyplň údaj</t>
  </si>
  <si>
    <t>Projektant: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</si>
  <si>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</si>
  <si>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</si>
  <si>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</si>
  <si>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</si>
  <si>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</si>
  <si>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</si>
  <si>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</si>
  <si>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</si>
  <si>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</si>
  <si>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</si>
  <si>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</si>
  <si>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</si>
  <si>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</si>
  <si>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</si>
  <si>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</si>
  <si>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</si>
  <si>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</si>
  <si>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</si>
  <si>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</si>
  <si>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</si>
  <si>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</si>
  <si>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</si>
  <si>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</si>
  <si>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</si>
  <si>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</si>
  <si>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</si>
  <si>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</si>
  <si>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</si>
  <si>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</si>
  <si>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</si>
  <si>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</si>
  <si>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</si>
  <si>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</si>
  <si>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</si>
  <si>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</si>
  <si>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</si>
  <si>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</si>
  <si>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</si>
  <si>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</si>
  <si>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</si>
  <si>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</si>
  <si>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</si>
  <si>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</si>
  <si>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</si>
  <si>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</si>
  <si>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</si>
  <si>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</si>
  <si>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</si>
  <si>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</si>
  <si>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</si>
  <si>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</si>
  <si>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</si>
  <si>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</si>
  <si>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</si>
  <si>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</si>
  <si>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</si>
  <si>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</si>
  <si>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</si>
  <si>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</si>
  <si>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</si>
  <si>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</si>
  <si>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</si>
  <si>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</si>
  <si>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</si>
  <si>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</si>
  <si>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</si>
  <si>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</si>
  <si>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</si>
  <si>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</si>
  <si>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</si>
  <si>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</si>
  <si>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</si>
  <si>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</si>
  <si>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</si>
  <si>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</si>
  <si>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</si>
  <si>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</si>
  <si>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</si>
  <si>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</si>
  <si>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</si>
  <si>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</si>
  <si>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</si>
  <si>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</si>
  <si>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</si>
  <si>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</si>
  <si>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</si>
  <si>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</si>
  <si>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314231118</t>
  </si>
  <si>
    <t>Zdivo komínů a ventilací z cihel dl 290 mm pevnosti P 15 na MC 15</t>
  </si>
  <si>
    <t>m3</t>
  </si>
  <si>
    <t>CS ÚRS 2019 01</t>
  </si>
  <si>
    <t>4</t>
  </si>
  <si>
    <t>441698036</t>
  </si>
  <si>
    <t>316381111</t>
  </si>
  <si>
    <t>Komínové krycí desky tl do 80 mm z betonu tř. C 12/15 až C 16/20 bez přesahů</t>
  </si>
  <si>
    <t>m2</t>
  </si>
  <si>
    <t>-298402589</t>
  </si>
  <si>
    <t>VV</t>
  </si>
  <si>
    <t>0,65*0,54</t>
  </si>
  <si>
    <t>0,83*0,66</t>
  </si>
  <si>
    <t>Součet</t>
  </si>
  <si>
    <t>6</t>
  </si>
  <si>
    <t>Úpravy povrchů, podlahy a osazování výplní</t>
  </si>
  <si>
    <t>623321141</t>
  </si>
  <si>
    <t>Vápenocementová omítka štuková dvouvrstvá vnějších pilířů nebo sloupů nanášená ručně</t>
  </si>
  <si>
    <t>-999401049</t>
  </si>
  <si>
    <t>632451022</t>
  </si>
  <si>
    <t>Vyrovnávací potěr tl do 30 mm z MC 15 provedený v pásu</t>
  </si>
  <si>
    <t>-1772335207</t>
  </si>
  <si>
    <t>" atika\ů</t>
  </si>
  <si>
    <t>" střecha A"</t>
  </si>
  <si>
    <t>(30,3+15,6)*0,37</t>
  </si>
  <si>
    <t>" střecha B"</t>
  </si>
  <si>
    <t>(31*2+16,4*2)*0,37</t>
  </si>
  <si>
    <t>5</t>
  </si>
  <si>
    <t>632451032</t>
  </si>
  <si>
    <t>Vyrovnávací potěr tl do 30 mm z MC 15 provedený v ploše</t>
  </si>
  <si>
    <t>893093882</t>
  </si>
  <si>
    <t>444,89</t>
  </si>
  <si>
    <t>458,74</t>
  </si>
  <si>
    <t>9</t>
  </si>
  <si>
    <t>Ostatní konstrukce a práce, bourání</t>
  </si>
  <si>
    <t>962032631</t>
  </si>
  <si>
    <t>Bourání zdiva komínového nad střechou z cihel na MV nebo MVC</t>
  </si>
  <si>
    <t>1987007061</t>
  </si>
  <si>
    <t>0,65*0,54*0,5</t>
  </si>
  <si>
    <t>0,83*0,66*0,5</t>
  </si>
  <si>
    <t>7</t>
  </si>
  <si>
    <t>965041441</t>
  </si>
  <si>
    <t>Bourání podkladů pod dlažby nebo mazanin škvárobetonových tl přes 100 mm pl přes 4 m2</t>
  </si>
  <si>
    <t>528443820</t>
  </si>
  <si>
    <t>458,74*0,15</t>
  </si>
  <si>
    <t>8</t>
  </si>
  <si>
    <t>965042131</t>
  </si>
  <si>
    <t>Bourání podkladů pod dlažby nebo mazanin betonových nebo z litého asfaltu tl do 100 mm pl do 4 m2</t>
  </si>
  <si>
    <t>377830624</t>
  </si>
  <si>
    <t>" střecha B - S1"</t>
  </si>
  <si>
    <t>32*0,04</t>
  </si>
  <si>
    <t>965082933</t>
  </si>
  <si>
    <t>Odstranění násypů pod podlahami tl do 200 mm pl přes 2 m2</t>
  </si>
  <si>
    <t>-523875839</t>
  </si>
  <si>
    <t>" střecha B- S1"</t>
  </si>
  <si>
    <t>32*0,1</t>
  </si>
  <si>
    <t>" střecha B - S2"</t>
  </si>
  <si>
    <t>(458,74-32)*0,3</t>
  </si>
  <si>
    <t>10</t>
  </si>
  <si>
    <t>978015391</t>
  </si>
  <si>
    <t>Otlučení (osekání) vnější vápenné nebo vápenocementové omítky stupně členitosti 1 a 2 do 100%</t>
  </si>
  <si>
    <t>-1216320309</t>
  </si>
  <si>
    <t>(0,65*2+0,54*2)*1,54</t>
  </si>
  <si>
    <t>(0,83*2+0,66*2)*1,43</t>
  </si>
  <si>
    <t>11</t>
  </si>
  <si>
    <t>985131111</t>
  </si>
  <si>
    <t>Očištění ploch stěn, rubu kleneb a podlah tlakovou vodou</t>
  </si>
  <si>
    <t>-1456812170</t>
  </si>
  <si>
    <t>471,68</t>
  </si>
  <si>
    <t>492,73</t>
  </si>
  <si>
    <t>997</t>
  </si>
  <si>
    <t>Přesun sutě</t>
  </si>
  <si>
    <t>12</t>
  </si>
  <si>
    <t>997013113</t>
  </si>
  <si>
    <t>Vnitrostaveništní doprava suti a vybouraných hmot pro budovy v do 12 m s použitím mechanizace</t>
  </si>
  <si>
    <t>t</t>
  </si>
  <si>
    <t>1375087377</t>
  </si>
  <si>
    <t>13</t>
  </si>
  <si>
    <t>997013501</t>
  </si>
  <si>
    <t>Odvoz suti a vybouraných hmot na skládku nebo meziskládku do 1 km se složením</t>
  </si>
  <si>
    <t>-1935340511</t>
  </si>
  <si>
    <t>14</t>
  </si>
  <si>
    <t>997013509</t>
  </si>
  <si>
    <t>Příplatek k odvozu suti a vybouraných hmot na skládku ZKD 1 km přes 1 km</t>
  </si>
  <si>
    <t>-1177323893</t>
  </si>
  <si>
    <t>352,869*11 'Přepočtené koeficientem množství</t>
  </si>
  <si>
    <t>997013811</t>
  </si>
  <si>
    <t>Poplatek za uložení na skládce (skládkovné) stavebního odpadu dřevěného kód odpadu 170 201</t>
  </si>
  <si>
    <t>1639473150</t>
  </si>
  <si>
    <t>16</t>
  </si>
  <si>
    <t>997013814</t>
  </si>
  <si>
    <t>Poplatek za uložení na skládce (skládkovné) stavebního odpadu izolací kód odpadu 170 604</t>
  </si>
  <si>
    <t>-1987649933</t>
  </si>
  <si>
    <t>17</t>
  </si>
  <si>
    <t>997013831</t>
  </si>
  <si>
    <t>Poplatek za uložení na skládce (skládkovné) stavebního odpadu směsného kód odpadu 170 904</t>
  </si>
  <si>
    <t>-710552843</t>
  </si>
  <si>
    <t>352,869-(11,874+17,781+22,362)</t>
  </si>
  <si>
    <t>18</t>
  </si>
  <si>
    <t>9972238451</t>
  </si>
  <si>
    <t xml:space="preserve">Poplatek za uložení na skládce (skládkovné) odpadu asfaltového </t>
  </si>
  <si>
    <t>399053327</t>
  </si>
  <si>
    <t>PSV</t>
  </si>
  <si>
    <t>Práce a dodávky PSV</t>
  </si>
  <si>
    <t>712</t>
  </si>
  <si>
    <t>Povlakové krytiny</t>
  </si>
  <si>
    <t>19</t>
  </si>
  <si>
    <t>712300831</t>
  </si>
  <si>
    <t>Odstranění povlakové krytiny střech do 10° jednovrstvé</t>
  </si>
  <si>
    <t>-1934551973</t>
  </si>
  <si>
    <t>472,68</t>
  </si>
  <si>
    <t>20</t>
  </si>
  <si>
    <t>712300832</t>
  </si>
  <si>
    <t>Odstranění povlakové krytiny střech do 10° dvouvrstvé</t>
  </si>
  <si>
    <t>-69862882</t>
  </si>
  <si>
    <t>712300833</t>
  </si>
  <si>
    <t>Odstranění povlakové krytiny střech do 10° třívrstvé</t>
  </si>
  <si>
    <t>766032746</t>
  </si>
  <si>
    <t>22</t>
  </si>
  <si>
    <t>712300851</t>
  </si>
  <si>
    <t>Demontáž ukončujícího kovového profilu přímého</t>
  </si>
  <si>
    <t>m</t>
  </si>
  <si>
    <t>-111673263</t>
  </si>
  <si>
    <t>" výlez"</t>
  </si>
  <si>
    <t>0,95*4</t>
  </si>
  <si>
    <t>" odvětrábí"</t>
  </si>
  <si>
    <t>0,85*2+0,7*2</t>
  </si>
  <si>
    <t>0,7*2+0,55*2</t>
  </si>
  <si>
    <t>23</t>
  </si>
  <si>
    <t>712311101</t>
  </si>
  <si>
    <t>Provedení povlakové krytiny střech do 10° za studena lakem penetračním nebo asfaltovým</t>
  </si>
  <si>
    <t>-878627709</t>
  </si>
  <si>
    <t>(29,93*2+14,86*2)*0,3</t>
  </si>
  <si>
    <t>(30,26*2+15,16*2)*0,3</t>
  </si>
  <si>
    <t>24</t>
  </si>
  <si>
    <t>M</t>
  </si>
  <si>
    <t>111631531</t>
  </si>
  <si>
    <t>emulze asfaltová penetrační</t>
  </si>
  <si>
    <t>32</t>
  </si>
  <si>
    <t>-1797859533</t>
  </si>
  <si>
    <t>1019,536*0,00035 'Přepočtené koeficientem množství</t>
  </si>
  <si>
    <t>25</t>
  </si>
  <si>
    <t>712341559</t>
  </si>
  <si>
    <t>Provedení povlakové krytiny střech do 10° pásy NAIP přitavením v plné ploše</t>
  </si>
  <si>
    <t>59002815</t>
  </si>
  <si>
    <t>26</t>
  </si>
  <si>
    <t>628662821</t>
  </si>
  <si>
    <t>pás asfaltový modifikovaný SBS tl. 4 mm s jemnozrnným posypem, parotěsnící a vzduchotěsnící  vrstva</t>
  </si>
  <si>
    <t>1331615979</t>
  </si>
  <si>
    <t>1019,536*1,15 'Přepočtené koeficientem množství</t>
  </si>
  <si>
    <t>27</t>
  </si>
  <si>
    <t>712361709</t>
  </si>
  <si>
    <t>Provedení povlakové krytiny střech do 10° fólií machanicky kotvenou - kompletní systém</t>
  </si>
  <si>
    <t>-1159972898</t>
  </si>
  <si>
    <t>28</t>
  </si>
  <si>
    <t>FTR.3110769</t>
  </si>
  <si>
    <t>fólie hydroizolační střešní s výztužnou vložkou z PES, k mechanickému kotvení   tl. 1,5 mm</t>
  </si>
  <si>
    <t>1979558420</t>
  </si>
  <si>
    <t>992,473*1,1 'Přepočtené koeficientem množství</t>
  </si>
  <si>
    <t>29</t>
  </si>
  <si>
    <t>712363352</t>
  </si>
  <si>
    <t>Povlakové krytiny střech do 10° z tvarovaných poplastovaných lišt délky 2 m koutová lišta vnitřní rš 100 mm</t>
  </si>
  <si>
    <t>-278380930</t>
  </si>
  <si>
    <t>29,93*2+14,86*2</t>
  </si>
  <si>
    <t>30,26*2+15,16*2</t>
  </si>
  <si>
    <t>30</t>
  </si>
  <si>
    <t>712363373</t>
  </si>
  <si>
    <t>Povlakové krytiny střech do 10° z tvarovaných poplastovaných lišt délky 2 m přítlačná lišta rš 70 mm</t>
  </si>
  <si>
    <t>1691920141</t>
  </si>
  <si>
    <t>31</t>
  </si>
  <si>
    <t>712391171</t>
  </si>
  <si>
    <t>Provedení povlakové krytiny střech do 10° podkladní textilní vrstvy</t>
  </si>
  <si>
    <t>915737331</t>
  </si>
  <si>
    <t>(29,93*2+14,86*2)*0,15</t>
  </si>
  <si>
    <t>(30,26*2+15,16*2)*0,15</t>
  </si>
  <si>
    <t>693110101</t>
  </si>
  <si>
    <t>geotextilie netkaná separační, filtrační, výztužná 300g/m3</t>
  </si>
  <si>
    <t>1059529725</t>
  </si>
  <si>
    <t>992,473*1,15 'Přepočtené koeficientem množství</t>
  </si>
  <si>
    <t>33</t>
  </si>
  <si>
    <t>712400845</t>
  </si>
  <si>
    <t>Demontáž ventilační hlavice na ploché střeše sklonu do 30°</t>
  </si>
  <si>
    <t>kus</t>
  </si>
  <si>
    <t>-783539644</t>
  </si>
  <si>
    <t>34</t>
  </si>
  <si>
    <t>998712102</t>
  </si>
  <si>
    <t>Přesun hmot tonážní tonážní pro krytiny povlakové v objektech v do 12 m</t>
  </si>
  <si>
    <t>-217106498</t>
  </si>
  <si>
    <t>713</t>
  </si>
  <si>
    <t>Izolace tepelné</t>
  </si>
  <si>
    <t>35</t>
  </si>
  <si>
    <t>713141211</t>
  </si>
  <si>
    <t>Montáž izolace tepelné střech plochých volně položené atikový klín</t>
  </si>
  <si>
    <t>1196825019</t>
  </si>
  <si>
    <t>36</t>
  </si>
  <si>
    <t>63152005</t>
  </si>
  <si>
    <t>klín atikový přechodný minerální plochých střech tl.50 x 50 mm</t>
  </si>
  <si>
    <t>-1459330431</t>
  </si>
  <si>
    <t>180,42*1,05 'Přepočtené koeficientem množství</t>
  </si>
  <si>
    <t>37</t>
  </si>
  <si>
    <t>713141221</t>
  </si>
  <si>
    <t>Přikotvení tepelné izolace šrouby do betonu nebo pórobetonu pro izolaci tl do 100 mm</t>
  </si>
  <si>
    <t>189066033</t>
  </si>
  <si>
    <t xml:space="preserve">" střecha A" </t>
  </si>
  <si>
    <t>38</t>
  </si>
  <si>
    <t>28372312</t>
  </si>
  <si>
    <t>deska EPS 100 pro trvalé zatížení v tlaku (max. 2000 kg/m2) tl 120mm</t>
  </si>
  <si>
    <t>1342887943</t>
  </si>
  <si>
    <t>903,63*1,05 'Přepočtené koeficientem množství</t>
  </si>
  <si>
    <t>39</t>
  </si>
  <si>
    <t>713141311</t>
  </si>
  <si>
    <t>Montáž izolace tepelné střech plochých kladené volně, spádová vrstva</t>
  </si>
  <si>
    <t>-1134136894</t>
  </si>
  <si>
    <t>40</t>
  </si>
  <si>
    <t>28376141</t>
  </si>
  <si>
    <t>klín izolační z pěnového polystyrenu EPS 100 spádový</t>
  </si>
  <si>
    <t>-1808383155</t>
  </si>
  <si>
    <t>906,63*0,12*1,05</t>
  </si>
  <si>
    <t>41</t>
  </si>
  <si>
    <t>713141811</t>
  </si>
  <si>
    <t>Odstranění tepelné izolace střech volně kladené mezi rošt z vláknitých materiálů tl do 100 mm</t>
  </si>
  <si>
    <t>-73174532</t>
  </si>
  <si>
    <t>42</t>
  </si>
  <si>
    <t>713141813</t>
  </si>
  <si>
    <t>Odstranění tepelné izolace střech volně kladené mezi rošt z vláknitých materiálů tl přes 100 mm</t>
  </si>
  <si>
    <t>-2099895834</t>
  </si>
  <si>
    <t>43</t>
  </si>
  <si>
    <t>998713102</t>
  </si>
  <si>
    <t>Přesun hmot tonážní pro izolace tepelné v objektech v do 12 m</t>
  </si>
  <si>
    <t>1295607665</t>
  </si>
  <si>
    <t>721</t>
  </si>
  <si>
    <t>Zdravotechnika - vnitřní kanalizace</t>
  </si>
  <si>
    <t>44</t>
  </si>
  <si>
    <t>721210824</t>
  </si>
  <si>
    <t>Demontáž vpustí střešních DN 150</t>
  </si>
  <si>
    <t>-1808537150</t>
  </si>
  <si>
    <t>45</t>
  </si>
  <si>
    <t>721233214</t>
  </si>
  <si>
    <t>Střešní vtok polypropylen PP pro pochůzné střechy svislý odtok DN 160</t>
  </si>
  <si>
    <t>1663895928</t>
  </si>
  <si>
    <t>741</t>
  </si>
  <si>
    <t>Elektroinstalace - silnoproud</t>
  </si>
  <si>
    <t>46</t>
  </si>
  <si>
    <t>741-101</t>
  </si>
  <si>
    <t>Demontáž hromosvodu</t>
  </si>
  <si>
    <t>soub</t>
  </si>
  <si>
    <t>2124155371</t>
  </si>
  <si>
    <t>47</t>
  </si>
  <si>
    <t>741-102</t>
  </si>
  <si>
    <t>Montáž a dodávka hromosvodu</t>
  </si>
  <si>
    <t>2020033045</t>
  </si>
  <si>
    <t>762</t>
  </si>
  <si>
    <t>Konstrukce tesařské</t>
  </si>
  <si>
    <t>48</t>
  </si>
  <si>
    <t>762331812</t>
  </si>
  <si>
    <t>Demontáž vázaných kcí krovů z hranolů průřezové plochy do 224 cm2</t>
  </si>
  <si>
    <t>261179057</t>
  </si>
  <si>
    <t>25*14,86</t>
  </si>
  <si>
    <t>49</t>
  </si>
  <si>
    <t>762332131</t>
  </si>
  <si>
    <t>Montáž vázaných kcí krovů pravidelných z hraněného řeziva průřezové plochy do 120 cm2</t>
  </si>
  <si>
    <t>-578347419</t>
  </si>
  <si>
    <t>" atika - podkladní hranol"</t>
  </si>
  <si>
    <t>(30,3+15,6)*2</t>
  </si>
  <si>
    <t>(31*2+16,4*2)*2</t>
  </si>
  <si>
    <t>50</t>
  </si>
  <si>
    <t>60512126</t>
  </si>
  <si>
    <t>hranol stavební řezivo průřezu do 120cm2 dl 6-8m</t>
  </si>
  <si>
    <t>1750950731</t>
  </si>
  <si>
    <t>281,4*0,04*0,06*1,1</t>
  </si>
  <si>
    <t>51</t>
  </si>
  <si>
    <t>762341037</t>
  </si>
  <si>
    <t>Bednění střech rovných z desek OSB tl 25 mm na sraz šroubovaných na rošt</t>
  </si>
  <si>
    <t>-1815870025</t>
  </si>
  <si>
    <t>" atika"</t>
  </si>
  <si>
    <t>(30,3+15,6)*0,5</t>
  </si>
  <si>
    <t>(31*2+16,4*2)*0,5</t>
  </si>
  <si>
    <t>52</t>
  </si>
  <si>
    <t>762341811</t>
  </si>
  <si>
    <t>Demontáž bednění střech z prken</t>
  </si>
  <si>
    <t>-1785916687</t>
  </si>
  <si>
    <t>53</t>
  </si>
  <si>
    <t>762395000</t>
  </si>
  <si>
    <t>Spojovací prostředky krovů, bednění, laťování, nadstřešních konstrukcí</t>
  </si>
  <si>
    <t>-1876293695</t>
  </si>
  <si>
    <t>0,743</t>
  </si>
  <si>
    <t>70,35*0,0025</t>
  </si>
  <si>
    <t>54</t>
  </si>
  <si>
    <t>998762102</t>
  </si>
  <si>
    <t>Přesun hmot tonážní pro kce tesařské v objektech v do 12 m</t>
  </si>
  <si>
    <t>-535002737</t>
  </si>
  <si>
    <t>764</t>
  </si>
  <si>
    <t>Konstrukce klempířské</t>
  </si>
  <si>
    <t>55</t>
  </si>
  <si>
    <t>764001821</t>
  </si>
  <si>
    <t>Demontáž krytiny ze svitků nebo tabulí do suti</t>
  </si>
  <si>
    <t>-147032928</t>
  </si>
  <si>
    <t>56</t>
  </si>
  <si>
    <t>764002821</t>
  </si>
  <si>
    <t>Demontáž střešního výlezu do suti</t>
  </si>
  <si>
    <t>1902079771</t>
  </si>
  <si>
    <t>57</t>
  </si>
  <si>
    <t>764002841</t>
  </si>
  <si>
    <t>Demontáž oplechování horních ploch zdí a nadezdívek do suti</t>
  </si>
  <si>
    <t>-2044970456</t>
  </si>
  <si>
    <t>(30,3+15,6)</t>
  </si>
  <si>
    <t>(31*2+16,4*2)</t>
  </si>
  <si>
    <t>58</t>
  </si>
  <si>
    <t>764002881</t>
  </si>
  <si>
    <t>Demontáž lemování střešních prostupů do suti</t>
  </si>
  <si>
    <t>-1222205808</t>
  </si>
  <si>
    <t>(0,7*2+0,6*2)*0,4</t>
  </si>
  <si>
    <t>(0,9*2+0,7*2)*0,4</t>
  </si>
  <si>
    <t>0,8*0,3*2</t>
  </si>
  <si>
    <t>1*4*0,4</t>
  </si>
  <si>
    <t>Mezisoučet</t>
  </si>
  <si>
    <t>0,8*0,4*2</t>
  </si>
  <si>
    <t>59</t>
  </si>
  <si>
    <t>764002991</t>
  </si>
  <si>
    <t xml:space="preserve">Montáž a dodávka aty. zatepleného střešního výlezu </t>
  </si>
  <si>
    <t>-1501321257</t>
  </si>
  <si>
    <t>60</t>
  </si>
  <si>
    <t>764111641</t>
  </si>
  <si>
    <t>Krytina střechy rovné drážkováním ze svitků z Pz plechu s povrchovou úpravou do rš 670 mm sklonu do 30°</t>
  </si>
  <si>
    <t>948478919</t>
  </si>
  <si>
    <t>0,65*0,54*1,1</t>
  </si>
  <si>
    <t>0,83*0,66*1,1</t>
  </si>
  <si>
    <t>61</t>
  </si>
  <si>
    <t>764215607</t>
  </si>
  <si>
    <t>Oplechování horních ploch a atik bez rohů z Pz plechu s povrch úpravou celoplošně lepené rš 670 mm</t>
  </si>
  <si>
    <t>2032502881</t>
  </si>
  <si>
    <t>62</t>
  </si>
  <si>
    <t>764314612</t>
  </si>
  <si>
    <t>Lemování prostupů střech s krytinou skládanou nebo plechovou bez lišty z Pz s povrchovou úpravou</t>
  </si>
  <si>
    <t>57150200</t>
  </si>
  <si>
    <t>5,04</t>
  </si>
  <si>
    <t>63</t>
  </si>
  <si>
    <t>998764102</t>
  </si>
  <si>
    <t>Přesun hmot tonážní pro konstrukce klempířské v objektech v do 12 m</t>
  </si>
  <si>
    <t>-1015286460</t>
  </si>
  <si>
    <t>783</t>
  </si>
  <si>
    <t>Dokončovací práce - nátěry</t>
  </si>
  <si>
    <t>64</t>
  </si>
  <si>
    <t>783827423</t>
  </si>
  <si>
    <t>Krycí dvojnásobný silikátový nátěr omítek stupně členitosti 1 a 2</t>
  </si>
  <si>
    <t>1128639438</t>
  </si>
  <si>
    <t>VRN</t>
  </si>
  <si>
    <t>Vedlejší rozpočtové náklady</t>
  </si>
  <si>
    <t>VRN3</t>
  </si>
  <si>
    <t>Zařízení staveniště</t>
  </si>
  <si>
    <t>65</t>
  </si>
  <si>
    <t>030001000</t>
  </si>
  <si>
    <t>1024</t>
  </si>
  <si>
    <t>1570402565</t>
  </si>
  <si>
    <t>VRN6</t>
  </si>
  <si>
    <t>Územní vlivy</t>
  </si>
  <si>
    <t>66</t>
  </si>
  <si>
    <t>060001001</t>
  </si>
  <si>
    <t xml:space="preserve">Územní vlivy - provizorní hydroizolační vrstvy - zajištění konstrukcí po odstranění stávajících vrstev proti zatečení </t>
  </si>
  <si>
    <t>139537308</t>
  </si>
  <si>
    <t>67</t>
  </si>
  <si>
    <t>060001002</t>
  </si>
  <si>
    <t>Územní vlivy - náklady na stavební výtah pro dopravu materiálu na střechu</t>
  </si>
  <si>
    <t>-2118047303</t>
  </si>
  <si>
    <t>68</t>
  </si>
  <si>
    <t>065002000</t>
  </si>
  <si>
    <t>Mimostaveništní doprava materiálů</t>
  </si>
  <si>
    <t>-1491670136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</si>
</sst>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1"/>
      <c r="AQ5" s="21"/>
      <c r="AR5" s="19"/>
      <c r="BE5" s="242" t="s">
        <v>15</v>
      </c>
      <c r="BS5" s="16" t="s">
        <v>6</v>
      </c>
    </row>
    <row r="6" spans="2:7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1"/>
      <c r="AQ6" s="21"/>
      <c r="AR6" s="19"/>
      <c r="BE6" s="243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3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3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3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3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43"/>
      <c r="BS11" s="16" t="s">
        <v>6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3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43"/>
      <c r="BS13" s="16" t="s">
        <v>6</v>
      </c>
    </row>
    <row r="14" spans="2:71" ht="10.2">
      <c r="B14" s="20"/>
      <c r="C14" s="21"/>
      <c r="D14" s="21"/>
      <c r="E14" s="275" t="s">
        <v>29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43"/>
      <c r="BS14" s="16" t="s">
        <v>6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3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3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43"/>
      <c r="BS17" s="16" t="s">
        <v>31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3"/>
      <c r="BS18" s="16" t="s">
        <v>6</v>
      </c>
    </row>
    <row r="19" spans="2:7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3"/>
      <c r="BS19" s="16" t="s">
        <v>6</v>
      </c>
    </row>
    <row r="20" spans="2:7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43"/>
      <c r="BS20" s="16" t="s">
        <v>31</v>
      </c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3"/>
    </row>
    <row r="22" spans="2:57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3"/>
    </row>
    <row r="23" spans="2:57" ht="16.5" customHeight="1">
      <c r="B23" s="20"/>
      <c r="C23" s="21"/>
      <c r="D23" s="21"/>
      <c r="E23" s="277" t="s">
        <v>1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1"/>
      <c r="AP23" s="21"/>
      <c r="AQ23" s="21"/>
      <c r="AR23" s="19"/>
      <c r="BE23" s="243"/>
    </row>
    <row r="24" spans="2:57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3"/>
    </row>
    <row r="25" spans="2:57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3"/>
    </row>
    <row r="26" spans="2:57" s="1" customFormat="1" ht="25.95" customHeight="1"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4">
        <f>ROUND(AG54,2)</f>
        <v>0</v>
      </c>
      <c r="AL26" s="245"/>
      <c r="AM26" s="245"/>
      <c r="AN26" s="245"/>
      <c r="AO26" s="245"/>
      <c r="AP26" s="34"/>
      <c r="AQ26" s="34"/>
      <c r="AR26" s="37"/>
      <c r="BE26" s="243"/>
    </row>
    <row r="27" spans="2:57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3"/>
    </row>
    <row r="28" spans="2:57" s="1" customFormat="1" ht="10.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8" t="s">
        <v>36</v>
      </c>
      <c r="M28" s="278"/>
      <c r="N28" s="278"/>
      <c r="O28" s="278"/>
      <c r="P28" s="278"/>
      <c r="Q28" s="34"/>
      <c r="R28" s="34"/>
      <c r="S28" s="34"/>
      <c r="T28" s="34"/>
      <c r="U28" s="34"/>
      <c r="V28" s="34"/>
      <c r="W28" s="278" t="s">
        <v>37</v>
      </c>
      <c r="X28" s="278"/>
      <c r="Y28" s="278"/>
      <c r="Z28" s="278"/>
      <c r="AA28" s="278"/>
      <c r="AB28" s="278"/>
      <c r="AC28" s="278"/>
      <c r="AD28" s="278"/>
      <c r="AE28" s="278"/>
      <c r="AF28" s="34"/>
      <c r="AG28" s="34"/>
      <c r="AH28" s="34"/>
      <c r="AI28" s="34"/>
      <c r="AJ28" s="34"/>
      <c r="AK28" s="278" t="s">
        <v>38</v>
      </c>
      <c r="AL28" s="278"/>
      <c r="AM28" s="278"/>
      <c r="AN28" s="278"/>
      <c r="AO28" s="278"/>
      <c r="AP28" s="34"/>
      <c r="AQ28" s="34"/>
      <c r="AR28" s="37"/>
      <c r="BE28" s="243"/>
    </row>
    <row r="29" spans="2:57" s="2" customFormat="1" ht="14.4" customHeight="1">
      <c r="B29" s="38"/>
      <c r="C29" s="39"/>
      <c r="D29" s="28" t="s">
        <v>39</v>
      </c>
      <c r="E29" s="39"/>
      <c r="F29" s="28" t="s">
        <v>40</v>
      </c>
      <c r="G29" s="39"/>
      <c r="H29" s="39"/>
      <c r="I29" s="39"/>
      <c r="J29" s="39"/>
      <c r="K29" s="39"/>
      <c r="L29" s="279">
        <v>0.21</v>
      </c>
      <c r="M29" s="241"/>
      <c r="N29" s="241"/>
      <c r="O29" s="241"/>
      <c r="P29" s="241"/>
      <c r="Q29" s="39"/>
      <c r="R29" s="39"/>
      <c r="S29" s="39"/>
      <c r="T29" s="39"/>
      <c r="U29" s="39"/>
      <c r="V29" s="39"/>
      <c r="W29" s="240">
        <f>ROUND(AZ54,2)</f>
        <v>0</v>
      </c>
      <c r="X29" s="241"/>
      <c r="Y29" s="241"/>
      <c r="Z29" s="241"/>
      <c r="AA29" s="241"/>
      <c r="AB29" s="241"/>
      <c r="AC29" s="241"/>
      <c r="AD29" s="241"/>
      <c r="AE29" s="241"/>
      <c r="AF29" s="39"/>
      <c r="AG29" s="39"/>
      <c r="AH29" s="39"/>
      <c r="AI29" s="39"/>
      <c r="AJ29" s="39"/>
      <c r="AK29" s="240">
        <f>ROUND(AV54,2)</f>
        <v>0</v>
      </c>
      <c r="AL29" s="241"/>
      <c r="AM29" s="241"/>
      <c r="AN29" s="241"/>
      <c r="AO29" s="241"/>
      <c r="AP29" s="39"/>
      <c r="AQ29" s="39"/>
      <c r="AR29" s="40"/>
      <c r="BE29" s="243"/>
    </row>
    <row r="30" spans="2:57" s="2" customFormat="1" ht="14.4" customHeight="1">
      <c r="B30" s="38"/>
      <c r="C30" s="39"/>
      <c r="D30" s="39"/>
      <c r="E30" s="39"/>
      <c r="F30" s="28" t="s">
        <v>41</v>
      </c>
      <c r="G30" s="39"/>
      <c r="H30" s="39"/>
      <c r="I30" s="39"/>
      <c r="J30" s="39"/>
      <c r="K30" s="39"/>
      <c r="L30" s="279">
        <v>0.15</v>
      </c>
      <c r="M30" s="241"/>
      <c r="N30" s="241"/>
      <c r="O30" s="241"/>
      <c r="P30" s="241"/>
      <c r="Q30" s="39"/>
      <c r="R30" s="39"/>
      <c r="S30" s="39"/>
      <c r="T30" s="39"/>
      <c r="U30" s="39"/>
      <c r="V30" s="39"/>
      <c r="W30" s="240">
        <f>ROUND(BA54,2)</f>
        <v>0</v>
      </c>
      <c r="X30" s="241"/>
      <c r="Y30" s="241"/>
      <c r="Z30" s="241"/>
      <c r="AA30" s="241"/>
      <c r="AB30" s="241"/>
      <c r="AC30" s="241"/>
      <c r="AD30" s="241"/>
      <c r="AE30" s="241"/>
      <c r="AF30" s="39"/>
      <c r="AG30" s="39"/>
      <c r="AH30" s="39"/>
      <c r="AI30" s="39"/>
      <c r="AJ30" s="39"/>
      <c r="AK30" s="240">
        <f>ROUND(AW54,2)</f>
        <v>0</v>
      </c>
      <c r="AL30" s="241"/>
      <c r="AM30" s="241"/>
      <c r="AN30" s="241"/>
      <c r="AO30" s="241"/>
      <c r="AP30" s="39"/>
      <c r="AQ30" s="39"/>
      <c r="AR30" s="40"/>
      <c r="BE30" s="243"/>
    </row>
    <row r="31" spans="2:57" s="2" customFormat="1" ht="14.4" customHeight="1" hidden="1">
      <c r="B31" s="38"/>
      <c r="C31" s="39"/>
      <c r="D31" s="39"/>
      <c r="E31" s="39"/>
      <c r="F31" s="28" t="s">
        <v>42</v>
      </c>
      <c r="G31" s="39"/>
      <c r="H31" s="39"/>
      <c r="I31" s="39"/>
      <c r="J31" s="39"/>
      <c r="K31" s="39"/>
      <c r="L31" s="279">
        <v>0.21</v>
      </c>
      <c r="M31" s="241"/>
      <c r="N31" s="241"/>
      <c r="O31" s="241"/>
      <c r="P31" s="241"/>
      <c r="Q31" s="39"/>
      <c r="R31" s="39"/>
      <c r="S31" s="39"/>
      <c r="T31" s="39"/>
      <c r="U31" s="39"/>
      <c r="V31" s="39"/>
      <c r="W31" s="240">
        <f>ROUND(BB54,2)</f>
        <v>0</v>
      </c>
      <c r="X31" s="241"/>
      <c r="Y31" s="241"/>
      <c r="Z31" s="241"/>
      <c r="AA31" s="241"/>
      <c r="AB31" s="241"/>
      <c r="AC31" s="241"/>
      <c r="AD31" s="241"/>
      <c r="AE31" s="241"/>
      <c r="AF31" s="39"/>
      <c r="AG31" s="39"/>
      <c r="AH31" s="39"/>
      <c r="AI31" s="39"/>
      <c r="AJ31" s="39"/>
      <c r="AK31" s="240">
        <v>0</v>
      </c>
      <c r="AL31" s="241"/>
      <c r="AM31" s="241"/>
      <c r="AN31" s="241"/>
      <c r="AO31" s="241"/>
      <c r="AP31" s="39"/>
      <c r="AQ31" s="39"/>
      <c r="AR31" s="40"/>
      <c r="BE31" s="243"/>
    </row>
    <row r="32" spans="2:57" s="2" customFormat="1" ht="14.4" customHeight="1" hidden="1">
      <c r="B32" s="38"/>
      <c r="C32" s="39"/>
      <c r="D32" s="39"/>
      <c r="E32" s="39"/>
      <c r="F32" s="28" t="s">
        <v>43</v>
      </c>
      <c r="G32" s="39"/>
      <c r="H32" s="39"/>
      <c r="I32" s="39"/>
      <c r="J32" s="39"/>
      <c r="K32" s="39"/>
      <c r="L32" s="279">
        <v>0.15</v>
      </c>
      <c r="M32" s="241"/>
      <c r="N32" s="241"/>
      <c r="O32" s="241"/>
      <c r="P32" s="241"/>
      <c r="Q32" s="39"/>
      <c r="R32" s="39"/>
      <c r="S32" s="39"/>
      <c r="T32" s="39"/>
      <c r="U32" s="39"/>
      <c r="V32" s="39"/>
      <c r="W32" s="240">
        <f>ROUND(BC54,2)</f>
        <v>0</v>
      </c>
      <c r="X32" s="241"/>
      <c r="Y32" s="241"/>
      <c r="Z32" s="241"/>
      <c r="AA32" s="241"/>
      <c r="AB32" s="241"/>
      <c r="AC32" s="241"/>
      <c r="AD32" s="241"/>
      <c r="AE32" s="241"/>
      <c r="AF32" s="39"/>
      <c r="AG32" s="39"/>
      <c r="AH32" s="39"/>
      <c r="AI32" s="39"/>
      <c r="AJ32" s="39"/>
      <c r="AK32" s="240">
        <v>0</v>
      </c>
      <c r="AL32" s="241"/>
      <c r="AM32" s="241"/>
      <c r="AN32" s="241"/>
      <c r="AO32" s="241"/>
      <c r="AP32" s="39"/>
      <c r="AQ32" s="39"/>
      <c r="AR32" s="40"/>
      <c r="BE32" s="243"/>
    </row>
    <row r="33" spans="2:57" s="2" customFormat="1" ht="14.4" customHeight="1" hidden="1">
      <c r="B33" s="38"/>
      <c r="C33" s="39"/>
      <c r="D33" s="39"/>
      <c r="E33" s="39"/>
      <c r="F33" s="28" t="s">
        <v>44</v>
      </c>
      <c r="G33" s="39"/>
      <c r="H33" s="39"/>
      <c r="I33" s="39"/>
      <c r="J33" s="39"/>
      <c r="K33" s="39"/>
      <c r="L33" s="279">
        <v>0</v>
      </c>
      <c r="M33" s="241"/>
      <c r="N33" s="241"/>
      <c r="O33" s="241"/>
      <c r="P33" s="241"/>
      <c r="Q33" s="39"/>
      <c r="R33" s="39"/>
      <c r="S33" s="39"/>
      <c r="T33" s="39"/>
      <c r="U33" s="39"/>
      <c r="V33" s="39"/>
      <c r="W33" s="240">
        <f>ROUND(BD54,2)</f>
        <v>0</v>
      </c>
      <c r="X33" s="241"/>
      <c r="Y33" s="241"/>
      <c r="Z33" s="241"/>
      <c r="AA33" s="241"/>
      <c r="AB33" s="241"/>
      <c r="AC33" s="241"/>
      <c r="AD33" s="241"/>
      <c r="AE33" s="241"/>
      <c r="AF33" s="39"/>
      <c r="AG33" s="39"/>
      <c r="AH33" s="39"/>
      <c r="AI33" s="39"/>
      <c r="AJ33" s="39"/>
      <c r="AK33" s="240">
        <v>0</v>
      </c>
      <c r="AL33" s="241"/>
      <c r="AM33" s="241"/>
      <c r="AN33" s="241"/>
      <c r="AO33" s="241"/>
      <c r="AP33" s="39"/>
      <c r="AQ33" s="39"/>
      <c r="AR33" s="40"/>
      <c r="BE33" s="243"/>
    </row>
    <row r="34" spans="2:57" s="1" customFormat="1" ht="6.9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3"/>
    </row>
    <row r="35" spans="2:44" s="1" customFormat="1" ht="25.95" customHeight="1"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46" t="s">
        <v>47</v>
      </c>
      <c r="Y35" s="247"/>
      <c r="Z35" s="247"/>
      <c r="AA35" s="247"/>
      <c r="AB35" s="247"/>
      <c r="AC35" s="43"/>
      <c r="AD35" s="43"/>
      <c r="AE35" s="43"/>
      <c r="AF35" s="43"/>
      <c r="AG35" s="43"/>
      <c r="AH35" s="43"/>
      <c r="AI35" s="43"/>
      <c r="AJ35" s="43"/>
      <c r="AK35" s="248">
        <f>SUM(AK26:AK33)</f>
        <v>0</v>
      </c>
      <c r="AL35" s="247"/>
      <c r="AM35" s="247"/>
      <c r="AN35" s="247"/>
      <c r="AO35" s="249"/>
      <c r="AP35" s="41"/>
      <c r="AQ35" s="41"/>
      <c r="AR35" s="37"/>
    </row>
    <row r="36" spans="2:44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" customHeight="1">
      <c r="B42" s="33"/>
      <c r="C42" s="22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Kladno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53" t="str">
        <f>K6</f>
        <v>Oprava střechy - objekt školy Kladno Kročehlavy</v>
      </c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51"/>
      <c r="AQ45" s="51"/>
      <c r="AR45" s="52"/>
    </row>
    <row r="46" spans="2:44" s="1" customFormat="1" ht="6.9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255" t="str">
        <f>IF(AN8="","",AN8)</f>
        <v>22. 4. 2019</v>
      </c>
      <c r="AN47" s="255"/>
      <c r="AO47" s="34"/>
      <c r="AP47" s="34"/>
      <c r="AQ47" s="34"/>
      <c r="AR47" s="37"/>
    </row>
    <row r="48" spans="2:44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3.65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SOŠ a SOU , Kladno Dubská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30</v>
      </c>
      <c r="AJ49" s="34"/>
      <c r="AK49" s="34"/>
      <c r="AL49" s="34"/>
      <c r="AM49" s="251" t="str">
        <f>IF(E17="","",E17)</f>
        <v xml:space="preserve"> </v>
      </c>
      <c r="AN49" s="252"/>
      <c r="AO49" s="252"/>
      <c r="AP49" s="252"/>
      <c r="AQ49" s="34"/>
      <c r="AR49" s="37"/>
      <c r="AS49" s="256" t="s">
        <v>49</v>
      </c>
      <c r="AT49" s="257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65" customHeight="1">
      <c r="B50" s="33"/>
      <c r="C50" s="28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32</v>
      </c>
      <c r="AJ50" s="34"/>
      <c r="AK50" s="34"/>
      <c r="AL50" s="34"/>
      <c r="AM50" s="251" t="str">
        <f>IF(E20="","",E20)</f>
        <v>Lenka Jandová</v>
      </c>
      <c r="AN50" s="252"/>
      <c r="AO50" s="252"/>
      <c r="AP50" s="252"/>
      <c r="AQ50" s="34"/>
      <c r="AR50" s="37"/>
      <c r="AS50" s="258"/>
      <c r="AT50" s="259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60"/>
      <c r="AT51" s="261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262" t="s">
        <v>50</v>
      </c>
      <c r="D52" s="263"/>
      <c r="E52" s="263"/>
      <c r="F52" s="263"/>
      <c r="G52" s="263"/>
      <c r="H52" s="61"/>
      <c r="I52" s="264" t="s">
        <v>51</v>
      </c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5" t="s">
        <v>52</v>
      </c>
      <c r="AH52" s="263"/>
      <c r="AI52" s="263"/>
      <c r="AJ52" s="263"/>
      <c r="AK52" s="263"/>
      <c r="AL52" s="263"/>
      <c r="AM52" s="263"/>
      <c r="AN52" s="264" t="s">
        <v>53</v>
      </c>
      <c r="AO52" s="263"/>
      <c r="AP52" s="266"/>
      <c r="AQ52" s="62" t="s">
        <v>54</v>
      </c>
      <c r="AR52" s="37"/>
      <c r="AS52" s="63" t="s">
        <v>55</v>
      </c>
      <c r="AT52" s="64" t="s">
        <v>56</v>
      </c>
      <c r="AU52" s="64" t="s">
        <v>57</v>
      </c>
      <c r="AV52" s="64" t="s">
        <v>58</v>
      </c>
      <c r="AW52" s="64" t="s">
        <v>59</v>
      </c>
      <c r="AX52" s="64" t="s">
        <v>60</v>
      </c>
      <c r="AY52" s="64" t="s">
        <v>61</v>
      </c>
      <c r="AZ52" s="64" t="s">
        <v>62</v>
      </c>
      <c r="BA52" s="64" t="s">
        <v>63</v>
      </c>
      <c r="BB52" s="64" t="s">
        <v>64</v>
      </c>
      <c r="BC52" s="64" t="s">
        <v>65</v>
      </c>
      <c r="BD52" s="65" t="s">
        <v>66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" customHeight="1">
      <c r="B54" s="69"/>
      <c r="C54" s="70" t="s">
        <v>67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70">
        <f>ROUND(AG55,2)</f>
        <v>0</v>
      </c>
      <c r="AH54" s="270"/>
      <c r="AI54" s="270"/>
      <c r="AJ54" s="270"/>
      <c r="AK54" s="270"/>
      <c r="AL54" s="270"/>
      <c r="AM54" s="270"/>
      <c r="AN54" s="271">
        <f>SUM(AG54,AT54)</f>
        <v>0</v>
      </c>
      <c r="AO54" s="271"/>
      <c r="AP54" s="271"/>
      <c r="AQ54" s="73" t="s">
        <v>1</v>
      </c>
      <c r="AR54" s="74"/>
      <c r="AS54" s="75">
        <f>ROUND(AS55,2)</f>
        <v>0</v>
      </c>
      <c r="AT54" s="76">
        <f>ROUND(SUM(AV54:AW54),2)</f>
        <v>0</v>
      </c>
      <c r="AU54" s="77">
        <f>ROUND(AU55,5)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ROUND(AZ55,2)</f>
        <v>0</v>
      </c>
      <c r="BA54" s="76">
        <f>ROUND(BA55,2)</f>
        <v>0</v>
      </c>
      <c r="BB54" s="76">
        <f>ROUND(BB55,2)</f>
        <v>0</v>
      </c>
      <c r="BC54" s="76">
        <f>ROUND(BC55,2)</f>
        <v>0</v>
      </c>
      <c r="BD54" s="78">
        <f>ROUND(BD55,2)</f>
        <v>0</v>
      </c>
      <c r="BS54" s="79" t="s">
        <v>68</v>
      </c>
      <c r="BT54" s="79" t="s">
        <v>69</v>
      </c>
      <c r="BV54" s="79" t="s">
        <v>70</v>
      </c>
      <c r="BW54" s="79" t="s">
        <v>5</v>
      </c>
      <c r="BX54" s="79" t="s">
        <v>71</v>
      </c>
      <c r="CL54" s="79" t="s">
        <v>1</v>
      </c>
    </row>
    <row r="55" spans="1:90" s="5" customFormat="1" ht="27" customHeight="1">
      <c r="A55" s="80" t="s">
        <v>72</v>
      </c>
      <c r="B55" s="81"/>
      <c r="C55" s="82"/>
      <c r="D55" s="269" t="s">
        <v>14</v>
      </c>
      <c r="E55" s="269"/>
      <c r="F55" s="269"/>
      <c r="G55" s="269"/>
      <c r="H55" s="269"/>
      <c r="I55" s="83"/>
      <c r="J55" s="269" t="s">
        <v>17</v>
      </c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7">
        <f>'Kladno - Oprava střechy -...'!J28</f>
        <v>0</v>
      </c>
      <c r="AH55" s="268"/>
      <c r="AI55" s="268"/>
      <c r="AJ55" s="268"/>
      <c r="AK55" s="268"/>
      <c r="AL55" s="268"/>
      <c r="AM55" s="268"/>
      <c r="AN55" s="267">
        <f>SUM(AG55,AT55)</f>
        <v>0</v>
      </c>
      <c r="AO55" s="268"/>
      <c r="AP55" s="268"/>
      <c r="AQ55" s="84" t="s">
        <v>73</v>
      </c>
      <c r="AR55" s="85"/>
      <c r="AS55" s="86">
        <v>0</v>
      </c>
      <c r="AT55" s="87">
        <f>ROUND(SUM(AV55:AW55),2)</f>
        <v>0</v>
      </c>
      <c r="AU55" s="88">
        <f>'Kladno - Oprava střechy -...'!P89</f>
        <v>0</v>
      </c>
      <c r="AV55" s="87">
        <f>'Kladno - Oprava střechy -...'!J31</f>
        <v>0</v>
      </c>
      <c r="AW55" s="87">
        <f>'Kladno - Oprava střechy -...'!J32</f>
        <v>0</v>
      </c>
      <c r="AX55" s="87">
        <f>'Kladno - Oprava střechy -...'!J33</f>
        <v>0</v>
      </c>
      <c r="AY55" s="87">
        <f>'Kladno - Oprava střechy -...'!J34</f>
        <v>0</v>
      </c>
      <c r="AZ55" s="87">
        <f>'Kladno - Oprava střechy -...'!F31</f>
        <v>0</v>
      </c>
      <c r="BA55" s="87">
        <f>'Kladno - Oprava střechy -...'!F32</f>
        <v>0</v>
      </c>
      <c r="BB55" s="87">
        <f>'Kladno - Oprava střechy -...'!F33</f>
        <v>0</v>
      </c>
      <c r="BC55" s="87">
        <f>'Kladno - Oprava střechy -...'!F34</f>
        <v>0</v>
      </c>
      <c r="BD55" s="89">
        <f>'Kladno - Oprava střechy -...'!F35</f>
        <v>0</v>
      </c>
      <c r="BT55" s="90" t="s">
        <v>74</v>
      </c>
      <c r="BU55" s="90" t="s">
        <v>75</v>
      </c>
      <c r="BV55" s="90" t="s">
        <v>70</v>
      </c>
      <c r="BW55" s="90" t="s">
        <v>5</v>
      </c>
      <c r="BX55" s="90" t="s">
        <v>71</v>
      </c>
      <c r="CL55" s="90" t="s">
        <v>1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</row>
    <row r="57" spans="2:44" s="1" customFormat="1" ht="6.9" customHeight="1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</row>
  </sheetData>
  <sheetProtection algorithmName="SHA-512" hashValue="f19ND+h6nVH5I+e7FnNWh9hWqZmzYz4ijg5ZWM42Oq3tEvp6xsQ0kXWnV9K7nrmRVM7d2dP/zTBcsC60mnzRag==" saltValue="gFX7b+JAQ6/p5Jqw8qHoh/IOrax+wM/MWiP1sn3AkL6RVAFiaDG8Ierz/NaPRhO8gB7h49ODlVePm9Qn8U29Sg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Kladno - Oprava střechy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6" t="s">
        <v>5</v>
      </c>
    </row>
    <row r="3" spans="2:46" ht="6.9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9"/>
      <c r="AT3" s="16" t="s">
        <v>76</v>
      </c>
    </row>
    <row r="4" spans="2:46" ht="24.9" customHeight="1">
      <c r="B4" s="19"/>
      <c r="D4" s="95" t="s">
        <v>77</v>
      </c>
      <c r="L4" s="19"/>
      <c r="M4" s="23" t="s">
        <v>10</v>
      </c>
      <c r="AT4" s="16" t="s">
        <v>4</v>
      </c>
    </row>
    <row r="5" spans="2:12" ht="6.9" customHeight="1">
      <c r="B5" s="19"/>
      <c r="L5" s="19"/>
    </row>
    <row r="6" spans="2:12" s="1" customFormat="1" ht="12" customHeight="1">
      <c r="B6" s="37"/>
      <c r="D6" s="96" t="s">
        <v>16</v>
      </c>
      <c r="I6" s="97"/>
      <c r="L6" s="37"/>
    </row>
    <row r="7" spans="2:12" s="1" customFormat="1" ht="36.9" customHeight="1">
      <c r="B7" s="37"/>
      <c r="E7" s="280" t="s">
        <v>17</v>
      </c>
      <c r="F7" s="281"/>
      <c r="G7" s="281"/>
      <c r="H7" s="281"/>
      <c r="I7" s="97"/>
      <c r="L7" s="37"/>
    </row>
    <row r="8" spans="2:12" s="1" customFormat="1" ht="10.2">
      <c r="B8" s="37"/>
      <c r="I8" s="97"/>
      <c r="L8" s="37"/>
    </row>
    <row r="9" spans="2:12" s="1" customFormat="1" ht="12" customHeight="1">
      <c r="B9" s="37"/>
      <c r="D9" s="96" t="s">
        <v>18</v>
      </c>
      <c r="F9" s="16" t="s">
        <v>1</v>
      </c>
      <c r="I9" s="98" t="s">
        <v>19</v>
      </c>
      <c r="J9" s="16" t="s">
        <v>1</v>
      </c>
      <c r="L9" s="37"/>
    </row>
    <row r="10" spans="2:12" s="1" customFormat="1" ht="12" customHeight="1">
      <c r="B10" s="37"/>
      <c r="D10" s="96" t="s">
        <v>20</v>
      </c>
      <c r="F10" s="16" t="s">
        <v>21</v>
      </c>
      <c r="I10" s="98" t="s">
        <v>22</v>
      </c>
      <c r="J10" s="99" t="str">
        <f>'Rekapitulace stavby'!AN8</f>
        <v>22. 4. 2019</v>
      </c>
      <c r="L10" s="37"/>
    </row>
    <row r="11" spans="2:12" s="1" customFormat="1" ht="10.8" customHeight="1">
      <c r="B11" s="37"/>
      <c r="I11" s="97"/>
      <c r="L11" s="37"/>
    </row>
    <row r="12" spans="2:12" s="1" customFormat="1" ht="12" customHeight="1">
      <c r="B12" s="37"/>
      <c r="D12" s="96" t="s">
        <v>24</v>
      </c>
      <c r="I12" s="98" t="s">
        <v>25</v>
      </c>
      <c r="J12" s="16" t="s">
        <v>1</v>
      </c>
      <c r="L12" s="37"/>
    </row>
    <row r="13" spans="2:12" s="1" customFormat="1" ht="18" customHeight="1">
      <c r="B13" s="37"/>
      <c r="E13" s="16" t="s">
        <v>26</v>
      </c>
      <c r="I13" s="98" t="s">
        <v>27</v>
      </c>
      <c r="J13" s="16" t="s">
        <v>1</v>
      </c>
      <c r="L13" s="37"/>
    </row>
    <row r="14" spans="2:12" s="1" customFormat="1" ht="6.9" customHeight="1">
      <c r="B14" s="37"/>
      <c r="I14" s="97"/>
      <c r="L14" s="37"/>
    </row>
    <row r="15" spans="2:12" s="1" customFormat="1" ht="12" customHeight="1">
      <c r="B15" s="37"/>
      <c r="D15" s="96" t="s">
        <v>28</v>
      </c>
      <c r="I15" s="98" t="s">
        <v>25</v>
      </c>
      <c r="J15" s="29" t="str">
        <f>'Rekapitulace stavby'!AN13</f>
        <v>Vyplň údaj</v>
      </c>
      <c r="L15" s="37"/>
    </row>
    <row r="16" spans="2:12" s="1" customFormat="1" ht="18" customHeight="1">
      <c r="B16" s="37"/>
      <c r="E16" s="282" t="str">
        <f>'Rekapitulace stavby'!E14</f>
        <v>Vyplň údaj</v>
      </c>
      <c r="F16" s="283"/>
      <c r="G16" s="283"/>
      <c r="H16" s="283"/>
      <c r="I16" s="98" t="s">
        <v>27</v>
      </c>
      <c r="J16" s="29" t="str">
        <f>'Rekapitulace stavby'!AN14</f>
        <v>Vyplň údaj</v>
      </c>
      <c r="L16" s="37"/>
    </row>
    <row r="17" spans="2:12" s="1" customFormat="1" ht="6.9" customHeight="1">
      <c r="B17" s="37"/>
      <c r="I17" s="97"/>
      <c r="L17" s="37"/>
    </row>
    <row r="18" spans="2:12" s="1" customFormat="1" ht="12" customHeight="1">
      <c r="B18" s="37"/>
      <c r="D18" s="96" t="s">
        <v>30</v>
      </c>
      <c r="I18" s="98" t="s">
        <v>25</v>
      </c>
      <c r="J18" s="16" t="str">
        <f>IF('Rekapitulace stavby'!AN16="","",'Rekapitulace stavby'!AN16)</f>
        <v/>
      </c>
      <c r="L18" s="37"/>
    </row>
    <row r="19" spans="2:12" s="1" customFormat="1" ht="18" customHeight="1">
      <c r="B19" s="37"/>
      <c r="E19" s="16" t="str">
        <f>IF('Rekapitulace stavby'!E17="","",'Rekapitulace stavby'!E17)</f>
        <v xml:space="preserve"> </v>
      </c>
      <c r="I19" s="98" t="s">
        <v>27</v>
      </c>
      <c r="J19" s="16" t="str">
        <f>IF('Rekapitulace stavby'!AN17="","",'Rekapitulace stavby'!AN17)</f>
        <v/>
      </c>
      <c r="L19" s="37"/>
    </row>
    <row r="20" spans="2:12" s="1" customFormat="1" ht="6.9" customHeight="1">
      <c r="B20" s="37"/>
      <c r="I20" s="97"/>
      <c r="L20" s="37"/>
    </row>
    <row r="21" spans="2:12" s="1" customFormat="1" ht="12" customHeight="1">
      <c r="B21" s="37"/>
      <c r="D21" s="96" t="s">
        <v>32</v>
      </c>
      <c r="I21" s="98" t="s">
        <v>25</v>
      </c>
      <c r="J21" s="16" t="s">
        <v>1</v>
      </c>
      <c r="L21" s="37"/>
    </row>
    <row r="22" spans="2:12" s="1" customFormat="1" ht="18" customHeight="1">
      <c r="B22" s="37"/>
      <c r="E22" s="16" t="s">
        <v>33</v>
      </c>
      <c r="I22" s="98" t="s">
        <v>27</v>
      </c>
      <c r="J22" s="16" t="s">
        <v>1</v>
      </c>
      <c r="L22" s="37"/>
    </row>
    <row r="23" spans="2:12" s="1" customFormat="1" ht="6.9" customHeight="1">
      <c r="B23" s="37"/>
      <c r="I23" s="97"/>
      <c r="L23" s="37"/>
    </row>
    <row r="24" spans="2:12" s="1" customFormat="1" ht="12" customHeight="1">
      <c r="B24" s="37"/>
      <c r="D24" s="96" t="s">
        <v>34</v>
      </c>
      <c r="I24" s="97"/>
      <c r="L24" s="37"/>
    </row>
    <row r="25" spans="2:12" s="6" customFormat="1" ht="16.5" customHeight="1">
      <c r="B25" s="100"/>
      <c r="E25" s="284" t="s">
        <v>1</v>
      </c>
      <c r="F25" s="284"/>
      <c r="G25" s="284"/>
      <c r="H25" s="284"/>
      <c r="I25" s="101"/>
      <c r="L25" s="100"/>
    </row>
    <row r="26" spans="2:12" s="1" customFormat="1" ht="6.9" customHeight="1">
      <c r="B26" s="37"/>
      <c r="I26" s="97"/>
      <c r="L26" s="37"/>
    </row>
    <row r="27" spans="2:12" s="1" customFormat="1" ht="6.9" customHeight="1">
      <c r="B27" s="37"/>
      <c r="D27" s="55"/>
      <c r="E27" s="55"/>
      <c r="F27" s="55"/>
      <c r="G27" s="55"/>
      <c r="H27" s="55"/>
      <c r="I27" s="102"/>
      <c r="J27" s="55"/>
      <c r="K27" s="55"/>
      <c r="L27" s="37"/>
    </row>
    <row r="28" spans="2:12" s="1" customFormat="1" ht="25.35" customHeight="1">
      <c r="B28" s="37"/>
      <c r="D28" s="103" t="s">
        <v>35</v>
      </c>
      <c r="I28" s="97"/>
      <c r="J28" s="104">
        <f>ROUND(J89,2)</f>
        <v>0</v>
      </c>
      <c r="L28" s="37"/>
    </row>
    <row r="29" spans="2:12" s="1" customFormat="1" ht="6.9" customHeight="1">
      <c r="B29" s="37"/>
      <c r="D29" s="55"/>
      <c r="E29" s="55"/>
      <c r="F29" s="55"/>
      <c r="G29" s="55"/>
      <c r="H29" s="55"/>
      <c r="I29" s="102"/>
      <c r="J29" s="55"/>
      <c r="K29" s="55"/>
      <c r="L29" s="37"/>
    </row>
    <row r="30" spans="2:12" s="1" customFormat="1" ht="14.4" customHeight="1">
      <c r="B30" s="37"/>
      <c r="F30" s="105" t="s">
        <v>37</v>
      </c>
      <c r="I30" s="106" t="s">
        <v>36</v>
      </c>
      <c r="J30" s="105" t="s">
        <v>38</v>
      </c>
      <c r="L30" s="37"/>
    </row>
    <row r="31" spans="2:12" s="1" customFormat="1" ht="14.4" customHeight="1">
      <c r="B31" s="37"/>
      <c r="D31" s="96" t="s">
        <v>39</v>
      </c>
      <c r="E31" s="96" t="s">
        <v>40</v>
      </c>
      <c r="F31" s="107">
        <f>ROUND((SUM(BE89:BE314)),2)</f>
        <v>0</v>
      </c>
      <c r="I31" s="108">
        <v>0.21</v>
      </c>
      <c r="J31" s="107">
        <f>ROUND(((SUM(BE89:BE314))*I31),2)</f>
        <v>0</v>
      </c>
      <c r="L31" s="37"/>
    </row>
    <row r="32" spans="2:12" s="1" customFormat="1" ht="14.4" customHeight="1">
      <c r="B32" s="37"/>
      <c r="E32" s="96" t="s">
        <v>41</v>
      </c>
      <c r="F32" s="107">
        <f>ROUND((SUM(BF89:BF314)),2)</f>
        <v>0</v>
      </c>
      <c r="I32" s="108">
        <v>0.15</v>
      </c>
      <c r="J32" s="107">
        <f>ROUND(((SUM(BF89:BF314))*I32),2)</f>
        <v>0</v>
      </c>
      <c r="L32" s="37"/>
    </row>
    <row r="33" spans="2:12" s="1" customFormat="1" ht="14.4" customHeight="1" hidden="1">
      <c r="B33" s="37"/>
      <c r="E33" s="96" t="s">
        <v>42</v>
      </c>
      <c r="F33" s="107">
        <f>ROUND((SUM(BG89:BG314)),2)</f>
        <v>0</v>
      </c>
      <c r="I33" s="108">
        <v>0.21</v>
      </c>
      <c r="J33" s="107">
        <f>0</f>
        <v>0</v>
      </c>
      <c r="L33" s="37"/>
    </row>
    <row r="34" spans="2:12" s="1" customFormat="1" ht="14.4" customHeight="1" hidden="1">
      <c r="B34" s="37"/>
      <c r="E34" s="96" t="s">
        <v>43</v>
      </c>
      <c r="F34" s="107">
        <f>ROUND((SUM(BH89:BH314)),2)</f>
        <v>0</v>
      </c>
      <c r="I34" s="108">
        <v>0.15</v>
      </c>
      <c r="J34" s="107">
        <f>0</f>
        <v>0</v>
      </c>
      <c r="L34" s="37"/>
    </row>
    <row r="35" spans="2:12" s="1" customFormat="1" ht="14.4" customHeight="1" hidden="1">
      <c r="B35" s="37"/>
      <c r="E35" s="96" t="s">
        <v>44</v>
      </c>
      <c r="F35" s="107">
        <f>ROUND((SUM(BI89:BI314)),2)</f>
        <v>0</v>
      </c>
      <c r="I35" s="108">
        <v>0</v>
      </c>
      <c r="J35" s="107">
        <f>0</f>
        <v>0</v>
      </c>
      <c r="L35" s="37"/>
    </row>
    <row r="36" spans="2:12" s="1" customFormat="1" ht="6.9" customHeight="1">
      <c r="B36" s="37"/>
      <c r="I36" s="97"/>
      <c r="L36" s="37"/>
    </row>
    <row r="37" spans="2:12" s="1" customFormat="1" ht="25.35" customHeight="1">
      <c r="B37" s="37"/>
      <c r="C37" s="109"/>
      <c r="D37" s="110" t="s">
        <v>45</v>
      </c>
      <c r="E37" s="111"/>
      <c r="F37" s="111"/>
      <c r="G37" s="112" t="s">
        <v>46</v>
      </c>
      <c r="H37" s="113" t="s">
        <v>47</v>
      </c>
      <c r="I37" s="114"/>
      <c r="J37" s="115">
        <f>SUM(J28:J35)</f>
        <v>0</v>
      </c>
      <c r="K37" s="116"/>
      <c r="L37" s="37"/>
    </row>
    <row r="38" spans="2:12" s="1" customFormat="1" ht="14.4" customHeight="1">
      <c r="B38" s="117"/>
      <c r="C38" s="118"/>
      <c r="D38" s="118"/>
      <c r="E38" s="118"/>
      <c r="F38" s="118"/>
      <c r="G38" s="118"/>
      <c r="H38" s="118"/>
      <c r="I38" s="119"/>
      <c r="J38" s="118"/>
      <c r="K38" s="118"/>
      <c r="L38" s="37"/>
    </row>
    <row r="42" spans="2:12" s="1" customFormat="1" ht="6.9" customHeight="1">
      <c r="B42" s="120"/>
      <c r="C42" s="121"/>
      <c r="D42" s="121"/>
      <c r="E42" s="121"/>
      <c r="F42" s="121"/>
      <c r="G42" s="121"/>
      <c r="H42" s="121"/>
      <c r="I42" s="122"/>
      <c r="J42" s="121"/>
      <c r="K42" s="121"/>
      <c r="L42" s="37"/>
    </row>
    <row r="43" spans="2:12" s="1" customFormat="1" ht="24.9" customHeight="1">
      <c r="B43" s="33"/>
      <c r="C43" s="22" t="s">
        <v>78</v>
      </c>
      <c r="D43" s="34"/>
      <c r="E43" s="34"/>
      <c r="F43" s="34"/>
      <c r="G43" s="34"/>
      <c r="H43" s="34"/>
      <c r="I43" s="97"/>
      <c r="J43" s="34"/>
      <c r="K43" s="34"/>
      <c r="L43" s="37"/>
    </row>
    <row r="44" spans="2:12" s="1" customFormat="1" ht="6.9" customHeight="1">
      <c r="B44" s="33"/>
      <c r="C44" s="34"/>
      <c r="D44" s="34"/>
      <c r="E44" s="34"/>
      <c r="F44" s="34"/>
      <c r="G44" s="34"/>
      <c r="H44" s="34"/>
      <c r="I44" s="97"/>
      <c r="J44" s="34"/>
      <c r="K44" s="34"/>
      <c r="L44" s="37"/>
    </row>
    <row r="45" spans="2:12" s="1" customFormat="1" ht="12" customHeight="1">
      <c r="B45" s="33"/>
      <c r="C45" s="28" t="s">
        <v>16</v>
      </c>
      <c r="D45" s="34"/>
      <c r="E45" s="34"/>
      <c r="F45" s="34"/>
      <c r="G45" s="34"/>
      <c r="H45" s="34"/>
      <c r="I45" s="97"/>
      <c r="J45" s="34"/>
      <c r="K45" s="34"/>
      <c r="L45" s="37"/>
    </row>
    <row r="46" spans="2:12" s="1" customFormat="1" ht="16.5" customHeight="1">
      <c r="B46" s="33"/>
      <c r="C46" s="34"/>
      <c r="D46" s="34"/>
      <c r="E46" s="253" t="str">
        <f>E7</f>
        <v>Oprava střechy - objekt školy Kladno Kročehlavy</v>
      </c>
      <c r="F46" s="252"/>
      <c r="G46" s="252"/>
      <c r="H46" s="252"/>
      <c r="I46" s="97"/>
      <c r="J46" s="34"/>
      <c r="K46" s="34"/>
      <c r="L46" s="37"/>
    </row>
    <row r="47" spans="2:12" s="1" customFormat="1" ht="6.9" customHeight="1">
      <c r="B47" s="33"/>
      <c r="C47" s="34"/>
      <c r="D47" s="34"/>
      <c r="E47" s="34"/>
      <c r="F47" s="34"/>
      <c r="G47" s="34"/>
      <c r="H47" s="34"/>
      <c r="I47" s="97"/>
      <c r="J47" s="34"/>
      <c r="K47" s="34"/>
      <c r="L47" s="37"/>
    </row>
    <row r="48" spans="2:12" s="1" customFormat="1" ht="12" customHeight="1">
      <c r="B48" s="33"/>
      <c r="C48" s="28" t="s">
        <v>20</v>
      </c>
      <c r="D48" s="34"/>
      <c r="E48" s="34"/>
      <c r="F48" s="26" t="str">
        <f>F10</f>
        <v xml:space="preserve"> </v>
      </c>
      <c r="G48" s="34"/>
      <c r="H48" s="34"/>
      <c r="I48" s="98" t="s">
        <v>22</v>
      </c>
      <c r="J48" s="54" t="str">
        <f>IF(J10="","",J10)</f>
        <v>22. 4. 2019</v>
      </c>
      <c r="K48" s="34"/>
      <c r="L48" s="37"/>
    </row>
    <row r="49" spans="2:12" s="1" customFormat="1" ht="6.9" customHeight="1">
      <c r="B49" s="33"/>
      <c r="C49" s="34"/>
      <c r="D49" s="34"/>
      <c r="E49" s="34"/>
      <c r="F49" s="34"/>
      <c r="G49" s="34"/>
      <c r="H49" s="34"/>
      <c r="I49" s="97"/>
      <c r="J49" s="34"/>
      <c r="K49" s="34"/>
      <c r="L49" s="37"/>
    </row>
    <row r="50" spans="2:12" s="1" customFormat="1" ht="13.65" customHeight="1">
      <c r="B50" s="33"/>
      <c r="C50" s="28" t="s">
        <v>24</v>
      </c>
      <c r="D50" s="34"/>
      <c r="E50" s="34"/>
      <c r="F50" s="26" t="str">
        <f>E13</f>
        <v>SOŠ a SOU , Kladno Dubská</v>
      </c>
      <c r="G50" s="34"/>
      <c r="H50" s="34"/>
      <c r="I50" s="98" t="s">
        <v>30</v>
      </c>
      <c r="J50" s="31" t="str">
        <f>E19</f>
        <v xml:space="preserve"> </v>
      </c>
      <c r="K50" s="34"/>
      <c r="L50" s="37"/>
    </row>
    <row r="51" spans="2:12" s="1" customFormat="1" ht="13.65" customHeight="1">
      <c r="B51" s="33"/>
      <c r="C51" s="28" t="s">
        <v>28</v>
      </c>
      <c r="D51" s="34"/>
      <c r="E51" s="34"/>
      <c r="F51" s="26" t="str">
        <f>IF(E16="","",E16)</f>
        <v>Vyplň údaj</v>
      </c>
      <c r="G51" s="34"/>
      <c r="H51" s="34"/>
      <c r="I51" s="98" t="s">
        <v>32</v>
      </c>
      <c r="J51" s="31" t="str">
        <f>E22</f>
        <v>Lenka Jandová</v>
      </c>
      <c r="K51" s="34"/>
      <c r="L51" s="37"/>
    </row>
    <row r="52" spans="2:12" s="1" customFormat="1" ht="10.35" customHeight="1">
      <c r="B52" s="33"/>
      <c r="C52" s="34"/>
      <c r="D52" s="34"/>
      <c r="E52" s="34"/>
      <c r="F52" s="34"/>
      <c r="G52" s="34"/>
      <c r="H52" s="34"/>
      <c r="I52" s="97"/>
      <c r="J52" s="34"/>
      <c r="K52" s="34"/>
      <c r="L52" s="37"/>
    </row>
    <row r="53" spans="2:12" s="1" customFormat="1" ht="29.25" customHeight="1">
      <c r="B53" s="33"/>
      <c r="C53" s="123" t="s">
        <v>79</v>
      </c>
      <c r="D53" s="124"/>
      <c r="E53" s="124"/>
      <c r="F53" s="124"/>
      <c r="G53" s="124"/>
      <c r="H53" s="124"/>
      <c r="I53" s="125"/>
      <c r="J53" s="126" t="s">
        <v>80</v>
      </c>
      <c r="K53" s="124"/>
      <c r="L53" s="37"/>
    </row>
    <row r="54" spans="2:12" s="1" customFormat="1" ht="10.35" customHeight="1">
      <c r="B54" s="33"/>
      <c r="C54" s="34"/>
      <c r="D54" s="34"/>
      <c r="E54" s="34"/>
      <c r="F54" s="34"/>
      <c r="G54" s="34"/>
      <c r="H54" s="34"/>
      <c r="I54" s="97"/>
      <c r="J54" s="34"/>
      <c r="K54" s="34"/>
      <c r="L54" s="37"/>
    </row>
    <row r="55" spans="2:47" s="1" customFormat="1" ht="22.8" customHeight="1">
      <c r="B55" s="33"/>
      <c r="C55" s="127" t="s">
        <v>81</v>
      </c>
      <c r="D55" s="34"/>
      <c r="E55" s="34"/>
      <c r="F55" s="34"/>
      <c r="G55" s="34"/>
      <c r="H55" s="34"/>
      <c r="I55" s="97"/>
      <c r="J55" s="72">
        <f>J89</f>
        <v>0</v>
      </c>
      <c r="K55" s="34"/>
      <c r="L55" s="37"/>
      <c r="AU55" s="16" t="s">
        <v>82</v>
      </c>
    </row>
    <row r="56" spans="2:12" s="7" customFormat="1" ht="24.9" customHeight="1">
      <c r="B56" s="128"/>
      <c r="C56" s="129"/>
      <c r="D56" s="130" t="s">
        <v>83</v>
      </c>
      <c r="E56" s="131"/>
      <c r="F56" s="131"/>
      <c r="G56" s="131"/>
      <c r="H56" s="131"/>
      <c r="I56" s="132"/>
      <c r="J56" s="133">
        <f>J90</f>
        <v>0</v>
      </c>
      <c r="K56" s="129"/>
      <c r="L56" s="134"/>
    </row>
    <row r="57" spans="2:12" s="8" customFormat="1" ht="19.95" customHeight="1">
      <c r="B57" s="135"/>
      <c r="C57" s="136"/>
      <c r="D57" s="137" t="s">
        <v>84</v>
      </c>
      <c r="E57" s="138"/>
      <c r="F57" s="138"/>
      <c r="G57" s="138"/>
      <c r="H57" s="138"/>
      <c r="I57" s="139"/>
      <c r="J57" s="140">
        <f>J91</f>
        <v>0</v>
      </c>
      <c r="K57" s="136"/>
      <c r="L57" s="141"/>
    </row>
    <row r="58" spans="2:12" s="8" customFormat="1" ht="19.95" customHeight="1">
      <c r="B58" s="135"/>
      <c r="C58" s="136"/>
      <c r="D58" s="137" t="s">
        <v>85</v>
      </c>
      <c r="E58" s="138"/>
      <c r="F58" s="138"/>
      <c r="G58" s="138"/>
      <c r="H58" s="138"/>
      <c r="I58" s="139"/>
      <c r="J58" s="140">
        <f>J97</f>
        <v>0</v>
      </c>
      <c r="K58" s="136"/>
      <c r="L58" s="141"/>
    </row>
    <row r="59" spans="2:12" s="8" customFormat="1" ht="19.95" customHeight="1">
      <c r="B59" s="135"/>
      <c r="C59" s="136"/>
      <c r="D59" s="137" t="s">
        <v>86</v>
      </c>
      <c r="E59" s="138"/>
      <c r="F59" s="138"/>
      <c r="G59" s="138"/>
      <c r="H59" s="138"/>
      <c r="I59" s="139"/>
      <c r="J59" s="140">
        <f>J112</f>
        <v>0</v>
      </c>
      <c r="K59" s="136"/>
      <c r="L59" s="141"/>
    </row>
    <row r="60" spans="2:12" s="8" customFormat="1" ht="19.95" customHeight="1">
      <c r="B60" s="135"/>
      <c r="C60" s="136"/>
      <c r="D60" s="137" t="s">
        <v>87</v>
      </c>
      <c r="E60" s="138"/>
      <c r="F60" s="138"/>
      <c r="G60" s="138"/>
      <c r="H60" s="138"/>
      <c r="I60" s="139"/>
      <c r="J60" s="140">
        <f>J139</f>
        <v>0</v>
      </c>
      <c r="K60" s="136"/>
      <c r="L60" s="141"/>
    </row>
    <row r="61" spans="2:12" s="7" customFormat="1" ht="24.9" customHeight="1">
      <c r="B61" s="128"/>
      <c r="C61" s="129"/>
      <c r="D61" s="130" t="s">
        <v>88</v>
      </c>
      <c r="E61" s="131"/>
      <c r="F61" s="131"/>
      <c r="G61" s="131"/>
      <c r="H61" s="131"/>
      <c r="I61" s="132"/>
      <c r="J61" s="133">
        <f>J149</f>
        <v>0</v>
      </c>
      <c r="K61" s="129"/>
      <c r="L61" s="134"/>
    </row>
    <row r="62" spans="2:12" s="8" customFormat="1" ht="19.95" customHeight="1">
      <c r="B62" s="135"/>
      <c r="C62" s="136"/>
      <c r="D62" s="137" t="s">
        <v>89</v>
      </c>
      <c r="E62" s="138"/>
      <c r="F62" s="138"/>
      <c r="G62" s="138"/>
      <c r="H62" s="138"/>
      <c r="I62" s="139"/>
      <c r="J62" s="140">
        <f>J150</f>
        <v>0</v>
      </c>
      <c r="K62" s="136"/>
      <c r="L62" s="141"/>
    </row>
    <row r="63" spans="2:12" s="8" customFormat="1" ht="19.95" customHeight="1">
      <c r="B63" s="135"/>
      <c r="C63" s="136"/>
      <c r="D63" s="137" t="s">
        <v>90</v>
      </c>
      <c r="E63" s="138"/>
      <c r="F63" s="138"/>
      <c r="G63" s="138"/>
      <c r="H63" s="138"/>
      <c r="I63" s="139"/>
      <c r="J63" s="140">
        <f>J206</f>
        <v>0</v>
      </c>
      <c r="K63" s="136"/>
      <c r="L63" s="141"/>
    </row>
    <row r="64" spans="2:12" s="8" customFormat="1" ht="19.95" customHeight="1">
      <c r="B64" s="135"/>
      <c r="C64" s="136"/>
      <c r="D64" s="137" t="s">
        <v>91</v>
      </c>
      <c r="E64" s="138"/>
      <c r="F64" s="138"/>
      <c r="G64" s="138"/>
      <c r="H64" s="138"/>
      <c r="I64" s="139"/>
      <c r="J64" s="140">
        <f>J233</f>
        <v>0</v>
      </c>
      <c r="K64" s="136"/>
      <c r="L64" s="141"/>
    </row>
    <row r="65" spans="2:12" s="8" customFormat="1" ht="19.95" customHeight="1">
      <c r="B65" s="135"/>
      <c r="C65" s="136"/>
      <c r="D65" s="137" t="s">
        <v>92</v>
      </c>
      <c r="E65" s="138"/>
      <c r="F65" s="138"/>
      <c r="G65" s="138"/>
      <c r="H65" s="138"/>
      <c r="I65" s="139"/>
      <c r="J65" s="140">
        <f>J241</f>
        <v>0</v>
      </c>
      <c r="K65" s="136"/>
      <c r="L65" s="141"/>
    </row>
    <row r="66" spans="2:12" s="8" customFormat="1" ht="19.95" customHeight="1">
      <c r="B66" s="135"/>
      <c r="C66" s="136"/>
      <c r="D66" s="137" t="s">
        <v>93</v>
      </c>
      <c r="E66" s="138"/>
      <c r="F66" s="138"/>
      <c r="G66" s="138"/>
      <c r="H66" s="138"/>
      <c r="I66" s="139"/>
      <c r="J66" s="140">
        <f>J244</f>
        <v>0</v>
      </c>
      <c r="K66" s="136"/>
      <c r="L66" s="141"/>
    </row>
    <row r="67" spans="2:12" s="8" customFormat="1" ht="19.95" customHeight="1">
      <c r="B67" s="135"/>
      <c r="C67" s="136"/>
      <c r="D67" s="137" t="s">
        <v>94</v>
      </c>
      <c r="E67" s="138"/>
      <c r="F67" s="138"/>
      <c r="G67" s="138"/>
      <c r="H67" s="138"/>
      <c r="I67" s="139"/>
      <c r="J67" s="140">
        <f>J271</f>
        <v>0</v>
      </c>
      <c r="K67" s="136"/>
      <c r="L67" s="141"/>
    </row>
    <row r="68" spans="2:12" s="8" customFormat="1" ht="19.95" customHeight="1">
      <c r="B68" s="135"/>
      <c r="C68" s="136"/>
      <c r="D68" s="137" t="s">
        <v>95</v>
      </c>
      <c r="E68" s="138"/>
      <c r="F68" s="138"/>
      <c r="G68" s="138"/>
      <c r="H68" s="138"/>
      <c r="I68" s="139"/>
      <c r="J68" s="140">
        <f>J306</f>
        <v>0</v>
      </c>
      <c r="K68" s="136"/>
      <c r="L68" s="141"/>
    </row>
    <row r="69" spans="2:12" s="7" customFormat="1" ht="24.9" customHeight="1">
      <c r="B69" s="128"/>
      <c r="C69" s="129"/>
      <c r="D69" s="130" t="s">
        <v>96</v>
      </c>
      <c r="E69" s="131"/>
      <c r="F69" s="131"/>
      <c r="G69" s="131"/>
      <c r="H69" s="131"/>
      <c r="I69" s="132"/>
      <c r="J69" s="133">
        <f>J308</f>
        <v>0</v>
      </c>
      <c r="K69" s="129"/>
      <c r="L69" s="134"/>
    </row>
    <row r="70" spans="2:12" s="8" customFormat="1" ht="19.95" customHeight="1">
      <c r="B70" s="135"/>
      <c r="C70" s="136"/>
      <c r="D70" s="137" t="s">
        <v>97</v>
      </c>
      <c r="E70" s="138"/>
      <c r="F70" s="138"/>
      <c r="G70" s="138"/>
      <c r="H70" s="138"/>
      <c r="I70" s="139"/>
      <c r="J70" s="140">
        <f>J309</f>
        <v>0</v>
      </c>
      <c r="K70" s="136"/>
      <c r="L70" s="141"/>
    </row>
    <row r="71" spans="2:12" s="8" customFormat="1" ht="19.95" customHeight="1">
      <c r="B71" s="135"/>
      <c r="C71" s="136"/>
      <c r="D71" s="137" t="s">
        <v>98</v>
      </c>
      <c r="E71" s="138"/>
      <c r="F71" s="138"/>
      <c r="G71" s="138"/>
      <c r="H71" s="138"/>
      <c r="I71" s="139"/>
      <c r="J71" s="140">
        <f>J311</f>
        <v>0</v>
      </c>
      <c r="K71" s="136"/>
      <c r="L71" s="141"/>
    </row>
    <row r="72" spans="2:12" s="1" customFormat="1" ht="21.75" customHeight="1">
      <c r="B72" s="33"/>
      <c r="C72" s="34"/>
      <c r="D72" s="34"/>
      <c r="E72" s="34"/>
      <c r="F72" s="34"/>
      <c r="G72" s="34"/>
      <c r="H72" s="34"/>
      <c r="I72" s="97"/>
      <c r="J72" s="34"/>
      <c r="K72" s="34"/>
      <c r="L72" s="37"/>
    </row>
    <row r="73" spans="2:12" s="1" customFormat="1" ht="6.9" customHeight="1">
      <c r="B73" s="45"/>
      <c r="C73" s="46"/>
      <c r="D73" s="46"/>
      <c r="E73" s="46"/>
      <c r="F73" s="46"/>
      <c r="G73" s="46"/>
      <c r="H73" s="46"/>
      <c r="I73" s="119"/>
      <c r="J73" s="46"/>
      <c r="K73" s="46"/>
      <c r="L73" s="37"/>
    </row>
    <row r="77" spans="2:12" s="1" customFormat="1" ht="6.9" customHeight="1">
      <c r="B77" s="47"/>
      <c r="C77" s="48"/>
      <c r="D77" s="48"/>
      <c r="E77" s="48"/>
      <c r="F77" s="48"/>
      <c r="G77" s="48"/>
      <c r="H77" s="48"/>
      <c r="I77" s="122"/>
      <c r="J77" s="48"/>
      <c r="K77" s="48"/>
      <c r="L77" s="37"/>
    </row>
    <row r="78" spans="2:12" s="1" customFormat="1" ht="24.9" customHeight="1">
      <c r="B78" s="33"/>
      <c r="C78" s="22" t="s">
        <v>99</v>
      </c>
      <c r="D78" s="34"/>
      <c r="E78" s="34"/>
      <c r="F78" s="34"/>
      <c r="G78" s="34"/>
      <c r="H78" s="34"/>
      <c r="I78" s="97"/>
      <c r="J78" s="34"/>
      <c r="K78" s="34"/>
      <c r="L78" s="37"/>
    </row>
    <row r="79" spans="2:12" s="1" customFormat="1" ht="6.9" customHeight="1">
      <c r="B79" s="33"/>
      <c r="C79" s="34"/>
      <c r="D79" s="34"/>
      <c r="E79" s="34"/>
      <c r="F79" s="34"/>
      <c r="G79" s="34"/>
      <c r="H79" s="34"/>
      <c r="I79" s="97"/>
      <c r="J79" s="34"/>
      <c r="K79" s="34"/>
      <c r="L79" s="37"/>
    </row>
    <row r="80" spans="2:12" s="1" customFormat="1" ht="12" customHeight="1">
      <c r="B80" s="33"/>
      <c r="C80" s="28" t="s">
        <v>16</v>
      </c>
      <c r="D80" s="34"/>
      <c r="E80" s="34"/>
      <c r="F80" s="34"/>
      <c r="G80" s="34"/>
      <c r="H80" s="34"/>
      <c r="I80" s="97"/>
      <c r="J80" s="34"/>
      <c r="K80" s="34"/>
      <c r="L80" s="37"/>
    </row>
    <row r="81" spans="2:12" s="1" customFormat="1" ht="16.5" customHeight="1">
      <c r="B81" s="33"/>
      <c r="C81" s="34"/>
      <c r="D81" s="34"/>
      <c r="E81" s="253" t="str">
        <f>E7</f>
        <v>Oprava střechy - objekt školy Kladno Kročehlavy</v>
      </c>
      <c r="F81" s="252"/>
      <c r="G81" s="252"/>
      <c r="H81" s="252"/>
      <c r="I81" s="97"/>
      <c r="J81" s="34"/>
      <c r="K81" s="34"/>
      <c r="L81" s="37"/>
    </row>
    <row r="82" spans="2:12" s="1" customFormat="1" ht="6.9" customHeight="1">
      <c r="B82" s="33"/>
      <c r="C82" s="34"/>
      <c r="D82" s="34"/>
      <c r="E82" s="34"/>
      <c r="F82" s="34"/>
      <c r="G82" s="34"/>
      <c r="H82" s="34"/>
      <c r="I82" s="97"/>
      <c r="J82" s="34"/>
      <c r="K82" s="34"/>
      <c r="L82" s="37"/>
    </row>
    <row r="83" spans="2:12" s="1" customFormat="1" ht="12" customHeight="1">
      <c r="B83" s="33"/>
      <c r="C83" s="28" t="s">
        <v>20</v>
      </c>
      <c r="D83" s="34"/>
      <c r="E83" s="34"/>
      <c r="F83" s="26" t="str">
        <f>F10</f>
        <v xml:space="preserve"> </v>
      </c>
      <c r="G83" s="34"/>
      <c r="H83" s="34"/>
      <c r="I83" s="98" t="s">
        <v>22</v>
      </c>
      <c r="J83" s="54" t="str">
        <f>IF(J10="","",J10)</f>
        <v>22. 4. 2019</v>
      </c>
      <c r="K83" s="34"/>
      <c r="L83" s="37"/>
    </row>
    <row r="84" spans="2:12" s="1" customFormat="1" ht="6.9" customHeight="1">
      <c r="B84" s="33"/>
      <c r="C84" s="34"/>
      <c r="D84" s="34"/>
      <c r="E84" s="34"/>
      <c r="F84" s="34"/>
      <c r="G84" s="34"/>
      <c r="H84" s="34"/>
      <c r="I84" s="97"/>
      <c r="J84" s="34"/>
      <c r="K84" s="34"/>
      <c r="L84" s="37"/>
    </row>
    <row r="85" spans="2:12" s="1" customFormat="1" ht="13.65" customHeight="1">
      <c r="B85" s="33"/>
      <c r="C85" s="28" t="s">
        <v>24</v>
      </c>
      <c r="D85" s="34"/>
      <c r="E85" s="34"/>
      <c r="F85" s="26" t="str">
        <f>E13</f>
        <v>SOŠ a SOU , Kladno Dubská</v>
      </c>
      <c r="G85" s="34"/>
      <c r="H85" s="34"/>
      <c r="I85" s="98" t="s">
        <v>30</v>
      </c>
      <c r="J85" s="31" t="str">
        <f>E19</f>
        <v xml:space="preserve"> </v>
      </c>
      <c r="K85" s="34"/>
      <c r="L85" s="37"/>
    </row>
    <row r="86" spans="2:12" s="1" customFormat="1" ht="13.65" customHeight="1">
      <c r="B86" s="33"/>
      <c r="C86" s="28" t="s">
        <v>28</v>
      </c>
      <c r="D86" s="34"/>
      <c r="E86" s="34"/>
      <c r="F86" s="26" t="str">
        <f>IF(E16="","",E16)</f>
        <v>Vyplň údaj</v>
      </c>
      <c r="G86" s="34"/>
      <c r="H86" s="34"/>
      <c r="I86" s="98" t="s">
        <v>32</v>
      </c>
      <c r="J86" s="31" t="str">
        <f>E22</f>
        <v>Lenka Jandová</v>
      </c>
      <c r="K86" s="34"/>
      <c r="L86" s="37"/>
    </row>
    <row r="87" spans="2:12" s="1" customFormat="1" ht="10.35" customHeight="1">
      <c r="B87" s="33"/>
      <c r="C87" s="34"/>
      <c r="D87" s="34"/>
      <c r="E87" s="34"/>
      <c r="F87" s="34"/>
      <c r="G87" s="34"/>
      <c r="H87" s="34"/>
      <c r="I87" s="97"/>
      <c r="J87" s="34"/>
      <c r="K87" s="34"/>
      <c r="L87" s="37"/>
    </row>
    <row r="88" spans="2:20" s="9" customFormat="1" ht="29.25" customHeight="1">
      <c r="B88" s="142"/>
      <c r="C88" s="143" t="s">
        <v>100</v>
      </c>
      <c r="D88" s="144" t="s">
        <v>54</v>
      </c>
      <c r="E88" s="144" t="s">
        <v>50</v>
      </c>
      <c r="F88" s="144" t="s">
        <v>51</v>
      </c>
      <c r="G88" s="144" t="s">
        <v>101</v>
      </c>
      <c r="H88" s="144" t="s">
        <v>102</v>
      </c>
      <c r="I88" s="145" t="s">
        <v>103</v>
      </c>
      <c r="J88" s="146" t="s">
        <v>80</v>
      </c>
      <c r="K88" s="147" t="s">
        <v>104</v>
      </c>
      <c r="L88" s="148"/>
      <c r="M88" s="63" t="s">
        <v>1</v>
      </c>
      <c r="N88" s="64" t="s">
        <v>39</v>
      </c>
      <c r="O88" s="64" t="s">
        <v>105</v>
      </c>
      <c r="P88" s="64" t="s">
        <v>106</v>
      </c>
      <c r="Q88" s="64" t="s">
        <v>107</v>
      </c>
      <c r="R88" s="64" t="s">
        <v>108</v>
      </c>
      <c r="S88" s="64" t="s">
        <v>109</v>
      </c>
      <c r="T88" s="65" t="s">
        <v>110</v>
      </c>
    </row>
    <row r="89" spans="2:63" s="1" customFormat="1" ht="22.8" customHeight="1">
      <c r="B89" s="33"/>
      <c r="C89" s="70" t="s">
        <v>111</v>
      </c>
      <c r="D89" s="34"/>
      <c r="E89" s="34"/>
      <c r="F89" s="34"/>
      <c r="G89" s="34"/>
      <c r="H89" s="34"/>
      <c r="I89" s="97"/>
      <c r="J89" s="149">
        <f>BK89</f>
        <v>0</v>
      </c>
      <c r="K89" s="34"/>
      <c r="L89" s="37"/>
      <c r="M89" s="66"/>
      <c r="N89" s="67"/>
      <c r="O89" s="67"/>
      <c r="P89" s="150">
        <f>P90+P149+P308</f>
        <v>0</v>
      </c>
      <c r="Q89" s="67"/>
      <c r="R89" s="150">
        <f>R90+R149+R308</f>
        <v>86.95916799000001</v>
      </c>
      <c r="S89" s="67"/>
      <c r="T89" s="151">
        <f>T90+T149+T308</f>
        <v>352.8689262</v>
      </c>
      <c r="AT89" s="16" t="s">
        <v>68</v>
      </c>
      <c r="AU89" s="16" t="s">
        <v>82</v>
      </c>
      <c r="BK89" s="152">
        <f>BK90+BK149+BK308</f>
        <v>0</v>
      </c>
    </row>
    <row r="90" spans="2:63" s="10" customFormat="1" ht="25.95" customHeight="1">
      <c r="B90" s="153"/>
      <c r="C90" s="154"/>
      <c r="D90" s="155" t="s">
        <v>68</v>
      </c>
      <c r="E90" s="156" t="s">
        <v>112</v>
      </c>
      <c r="F90" s="156" t="s">
        <v>113</v>
      </c>
      <c r="G90" s="154"/>
      <c r="H90" s="154"/>
      <c r="I90" s="157"/>
      <c r="J90" s="158">
        <f>BK90</f>
        <v>0</v>
      </c>
      <c r="K90" s="154"/>
      <c r="L90" s="159"/>
      <c r="M90" s="160"/>
      <c r="N90" s="161"/>
      <c r="O90" s="161"/>
      <c r="P90" s="162">
        <f>P91+P97+P112+P139</f>
        <v>0</v>
      </c>
      <c r="Q90" s="161"/>
      <c r="R90" s="162">
        <f>R91+R97+R112+R139</f>
        <v>72.01123759000001</v>
      </c>
      <c r="S90" s="161"/>
      <c r="T90" s="163">
        <f>T91+T97+T112+T139</f>
        <v>297.809334</v>
      </c>
      <c r="AR90" s="164" t="s">
        <v>74</v>
      </c>
      <c r="AT90" s="165" t="s">
        <v>68</v>
      </c>
      <c r="AU90" s="165" t="s">
        <v>69</v>
      </c>
      <c r="AY90" s="164" t="s">
        <v>114</v>
      </c>
      <c r="BK90" s="166">
        <f>BK91+BK97+BK112+BK139</f>
        <v>0</v>
      </c>
    </row>
    <row r="91" spans="2:63" s="10" customFormat="1" ht="22.8" customHeight="1">
      <c r="B91" s="153"/>
      <c r="C91" s="154"/>
      <c r="D91" s="155" t="s">
        <v>68</v>
      </c>
      <c r="E91" s="167" t="s">
        <v>115</v>
      </c>
      <c r="F91" s="167" t="s">
        <v>116</v>
      </c>
      <c r="G91" s="154"/>
      <c r="H91" s="154"/>
      <c r="I91" s="157"/>
      <c r="J91" s="168">
        <f>BK91</f>
        <v>0</v>
      </c>
      <c r="K91" s="154"/>
      <c r="L91" s="159"/>
      <c r="M91" s="160"/>
      <c r="N91" s="161"/>
      <c r="O91" s="161"/>
      <c r="P91" s="162">
        <f>SUM(P92:P96)</f>
        <v>0</v>
      </c>
      <c r="Q91" s="161"/>
      <c r="R91" s="162">
        <f>SUM(R92:R96)</f>
        <v>0.83284309</v>
      </c>
      <c r="S91" s="161"/>
      <c r="T91" s="163">
        <f>SUM(T92:T96)</f>
        <v>0</v>
      </c>
      <c r="AR91" s="164" t="s">
        <v>74</v>
      </c>
      <c r="AT91" s="165" t="s">
        <v>68</v>
      </c>
      <c r="AU91" s="165" t="s">
        <v>74</v>
      </c>
      <c r="AY91" s="164" t="s">
        <v>114</v>
      </c>
      <c r="BK91" s="166">
        <f>SUM(BK92:BK96)</f>
        <v>0</v>
      </c>
    </row>
    <row r="92" spans="2:65" s="1" customFormat="1" ht="16.5" customHeight="1">
      <c r="B92" s="33"/>
      <c r="C92" s="169" t="s">
        <v>74</v>
      </c>
      <c r="D92" s="169" t="s">
        <v>117</v>
      </c>
      <c r="E92" s="170" t="s">
        <v>118</v>
      </c>
      <c r="F92" s="171" t="s">
        <v>119</v>
      </c>
      <c r="G92" s="172" t="s">
        <v>120</v>
      </c>
      <c r="H92" s="173">
        <v>0.351</v>
      </c>
      <c r="I92" s="174"/>
      <c r="J92" s="175">
        <f>ROUND(I92*H92,2)</f>
        <v>0</v>
      </c>
      <c r="K92" s="171" t="s">
        <v>121</v>
      </c>
      <c r="L92" s="37"/>
      <c r="M92" s="176" t="s">
        <v>1</v>
      </c>
      <c r="N92" s="177" t="s">
        <v>40</v>
      </c>
      <c r="O92" s="59"/>
      <c r="P92" s="178">
        <f>O92*H92</f>
        <v>0</v>
      </c>
      <c r="Q92" s="178">
        <v>1.83432</v>
      </c>
      <c r="R92" s="178">
        <f>Q92*H92</f>
        <v>0.64384632</v>
      </c>
      <c r="S92" s="178">
        <v>0</v>
      </c>
      <c r="T92" s="179">
        <f>S92*H92</f>
        <v>0</v>
      </c>
      <c r="AR92" s="16" t="s">
        <v>122</v>
      </c>
      <c r="AT92" s="16" t="s">
        <v>117</v>
      </c>
      <c r="AU92" s="16" t="s">
        <v>76</v>
      </c>
      <c r="AY92" s="16" t="s">
        <v>114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16" t="s">
        <v>74</v>
      </c>
      <c r="BK92" s="180">
        <f>ROUND(I92*H92,2)</f>
        <v>0</v>
      </c>
      <c r="BL92" s="16" t="s">
        <v>122</v>
      </c>
      <c r="BM92" s="16" t="s">
        <v>123</v>
      </c>
    </row>
    <row r="93" spans="2:65" s="1" customFormat="1" ht="16.5" customHeight="1">
      <c r="B93" s="33"/>
      <c r="C93" s="169" t="s">
        <v>76</v>
      </c>
      <c r="D93" s="169" t="s">
        <v>117</v>
      </c>
      <c r="E93" s="170" t="s">
        <v>124</v>
      </c>
      <c r="F93" s="171" t="s">
        <v>125</v>
      </c>
      <c r="G93" s="172" t="s">
        <v>126</v>
      </c>
      <c r="H93" s="173">
        <v>0.899</v>
      </c>
      <c r="I93" s="174"/>
      <c r="J93" s="175">
        <f>ROUND(I93*H93,2)</f>
        <v>0</v>
      </c>
      <c r="K93" s="171" t="s">
        <v>121</v>
      </c>
      <c r="L93" s="37"/>
      <c r="M93" s="176" t="s">
        <v>1</v>
      </c>
      <c r="N93" s="177" t="s">
        <v>40</v>
      </c>
      <c r="O93" s="59"/>
      <c r="P93" s="178">
        <f>O93*H93</f>
        <v>0</v>
      </c>
      <c r="Q93" s="178">
        <v>0.21023</v>
      </c>
      <c r="R93" s="178">
        <f>Q93*H93</f>
        <v>0.18899677</v>
      </c>
      <c r="S93" s="178">
        <v>0</v>
      </c>
      <c r="T93" s="179">
        <f>S93*H93</f>
        <v>0</v>
      </c>
      <c r="AR93" s="16" t="s">
        <v>122</v>
      </c>
      <c r="AT93" s="16" t="s">
        <v>117</v>
      </c>
      <c r="AU93" s="16" t="s">
        <v>76</v>
      </c>
      <c r="AY93" s="16" t="s">
        <v>114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16" t="s">
        <v>74</v>
      </c>
      <c r="BK93" s="180">
        <f>ROUND(I93*H93,2)</f>
        <v>0</v>
      </c>
      <c r="BL93" s="16" t="s">
        <v>122</v>
      </c>
      <c r="BM93" s="16" t="s">
        <v>127</v>
      </c>
    </row>
    <row r="94" spans="2:51" s="11" customFormat="1" ht="10.2">
      <c r="B94" s="181"/>
      <c r="C94" s="182"/>
      <c r="D94" s="183" t="s">
        <v>128</v>
      </c>
      <c r="E94" s="184" t="s">
        <v>1</v>
      </c>
      <c r="F94" s="185" t="s">
        <v>129</v>
      </c>
      <c r="G94" s="182"/>
      <c r="H94" s="186">
        <v>0.351</v>
      </c>
      <c r="I94" s="187"/>
      <c r="J94" s="182"/>
      <c r="K94" s="182"/>
      <c r="L94" s="188"/>
      <c r="M94" s="189"/>
      <c r="N94" s="190"/>
      <c r="O94" s="190"/>
      <c r="P94" s="190"/>
      <c r="Q94" s="190"/>
      <c r="R94" s="190"/>
      <c r="S94" s="190"/>
      <c r="T94" s="191"/>
      <c r="AT94" s="192" t="s">
        <v>128</v>
      </c>
      <c r="AU94" s="192" t="s">
        <v>76</v>
      </c>
      <c r="AV94" s="11" t="s">
        <v>76</v>
      </c>
      <c r="AW94" s="11" t="s">
        <v>31</v>
      </c>
      <c r="AX94" s="11" t="s">
        <v>69</v>
      </c>
      <c r="AY94" s="192" t="s">
        <v>114</v>
      </c>
    </row>
    <row r="95" spans="2:51" s="11" customFormat="1" ht="10.2">
      <c r="B95" s="181"/>
      <c r="C95" s="182"/>
      <c r="D95" s="183" t="s">
        <v>128</v>
      </c>
      <c r="E95" s="184" t="s">
        <v>1</v>
      </c>
      <c r="F95" s="185" t="s">
        <v>130</v>
      </c>
      <c r="G95" s="182"/>
      <c r="H95" s="186">
        <v>0.548</v>
      </c>
      <c r="I95" s="187"/>
      <c r="J95" s="182"/>
      <c r="K95" s="182"/>
      <c r="L95" s="188"/>
      <c r="M95" s="189"/>
      <c r="N95" s="190"/>
      <c r="O95" s="190"/>
      <c r="P95" s="190"/>
      <c r="Q95" s="190"/>
      <c r="R95" s="190"/>
      <c r="S95" s="190"/>
      <c r="T95" s="191"/>
      <c r="AT95" s="192" t="s">
        <v>128</v>
      </c>
      <c r="AU95" s="192" t="s">
        <v>76</v>
      </c>
      <c r="AV95" s="11" t="s">
        <v>76</v>
      </c>
      <c r="AW95" s="11" t="s">
        <v>31</v>
      </c>
      <c r="AX95" s="11" t="s">
        <v>69</v>
      </c>
      <c r="AY95" s="192" t="s">
        <v>114</v>
      </c>
    </row>
    <row r="96" spans="2:51" s="12" customFormat="1" ht="10.2">
      <c r="B96" s="193"/>
      <c r="C96" s="194"/>
      <c r="D96" s="183" t="s">
        <v>128</v>
      </c>
      <c r="E96" s="195" t="s">
        <v>1</v>
      </c>
      <c r="F96" s="196" t="s">
        <v>131</v>
      </c>
      <c r="G96" s="194"/>
      <c r="H96" s="197">
        <v>0.899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128</v>
      </c>
      <c r="AU96" s="203" t="s">
        <v>76</v>
      </c>
      <c r="AV96" s="12" t="s">
        <v>122</v>
      </c>
      <c r="AW96" s="12" t="s">
        <v>31</v>
      </c>
      <c r="AX96" s="12" t="s">
        <v>74</v>
      </c>
      <c r="AY96" s="203" t="s">
        <v>114</v>
      </c>
    </row>
    <row r="97" spans="2:63" s="10" customFormat="1" ht="22.8" customHeight="1">
      <c r="B97" s="153"/>
      <c r="C97" s="154"/>
      <c r="D97" s="155" t="s">
        <v>68</v>
      </c>
      <c r="E97" s="167" t="s">
        <v>132</v>
      </c>
      <c r="F97" s="167" t="s">
        <v>133</v>
      </c>
      <c r="G97" s="154"/>
      <c r="H97" s="154"/>
      <c r="I97" s="157"/>
      <c r="J97" s="168">
        <f>BK97</f>
        <v>0</v>
      </c>
      <c r="K97" s="154"/>
      <c r="L97" s="159"/>
      <c r="M97" s="160"/>
      <c r="N97" s="161"/>
      <c r="O97" s="161"/>
      <c r="P97" s="162">
        <f>SUM(P98:P111)</f>
        <v>0</v>
      </c>
      <c r="Q97" s="161"/>
      <c r="R97" s="162">
        <f>SUM(R98:R111)</f>
        <v>71.17839450000001</v>
      </c>
      <c r="S97" s="161"/>
      <c r="T97" s="163">
        <f>SUM(T98:T111)</f>
        <v>0</v>
      </c>
      <c r="AR97" s="164" t="s">
        <v>74</v>
      </c>
      <c r="AT97" s="165" t="s">
        <v>68</v>
      </c>
      <c r="AU97" s="165" t="s">
        <v>74</v>
      </c>
      <c r="AY97" s="164" t="s">
        <v>114</v>
      </c>
      <c r="BK97" s="166">
        <f>SUM(BK98:BK111)</f>
        <v>0</v>
      </c>
    </row>
    <row r="98" spans="2:65" s="1" customFormat="1" ht="16.5" customHeight="1">
      <c r="B98" s="33"/>
      <c r="C98" s="169" t="s">
        <v>115</v>
      </c>
      <c r="D98" s="169" t="s">
        <v>117</v>
      </c>
      <c r="E98" s="170" t="s">
        <v>134</v>
      </c>
      <c r="F98" s="171" t="s">
        <v>135</v>
      </c>
      <c r="G98" s="172" t="s">
        <v>126</v>
      </c>
      <c r="H98" s="173">
        <v>7.926</v>
      </c>
      <c r="I98" s="174"/>
      <c r="J98" s="175">
        <f>ROUND(I98*H98,2)</f>
        <v>0</v>
      </c>
      <c r="K98" s="171" t="s">
        <v>121</v>
      </c>
      <c r="L98" s="37"/>
      <c r="M98" s="176" t="s">
        <v>1</v>
      </c>
      <c r="N98" s="177" t="s">
        <v>40</v>
      </c>
      <c r="O98" s="59"/>
      <c r="P98" s="178">
        <f>O98*H98</f>
        <v>0</v>
      </c>
      <c r="Q98" s="178">
        <v>0.02636</v>
      </c>
      <c r="R98" s="178">
        <f>Q98*H98</f>
        <v>0.20892936</v>
      </c>
      <c r="S98" s="178">
        <v>0</v>
      </c>
      <c r="T98" s="179">
        <f>S98*H98</f>
        <v>0</v>
      </c>
      <c r="AR98" s="16" t="s">
        <v>122</v>
      </c>
      <c r="AT98" s="16" t="s">
        <v>117</v>
      </c>
      <c r="AU98" s="16" t="s">
        <v>76</v>
      </c>
      <c r="AY98" s="16" t="s">
        <v>114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6" t="s">
        <v>74</v>
      </c>
      <c r="BK98" s="180">
        <f>ROUND(I98*H98,2)</f>
        <v>0</v>
      </c>
      <c r="BL98" s="16" t="s">
        <v>122</v>
      </c>
      <c r="BM98" s="16" t="s">
        <v>136</v>
      </c>
    </row>
    <row r="99" spans="2:65" s="1" customFormat="1" ht="16.5" customHeight="1">
      <c r="B99" s="33"/>
      <c r="C99" s="169" t="s">
        <v>122</v>
      </c>
      <c r="D99" s="169" t="s">
        <v>117</v>
      </c>
      <c r="E99" s="170" t="s">
        <v>137</v>
      </c>
      <c r="F99" s="171" t="s">
        <v>138</v>
      </c>
      <c r="G99" s="172" t="s">
        <v>126</v>
      </c>
      <c r="H99" s="173">
        <v>52.059</v>
      </c>
      <c r="I99" s="174"/>
      <c r="J99" s="175">
        <f>ROUND(I99*H99,2)</f>
        <v>0</v>
      </c>
      <c r="K99" s="171" t="s">
        <v>121</v>
      </c>
      <c r="L99" s="37"/>
      <c r="M99" s="176" t="s">
        <v>1</v>
      </c>
      <c r="N99" s="177" t="s">
        <v>40</v>
      </c>
      <c r="O99" s="59"/>
      <c r="P99" s="178">
        <f>O99*H99</f>
        <v>0</v>
      </c>
      <c r="Q99" s="178">
        <v>0.07426</v>
      </c>
      <c r="R99" s="178">
        <f>Q99*H99</f>
        <v>3.86590134</v>
      </c>
      <c r="S99" s="178">
        <v>0</v>
      </c>
      <c r="T99" s="179">
        <f>S99*H99</f>
        <v>0</v>
      </c>
      <c r="AR99" s="16" t="s">
        <v>122</v>
      </c>
      <c r="AT99" s="16" t="s">
        <v>117</v>
      </c>
      <c r="AU99" s="16" t="s">
        <v>76</v>
      </c>
      <c r="AY99" s="16" t="s">
        <v>114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6" t="s">
        <v>74</v>
      </c>
      <c r="BK99" s="180">
        <f>ROUND(I99*H99,2)</f>
        <v>0</v>
      </c>
      <c r="BL99" s="16" t="s">
        <v>122</v>
      </c>
      <c r="BM99" s="16" t="s">
        <v>139</v>
      </c>
    </row>
    <row r="100" spans="2:51" s="13" customFormat="1" ht="10.2">
      <c r="B100" s="204"/>
      <c r="C100" s="205"/>
      <c r="D100" s="183" t="s">
        <v>128</v>
      </c>
      <c r="E100" s="206" t="s">
        <v>1</v>
      </c>
      <c r="F100" s="207" t="s">
        <v>140</v>
      </c>
      <c r="G100" s="205"/>
      <c r="H100" s="206" t="s">
        <v>1</v>
      </c>
      <c r="I100" s="208"/>
      <c r="J100" s="205"/>
      <c r="K100" s="205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128</v>
      </c>
      <c r="AU100" s="213" t="s">
        <v>76</v>
      </c>
      <c r="AV100" s="13" t="s">
        <v>74</v>
      </c>
      <c r="AW100" s="13" t="s">
        <v>31</v>
      </c>
      <c r="AX100" s="13" t="s">
        <v>69</v>
      </c>
      <c r="AY100" s="213" t="s">
        <v>114</v>
      </c>
    </row>
    <row r="101" spans="2:51" s="13" customFormat="1" ht="10.2">
      <c r="B101" s="204"/>
      <c r="C101" s="205"/>
      <c r="D101" s="183" t="s">
        <v>128</v>
      </c>
      <c r="E101" s="206" t="s">
        <v>1</v>
      </c>
      <c r="F101" s="207" t="s">
        <v>141</v>
      </c>
      <c r="G101" s="205"/>
      <c r="H101" s="206" t="s">
        <v>1</v>
      </c>
      <c r="I101" s="208"/>
      <c r="J101" s="205"/>
      <c r="K101" s="205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128</v>
      </c>
      <c r="AU101" s="213" t="s">
        <v>76</v>
      </c>
      <c r="AV101" s="13" t="s">
        <v>74</v>
      </c>
      <c r="AW101" s="13" t="s">
        <v>31</v>
      </c>
      <c r="AX101" s="13" t="s">
        <v>69</v>
      </c>
      <c r="AY101" s="213" t="s">
        <v>114</v>
      </c>
    </row>
    <row r="102" spans="2:51" s="11" customFormat="1" ht="10.2">
      <c r="B102" s="181"/>
      <c r="C102" s="182"/>
      <c r="D102" s="183" t="s">
        <v>128</v>
      </c>
      <c r="E102" s="184" t="s">
        <v>1</v>
      </c>
      <c r="F102" s="185" t="s">
        <v>142</v>
      </c>
      <c r="G102" s="182"/>
      <c r="H102" s="186">
        <v>16.983</v>
      </c>
      <c r="I102" s="187"/>
      <c r="J102" s="182"/>
      <c r="K102" s="182"/>
      <c r="L102" s="188"/>
      <c r="M102" s="189"/>
      <c r="N102" s="190"/>
      <c r="O102" s="190"/>
      <c r="P102" s="190"/>
      <c r="Q102" s="190"/>
      <c r="R102" s="190"/>
      <c r="S102" s="190"/>
      <c r="T102" s="191"/>
      <c r="AT102" s="192" t="s">
        <v>128</v>
      </c>
      <c r="AU102" s="192" t="s">
        <v>76</v>
      </c>
      <c r="AV102" s="11" t="s">
        <v>76</v>
      </c>
      <c r="AW102" s="11" t="s">
        <v>31</v>
      </c>
      <c r="AX102" s="11" t="s">
        <v>69</v>
      </c>
      <c r="AY102" s="192" t="s">
        <v>114</v>
      </c>
    </row>
    <row r="103" spans="2:51" s="13" customFormat="1" ht="10.2">
      <c r="B103" s="204"/>
      <c r="C103" s="205"/>
      <c r="D103" s="183" t="s">
        <v>128</v>
      </c>
      <c r="E103" s="206" t="s">
        <v>1</v>
      </c>
      <c r="F103" s="207" t="s">
        <v>143</v>
      </c>
      <c r="G103" s="205"/>
      <c r="H103" s="206" t="s">
        <v>1</v>
      </c>
      <c r="I103" s="208"/>
      <c r="J103" s="205"/>
      <c r="K103" s="205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128</v>
      </c>
      <c r="AU103" s="213" t="s">
        <v>76</v>
      </c>
      <c r="AV103" s="13" t="s">
        <v>74</v>
      </c>
      <c r="AW103" s="13" t="s">
        <v>31</v>
      </c>
      <c r="AX103" s="13" t="s">
        <v>69</v>
      </c>
      <c r="AY103" s="213" t="s">
        <v>114</v>
      </c>
    </row>
    <row r="104" spans="2:51" s="11" customFormat="1" ht="10.2">
      <c r="B104" s="181"/>
      <c r="C104" s="182"/>
      <c r="D104" s="183" t="s">
        <v>128</v>
      </c>
      <c r="E104" s="184" t="s">
        <v>1</v>
      </c>
      <c r="F104" s="185" t="s">
        <v>144</v>
      </c>
      <c r="G104" s="182"/>
      <c r="H104" s="186">
        <v>35.076</v>
      </c>
      <c r="I104" s="187"/>
      <c r="J104" s="182"/>
      <c r="K104" s="182"/>
      <c r="L104" s="188"/>
      <c r="M104" s="189"/>
      <c r="N104" s="190"/>
      <c r="O104" s="190"/>
      <c r="P104" s="190"/>
      <c r="Q104" s="190"/>
      <c r="R104" s="190"/>
      <c r="S104" s="190"/>
      <c r="T104" s="191"/>
      <c r="AT104" s="192" t="s">
        <v>128</v>
      </c>
      <c r="AU104" s="192" t="s">
        <v>76</v>
      </c>
      <c r="AV104" s="11" t="s">
        <v>76</v>
      </c>
      <c r="AW104" s="11" t="s">
        <v>31</v>
      </c>
      <c r="AX104" s="11" t="s">
        <v>69</v>
      </c>
      <c r="AY104" s="192" t="s">
        <v>114</v>
      </c>
    </row>
    <row r="105" spans="2:51" s="12" customFormat="1" ht="10.2">
      <c r="B105" s="193"/>
      <c r="C105" s="194"/>
      <c r="D105" s="183" t="s">
        <v>128</v>
      </c>
      <c r="E105" s="195" t="s">
        <v>1</v>
      </c>
      <c r="F105" s="196" t="s">
        <v>131</v>
      </c>
      <c r="G105" s="194"/>
      <c r="H105" s="197">
        <v>52.059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128</v>
      </c>
      <c r="AU105" s="203" t="s">
        <v>76</v>
      </c>
      <c r="AV105" s="12" t="s">
        <v>122</v>
      </c>
      <c r="AW105" s="12" t="s">
        <v>31</v>
      </c>
      <c r="AX105" s="12" t="s">
        <v>74</v>
      </c>
      <c r="AY105" s="203" t="s">
        <v>114</v>
      </c>
    </row>
    <row r="106" spans="2:65" s="1" customFormat="1" ht="16.5" customHeight="1">
      <c r="B106" s="33"/>
      <c r="C106" s="169" t="s">
        <v>145</v>
      </c>
      <c r="D106" s="169" t="s">
        <v>117</v>
      </c>
      <c r="E106" s="170" t="s">
        <v>146</v>
      </c>
      <c r="F106" s="171" t="s">
        <v>147</v>
      </c>
      <c r="G106" s="172" t="s">
        <v>126</v>
      </c>
      <c r="H106" s="173">
        <v>903.63</v>
      </c>
      <c r="I106" s="174"/>
      <c r="J106" s="175">
        <f>ROUND(I106*H106,2)</f>
        <v>0</v>
      </c>
      <c r="K106" s="171" t="s">
        <v>121</v>
      </c>
      <c r="L106" s="37"/>
      <c r="M106" s="176" t="s">
        <v>1</v>
      </c>
      <c r="N106" s="177" t="s">
        <v>40</v>
      </c>
      <c r="O106" s="59"/>
      <c r="P106" s="178">
        <f>O106*H106</f>
        <v>0</v>
      </c>
      <c r="Q106" s="178">
        <v>0.07426</v>
      </c>
      <c r="R106" s="178">
        <f>Q106*H106</f>
        <v>67.1035638</v>
      </c>
      <c r="S106" s="178">
        <v>0</v>
      </c>
      <c r="T106" s="179">
        <f>S106*H106</f>
        <v>0</v>
      </c>
      <c r="AR106" s="16" t="s">
        <v>122</v>
      </c>
      <c r="AT106" s="16" t="s">
        <v>117</v>
      </c>
      <c r="AU106" s="16" t="s">
        <v>76</v>
      </c>
      <c r="AY106" s="16" t="s">
        <v>114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6" t="s">
        <v>74</v>
      </c>
      <c r="BK106" s="180">
        <f>ROUND(I106*H106,2)</f>
        <v>0</v>
      </c>
      <c r="BL106" s="16" t="s">
        <v>122</v>
      </c>
      <c r="BM106" s="16" t="s">
        <v>148</v>
      </c>
    </row>
    <row r="107" spans="2:51" s="13" customFormat="1" ht="10.2">
      <c r="B107" s="204"/>
      <c r="C107" s="205"/>
      <c r="D107" s="183" t="s">
        <v>128</v>
      </c>
      <c r="E107" s="206" t="s">
        <v>1</v>
      </c>
      <c r="F107" s="207" t="s">
        <v>141</v>
      </c>
      <c r="G107" s="205"/>
      <c r="H107" s="206" t="s">
        <v>1</v>
      </c>
      <c r="I107" s="208"/>
      <c r="J107" s="205"/>
      <c r="K107" s="205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128</v>
      </c>
      <c r="AU107" s="213" t="s">
        <v>76</v>
      </c>
      <c r="AV107" s="13" t="s">
        <v>74</v>
      </c>
      <c r="AW107" s="13" t="s">
        <v>31</v>
      </c>
      <c r="AX107" s="13" t="s">
        <v>69</v>
      </c>
      <c r="AY107" s="213" t="s">
        <v>114</v>
      </c>
    </row>
    <row r="108" spans="2:51" s="11" customFormat="1" ht="10.2">
      <c r="B108" s="181"/>
      <c r="C108" s="182"/>
      <c r="D108" s="183" t="s">
        <v>128</v>
      </c>
      <c r="E108" s="184" t="s">
        <v>1</v>
      </c>
      <c r="F108" s="185" t="s">
        <v>149</v>
      </c>
      <c r="G108" s="182"/>
      <c r="H108" s="186">
        <v>444.89</v>
      </c>
      <c r="I108" s="187"/>
      <c r="J108" s="182"/>
      <c r="K108" s="182"/>
      <c r="L108" s="188"/>
      <c r="M108" s="189"/>
      <c r="N108" s="190"/>
      <c r="O108" s="190"/>
      <c r="P108" s="190"/>
      <c r="Q108" s="190"/>
      <c r="R108" s="190"/>
      <c r="S108" s="190"/>
      <c r="T108" s="191"/>
      <c r="AT108" s="192" t="s">
        <v>128</v>
      </c>
      <c r="AU108" s="192" t="s">
        <v>76</v>
      </c>
      <c r="AV108" s="11" t="s">
        <v>76</v>
      </c>
      <c r="AW108" s="11" t="s">
        <v>31</v>
      </c>
      <c r="AX108" s="11" t="s">
        <v>69</v>
      </c>
      <c r="AY108" s="192" t="s">
        <v>114</v>
      </c>
    </row>
    <row r="109" spans="2:51" s="13" customFormat="1" ht="10.2">
      <c r="B109" s="204"/>
      <c r="C109" s="205"/>
      <c r="D109" s="183" t="s">
        <v>128</v>
      </c>
      <c r="E109" s="206" t="s">
        <v>1</v>
      </c>
      <c r="F109" s="207" t="s">
        <v>143</v>
      </c>
      <c r="G109" s="205"/>
      <c r="H109" s="206" t="s">
        <v>1</v>
      </c>
      <c r="I109" s="208"/>
      <c r="J109" s="205"/>
      <c r="K109" s="205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128</v>
      </c>
      <c r="AU109" s="213" t="s">
        <v>76</v>
      </c>
      <c r="AV109" s="13" t="s">
        <v>74</v>
      </c>
      <c r="AW109" s="13" t="s">
        <v>31</v>
      </c>
      <c r="AX109" s="13" t="s">
        <v>69</v>
      </c>
      <c r="AY109" s="213" t="s">
        <v>114</v>
      </c>
    </row>
    <row r="110" spans="2:51" s="11" customFormat="1" ht="10.2">
      <c r="B110" s="181"/>
      <c r="C110" s="182"/>
      <c r="D110" s="183" t="s">
        <v>128</v>
      </c>
      <c r="E110" s="184" t="s">
        <v>1</v>
      </c>
      <c r="F110" s="185" t="s">
        <v>150</v>
      </c>
      <c r="G110" s="182"/>
      <c r="H110" s="186">
        <v>458.74</v>
      </c>
      <c r="I110" s="187"/>
      <c r="J110" s="182"/>
      <c r="K110" s="182"/>
      <c r="L110" s="188"/>
      <c r="M110" s="189"/>
      <c r="N110" s="190"/>
      <c r="O110" s="190"/>
      <c r="P110" s="190"/>
      <c r="Q110" s="190"/>
      <c r="R110" s="190"/>
      <c r="S110" s="190"/>
      <c r="T110" s="191"/>
      <c r="AT110" s="192" t="s">
        <v>128</v>
      </c>
      <c r="AU110" s="192" t="s">
        <v>76</v>
      </c>
      <c r="AV110" s="11" t="s">
        <v>76</v>
      </c>
      <c r="AW110" s="11" t="s">
        <v>31</v>
      </c>
      <c r="AX110" s="11" t="s">
        <v>69</v>
      </c>
      <c r="AY110" s="192" t="s">
        <v>114</v>
      </c>
    </row>
    <row r="111" spans="2:51" s="12" customFormat="1" ht="10.2">
      <c r="B111" s="193"/>
      <c r="C111" s="194"/>
      <c r="D111" s="183" t="s">
        <v>128</v>
      </c>
      <c r="E111" s="195" t="s">
        <v>1</v>
      </c>
      <c r="F111" s="196" t="s">
        <v>131</v>
      </c>
      <c r="G111" s="194"/>
      <c r="H111" s="197">
        <v>903.63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128</v>
      </c>
      <c r="AU111" s="203" t="s">
        <v>76</v>
      </c>
      <c r="AV111" s="12" t="s">
        <v>122</v>
      </c>
      <c r="AW111" s="12" t="s">
        <v>31</v>
      </c>
      <c r="AX111" s="12" t="s">
        <v>74</v>
      </c>
      <c r="AY111" s="203" t="s">
        <v>114</v>
      </c>
    </row>
    <row r="112" spans="2:63" s="10" customFormat="1" ht="22.8" customHeight="1">
      <c r="B112" s="153"/>
      <c r="C112" s="154"/>
      <c r="D112" s="155" t="s">
        <v>68</v>
      </c>
      <c r="E112" s="167" t="s">
        <v>151</v>
      </c>
      <c r="F112" s="167" t="s">
        <v>152</v>
      </c>
      <c r="G112" s="154"/>
      <c r="H112" s="154"/>
      <c r="I112" s="157"/>
      <c r="J112" s="168">
        <f>BK112</f>
        <v>0</v>
      </c>
      <c r="K112" s="154"/>
      <c r="L112" s="159"/>
      <c r="M112" s="160"/>
      <c r="N112" s="161"/>
      <c r="O112" s="161"/>
      <c r="P112" s="162">
        <f>SUM(P113:P138)</f>
        <v>0</v>
      </c>
      <c r="Q112" s="161"/>
      <c r="R112" s="162">
        <f>SUM(R113:R138)</f>
        <v>0</v>
      </c>
      <c r="S112" s="161"/>
      <c r="T112" s="163">
        <f>SUM(T113:T138)</f>
        <v>297.809334</v>
      </c>
      <c r="AR112" s="164" t="s">
        <v>74</v>
      </c>
      <c r="AT112" s="165" t="s">
        <v>68</v>
      </c>
      <c r="AU112" s="165" t="s">
        <v>74</v>
      </c>
      <c r="AY112" s="164" t="s">
        <v>114</v>
      </c>
      <c r="BK112" s="166">
        <f>SUM(BK113:BK138)</f>
        <v>0</v>
      </c>
    </row>
    <row r="113" spans="2:65" s="1" customFormat="1" ht="16.5" customHeight="1">
      <c r="B113" s="33"/>
      <c r="C113" s="169" t="s">
        <v>132</v>
      </c>
      <c r="D113" s="169" t="s">
        <v>117</v>
      </c>
      <c r="E113" s="170" t="s">
        <v>153</v>
      </c>
      <c r="F113" s="171" t="s">
        <v>154</v>
      </c>
      <c r="G113" s="172" t="s">
        <v>120</v>
      </c>
      <c r="H113" s="173">
        <v>0.45</v>
      </c>
      <c r="I113" s="174"/>
      <c r="J113" s="175">
        <f>ROUND(I113*H113,2)</f>
        <v>0</v>
      </c>
      <c r="K113" s="171" t="s">
        <v>121</v>
      </c>
      <c r="L113" s="37"/>
      <c r="M113" s="176" t="s">
        <v>1</v>
      </c>
      <c r="N113" s="177" t="s">
        <v>40</v>
      </c>
      <c r="O113" s="59"/>
      <c r="P113" s="178">
        <f>O113*H113</f>
        <v>0</v>
      </c>
      <c r="Q113" s="178">
        <v>0</v>
      </c>
      <c r="R113" s="178">
        <f>Q113*H113</f>
        <v>0</v>
      </c>
      <c r="S113" s="178">
        <v>1.594</v>
      </c>
      <c r="T113" s="179">
        <f>S113*H113</f>
        <v>0.7173</v>
      </c>
      <c r="AR113" s="16" t="s">
        <v>122</v>
      </c>
      <c r="AT113" s="16" t="s">
        <v>117</v>
      </c>
      <c r="AU113" s="16" t="s">
        <v>76</v>
      </c>
      <c r="AY113" s="16" t="s">
        <v>114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16" t="s">
        <v>74</v>
      </c>
      <c r="BK113" s="180">
        <f>ROUND(I113*H113,2)</f>
        <v>0</v>
      </c>
      <c r="BL113" s="16" t="s">
        <v>122</v>
      </c>
      <c r="BM113" s="16" t="s">
        <v>155</v>
      </c>
    </row>
    <row r="114" spans="2:51" s="11" customFormat="1" ht="10.2">
      <c r="B114" s="181"/>
      <c r="C114" s="182"/>
      <c r="D114" s="183" t="s">
        <v>128</v>
      </c>
      <c r="E114" s="184" t="s">
        <v>1</v>
      </c>
      <c r="F114" s="185" t="s">
        <v>156</v>
      </c>
      <c r="G114" s="182"/>
      <c r="H114" s="186">
        <v>0.176</v>
      </c>
      <c r="I114" s="187"/>
      <c r="J114" s="182"/>
      <c r="K114" s="182"/>
      <c r="L114" s="188"/>
      <c r="M114" s="189"/>
      <c r="N114" s="190"/>
      <c r="O114" s="190"/>
      <c r="P114" s="190"/>
      <c r="Q114" s="190"/>
      <c r="R114" s="190"/>
      <c r="S114" s="190"/>
      <c r="T114" s="191"/>
      <c r="AT114" s="192" t="s">
        <v>128</v>
      </c>
      <c r="AU114" s="192" t="s">
        <v>76</v>
      </c>
      <c r="AV114" s="11" t="s">
        <v>76</v>
      </c>
      <c r="AW114" s="11" t="s">
        <v>31</v>
      </c>
      <c r="AX114" s="11" t="s">
        <v>69</v>
      </c>
      <c r="AY114" s="192" t="s">
        <v>114</v>
      </c>
    </row>
    <row r="115" spans="2:51" s="11" customFormat="1" ht="10.2">
      <c r="B115" s="181"/>
      <c r="C115" s="182"/>
      <c r="D115" s="183" t="s">
        <v>128</v>
      </c>
      <c r="E115" s="184" t="s">
        <v>1</v>
      </c>
      <c r="F115" s="185" t="s">
        <v>157</v>
      </c>
      <c r="G115" s="182"/>
      <c r="H115" s="186">
        <v>0.274</v>
      </c>
      <c r="I115" s="187"/>
      <c r="J115" s="182"/>
      <c r="K115" s="182"/>
      <c r="L115" s="188"/>
      <c r="M115" s="189"/>
      <c r="N115" s="190"/>
      <c r="O115" s="190"/>
      <c r="P115" s="190"/>
      <c r="Q115" s="190"/>
      <c r="R115" s="190"/>
      <c r="S115" s="190"/>
      <c r="T115" s="191"/>
      <c r="AT115" s="192" t="s">
        <v>128</v>
      </c>
      <c r="AU115" s="192" t="s">
        <v>76</v>
      </c>
      <c r="AV115" s="11" t="s">
        <v>76</v>
      </c>
      <c r="AW115" s="11" t="s">
        <v>31</v>
      </c>
      <c r="AX115" s="11" t="s">
        <v>69</v>
      </c>
      <c r="AY115" s="192" t="s">
        <v>114</v>
      </c>
    </row>
    <row r="116" spans="2:51" s="12" customFormat="1" ht="10.2">
      <c r="B116" s="193"/>
      <c r="C116" s="194"/>
      <c r="D116" s="183" t="s">
        <v>128</v>
      </c>
      <c r="E116" s="195" t="s">
        <v>1</v>
      </c>
      <c r="F116" s="196" t="s">
        <v>131</v>
      </c>
      <c r="G116" s="194"/>
      <c r="H116" s="197">
        <v>0.45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128</v>
      </c>
      <c r="AU116" s="203" t="s">
        <v>76</v>
      </c>
      <c r="AV116" s="12" t="s">
        <v>122</v>
      </c>
      <c r="AW116" s="12" t="s">
        <v>31</v>
      </c>
      <c r="AX116" s="12" t="s">
        <v>74</v>
      </c>
      <c r="AY116" s="203" t="s">
        <v>114</v>
      </c>
    </row>
    <row r="117" spans="2:65" s="1" customFormat="1" ht="16.5" customHeight="1">
      <c r="B117" s="33"/>
      <c r="C117" s="169" t="s">
        <v>158</v>
      </c>
      <c r="D117" s="169" t="s">
        <v>117</v>
      </c>
      <c r="E117" s="170" t="s">
        <v>159</v>
      </c>
      <c r="F117" s="171" t="s">
        <v>160</v>
      </c>
      <c r="G117" s="172" t="s">
        <v>120</v>
      </c>
      <c r="H117" s="173">
        <v>68.811</v>
      </c>
      <c r="I117" s="174"/>
      <c r="J117" s="175">
        <f>ROUND(I117*H117,2)</f>
        <v>0</v>
      </c>
      <c r="K117" s="171" t="s">
        <v>121</v>
      </c>
      <c r="L117" s="37"/>
      <c r="M117" s="176" t="s">
        <v>1</v>
      </c>
      <c r="N117" s="177" t="s">
        <v>40</v>
      </c>
      <c r="O117" s="59"/>
      <c r="P117" s="178">
        <f>O117*H117</f>
        <v>0</v>
      </c>
      <c r="Q117" s="178">
        <v>0</v>
      </c>
      <c r="R117" s="178">
        <f>Q117*H117</f>
        <v>0</v>
      </c>
      <c r="S117" s="178">
        <v>1.6</v>
      </c>
      <c r="T117" s="179">
        <f>S117*H117</f>
        <v>110.09760000000001</v>
      </c>
      <c r="AR117" s="16" t="s">
        <v>122</v>
      </c>
      <c r="AT117" s="16" t="s">
        <v>117</v>
      </c>
      <c r="AU117" s="16" t="s">
        <v>76</v>
      </c>
      <c r="AY117" s="16" t="s">
        <v>114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16" t="s">
        <v>74</v>
      </c>
      <c r="BK117" s="180">
        <f>ROUND(I117*H117,2)</f>
        <v>0</v>
      </c>
      <c r="BL117" s="16" t="s">
        <v>122</v>
      </c>
      <c r="BM117" s="16" t="s">
        <v>161</v>
      </c>
    </row>
    <row r="118" spans="2:51" s="13" customFormat="1" ht="10.2">
      <c r="B118" s="204"/>
      <c r="C118" s="205"/>
      <c r="D118" s="183" t="s">
        <v>128</v>
      </c>
      <c r="E118" s="206" t="s">
        <v>1</v>
      </c>
      <c r="F118" s="207" t="s">
        <v>143</v>
      </c>
      <c r="G118" s="205"/>
      <c r="H118" s="206" t="s">
        <v>1</v>
      </c>
      <c r="I118" s="208"/>
      <c r="J118" s="205"/>
      <c r="K118" s="205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128</v>
      </c>
      <c r="AU118" s="213" t="s">
        <v>76</v>
      </c>
      <c r="AV118" s="13" t="s">
        <v>74</v>
      </c>
      <c r="AW118" s="13" t="s">
        <v>31</v>
      </c>
      <c r="AX118" s="13" t="s">
        <v>69</v>
      </c>
      <c r="AY118" s="213" t="s">
        <v>114</v>
      </c>
    </row>
    <row r="119" spans="2:51" s="11" customFormat="1" ht="10.2">
      <c r="B119" s="181"/>
      <c r="C119" s="182"/>
      <c r="D119" s="183" t="s">
        <v>128</v>
      </c>
      <c r="E119" s="184" t="s">
        <v>1</v>
      </c>
      <c r="F119" s="185" t="s">
        <v>162</v>
      </c>
      <c r="G119" s="182"/>
      <c r="H119" s="186">
        <v>68.811</v>
      </c>
      <c r="I119" s="187"/>
      <c r="J119" s="182"/>
      <c r="K119" s="182"/>
      <c r="L119" s="188"/>
      <c r="M119" s="189"/>
      <c r="N119" s="190"/>
      <c r="O119" s="190"/>
      <c r="P119" s="190"/>
      <c r="Q119" s="190"/>
      <c r="R119" s="190"/>
      <c r="S119" s="190"/>
      <c r="T119" s="191"/>
      <c r="AT119" s="192" t="s">
        <v>128</v>
      </c>
      <c r="AU119" s="192" t="s">
        <v>76</v>
      </c>
      <c r="AV119" s="11" t="s">
        <v>76</v>
      </c>
      <c r="AW119" s="11" t="s">
        <v>31</v>
      </c>
      <c r="AX119" s="11" t="s">
        <v>74</v>
      </c>
      <c r="AY119" s="192" t="s">
        <v>114</v>
      </c>
    </row>
    <row r="120" spans="2:65" s="1" customFormat="1" ht="16.5" customHeight="1">
      <c r="B120" s="33"/>
      <c r="C120" s="169" t="s">
        <v>163</v>
      </c>
      <c r="D120" s="169" t="s">
        <v>117</v>
      </c>
      <c r="E120" s="170" t="s">
        <v>164</v>
      </c>
      <c r="F120" s="171" t="s">
        <v>165</v>
      </c>
      <c r="G120" s="172" t="s">
        <v>120</v>
      </c>
      <c r="H120" s="173">
        <v>1.28</v>
      </c>
      <c r="I120" s="174"/>
      <c r="J120" s="175">
        <f>ROUND(I120*H120,2)</f>
        <v>0</v>
      </c>
      <c r="K120" s="171" t="s">
        <v>121</v>
      </c>
      <c r="L120" s="37"/>
      <c r="M120" s="176" t="s">
        <v>1</v>
      </c>
      <c r="N120" s="177" t="s">
        <v>40</v>
      </c>
      <c r="O120" s="59"/>
      <c r="P120" s="178">
        <f>O120*H120</f>
        <v>0</v>
      </c>
      <c r="Q120" s="178">
        <v>0</v>
      </c>
      <c r="R120" s="178">
        <f>Q120*H120</f>
        <v>0</v>
      </c>
      <c r="S120" s="178">
        <v>2.2</v>
      </c>
      <c r="T120" s="179">
        <f>S120*H120</f>
        <v>2.8160000000000003</v>
      </c>
      <c r="AR120" s="16" t="s">
        <v>122</v>
      </c>
      <c r="AT120" s="16" t="s">
        <v>117</v>
      </c>
      <c r="AU120" s="16" t="s">
        <v>76</v>
      </c>
      <c r="AY120" s="16" t="s">
        <v>114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6" t="s">
        <v>74</v>
      </c>
      <c r="BK120" s="180">
        <f>ROUND(I120*H120,2)</f>
        <v>0</v>
      </c>
      <c r="BL120" s="16" t="s">
        <v>122</v>
      </c>
      <c r="BM120" s="16" t="s">
        <v>166</v>
      </c>
    </row>
    <row r="121" spans="2:51" s="13" customFormat="1" ht="10.2">
      <c r="B121" s="204"/>
      <c r="C121" s="205"/>
      <c r="D121" s="183" t="s">
        <v>128</v>
      </c>
      <c r="E121" s="206" t="s">
        <v>1</v>
      </c>
      <c r="F121" s="207" t="s">
        <v>167</v>
      </c>
      <c r="G121" s="205"/>
      <c r="H121" s="206" t="s">
        <v>1</v>
      </c>
      <c r="I121" s="208"/>
      <c r="J121" s="205"/>
      <c r="K121" s="205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128</v>
      </c>
      <c r="AU121" s="213" t="s">
        <v>76</v>
      </c>
      <c r="AV121" s="13" t="s">
        <v>74</v>
      </c>
      <c r="AW121" s="13" t="s">
        <v>31</v>
      </c>
      <c r="AX121" s="13" t="s">
        <v>69</v>
      </c>
      <c r="AY121" s="213" t="s">
        <v>114</v>
      </c>
    </row>
    <row r="122" spans="2:51" s="11" customFormat="1" ht="10.2">
      <c r="B122" s="181"/>
      <c r="C122" s="182"/>
      <c r="D122" s="183" t="s">
        <v>128</v>
      </c>
      <c r="E122" s="184" t="s">
        <v>1</v>
      </c>
      <c r="F122" s="185" t="s">
        <v>168</v>
      </c>
      <c r="G122" s="182"/>
      <c r="H122" s="186">
        <v>1.28</v>
      </c>
      <c r="I122" s="187"/>
      <c r="J122" s="182"/>
      <c r="K122" s="182"/>
      <c r="L122" s="188"/>
      <c r="M122" s="189"/>
      <c r="N122" s="190"/>
      <c r="O122" s="190"/>
      <c r="P122" s="190"/>
      <c r="Q122" s="190"/>
      <c r="R122" s="190"/>
      <c r="S122" s="190"/>
      <c r="T122" s="191"/>
      <c r="AT122" s="192" t="s">
        <v>128</v>
      </c>
      <c r="AU122" s="192" t="s">
        <v>76</v>
      </c>
      <c r="AV122" s="11" t="s">
        <v>76</v>
      </c>
      <c r="AW122" s="11" t="s">
        <v>31</v>
      </c>
      <c r="AX122" s="11" t="s">
        <v>74</v>
      </c>
      <c r="AY122" s="192" t="s">
        <v>114</v>
      </c>
    </row>
    <row r="123" spans="2:65" s="1" customFormat="1" ht="16.5" customHeight="1">
      <c r="B123" s="33"/>
      <c r="C123" s="169" t="s">
        <v>151</v>
      </c>
      <c r="D123" s="169" t="s">
        <v>117</v>
      </c>
      <c r="E123" s="170" t="s">
        <v>169</v>
      </c>
      <c r="F123" s="171" t="s">
        <v>170</v>
      </c>
      <c r="G123" s="172" t="s">
        <v>120</v>
      </c>
      <c r="H123" s="173">
        <v>131.222</v>
      </c>
      <c r="I123" s="174"/>
      <c r="J123" s="175">
        <f>ROUND(I123*H123,2)</f>
        <v>0</v>
      </c>
      <c r="K123" s="171" t="s">
        <v>121</v>
      </c>
      <c r="L123" s="37"/>
      <c r="M123" s="176" t="s">
        <v>1</v>
      </c>
      <c r="N123" s="177" t="s">
        <v>40</v>
      </c>
      <c r="O123" s="59"/>
      <c r="P123" s="178">
        <f>O123*H123</f>
        <v>0</v>
      </c>
      <c r="Q123" s="178">
        <v>0</v>
      </c>
      <c r="R123" s="178">
        <f>Q123*H123</f>
        <v>0</v>
      </c>
      <c r="S123" s="178">
        <v>1.4</v>
      </c>
      <c r="T123" s="179">
        <f>S123*H123</f>
        <v>183.7108</v>
      </c>
      <c r="AR123" s="16" t="s">
        <v>122</v>
      </c>
      <c r="AT123" s="16" t="s">
        <v>117</v>
      </c>
      <c r="AU123" s="16" t="s">
        <v>76</v>
      </c>
      <c r="AY123" s="16" t="s">
        <v>114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16" t="s">
        <v>74</v>
      </c>
      <c r="BK123" s="180">
        <f>ROUND(I123*H123,2)</f>
        <v>0</v>
      </c>
      <c r="BL123" s="16" t="s">
        <v>122</v>
      </c>
      <c r="BM123" s="16" t="s">
        <v>171</v>
      </c>
    </row>
    <row r="124" spans="2:51" s="13" customFormat="1" ht="10.2">
      <c r="B124" s="204"/>
      <c r="C124" s="205"/>
      <c r="D124" s="183" t="s">
        <v>128</v>
      </c>
      <c r="E124" s="206" t="s">
        <v>1</v>
      </c>
      <c r="F124" s="207" t="s">
        <v>172</v>
      </c>
      <c r="G124" s="205"/>
      <c r="H124" s="206" t="s">
        <v>1</v>
      </c>
      <c r="I124" s="208"/>
      <c r="J124" s="205"/>
      <c r="K124" s="205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128</v>
      </c>
      <c r="AU124" s="213" t="s">
        <v>76</v>
      </c>
      <c r="AV124" s="13" t="s">
        <v>74</v>
      </c>
      <c r="AW124" s="13" t="s">
        <v>31</v>
      </c>
      <c r="AX124" s="13" t="s">
        <v>69</v>
      </c>
      <c r="AY124" s="213" t="s">
        <v>114</v>
      </c>
    </row>
    <row r="125" spans="2:51" s="11" customFormat="1" ht="10.2">
      <c r="B125" s="181"/>
      <c r="C125" s="182"/>
      <c r="D125" s="183" t="s">
        <v>128</v>
      </c>
      <c r="E125" s="184" t="s">
        <v>1</v>
      </c>
      <c r="F125" s="185" t="s">
        <v>173</v>
      </c>
      <c r="G125" s="182"/>
      <c r="H125" s="186">
        <v>3.2</v>
      </c>
      <c r="I125" s="187"/>
      <c r="J125" s="182"/>
      <c r="K125" s="182"/>
      <c r="L125" s="188"/>
      <c r="M125" s="189"/>
      <c r="N125" s="190"/>
      <c r="O125" s="190"/>
      <c r="P125" s="190"/>
      <c r="Q125" s="190"/>
      <c r="R125" s="190"/>
      <c r="S125" s="190"/>
      <c r="T125" s="191"/>
      <c r="AT125" s="192" t="s">
        <v>128</v>
      </c>
      <c r="AU125" s="192" t="s">
        <v>76</v>
      </c>
      <c r="AV125" s="11" t="s">
        <v>76</v>
      </c>
      <c r="AW125" s="11" t="s">
        <v>31</v>
      </c>
      <c r="AX125" s="11" t="s">
        <v>69</v>
      </c>
      <c r="AY125" s="192" t="s">
        <v>114</v>
      </c>
    </row>
    <row r="126" spans="2:51" s="13" customFormat="1" ht="10.2">
      <c r="B126" s="204"/>
      <c r="C126" s="205"/>
      <c r="D126" s="183" t="s">
        <v>128</v>
      </c>
      <c r="E126" s="206" t="s">
        <v>1</v>
      </c>
      <c r="F126" s="207" t="s">
        <v>174</v>
      </c>
      <c r="G126" s="205"/>
      <c r="H126" s="206" t="s">
        <v>1</v>
      </c>
      <c r="I126" s="208"/>
      <c r="J126" s="205"/>
      <c r="K126" s="205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128</v>
      </c>
      <c r="AU126" s="213" t="s">
        <v>76</v>
      </c>
      <c r="AV126" s="13" t="s">
        <v>74</v>
      </c>
      <c r="AW126" s="13" t="s">
        <v>31</v>
      </c>
      <c r="AX126" s="13" t="s">
        <v>69</v>
      </c>
      <c r="AY126" s="213" t="s">
        <v>114</v>
      </c>
    </row>
    <row r="127" spans="2:51" s="11" customFormat="1" ht="10.2">
      <c r="B127" s="181"/>
      <c r="C127" s="182"/>
      <c r="D127" s="183" t="s">
        <v>128</v>
      </c>
      <c r="E127" s="184" t="s">
        <v>1</v>
      </c>
      <c r="F127" s="185" t="s">
        <v>175</v>
      </c>
      <c r="G127" s="182"/>
      <c r="H127" s="186">
        <v>128.022</v>
      </c>
      <c r="I127" s="187"/>
      <c r="J127" s="182"/>
      <c r="K127" s="182"/>
      <c r="L127" s="188"/>
      <c r="M127" s="189"/>
      <c r="N127" s="190"/>
      <c r="O127" s="190"/>
      <c r="P127" s="190"/>
      <c r="Q127" s="190"/>
      <c r="R127" s="190"/>
      <c r="S127" s="190"/>
      <c r="T127" s="191"/>
      <c r="AT127" s="192" t="s">
        <v>128</v>
      </c>
      <c r="AU127" s="192" t="s">
        <v>76</v>
      </c>
      <c r="AV127" s="11" t="s">
        <v>76</v>
      </c>
      <c r="AW127" s="11" t="s">
        <v>31</v>
      </c>
      <c r="AX127" s="11" t="s">
        <v>69</v>
      </c>
      <c r="AY127" s="192" t="s">
        <v>114</v>
      </c>
    </row>
    <row r="128" spans="2:51" s="12" customFormat="1" ht="10.2">
      <c r="B128" s="193"/>
      <c r="C128" s="194"/>
      <c r="D128" s="183" t="s">
        <v>128</v>
      </c>
      <c r="E128" s="195" t="s">
        <v>1</v>
      </c>
      <c r="F128" s="196" t="s">
        <v>131</v>
      </c>
      <c r="G128" s="194"/>
      <c r="H128" s="197">
        <v>131.222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128</v>
      </c>
      <c r="AU128" s="203" t="s">
        <v>76</v>
      </c>
      <c r="AV128" s="12" t="s">
        <v>122</v>
      </c>
      <c r="AW128" s="12" t="s">
        <v>31</v>
      </c>
      <c r="AX128" s="12" t="s">
        <v>74</v>
      </c>
      <c r="AY128" s="203" t="s">
        <v>114</v>
      </c>
    </row>
    <row r="129" spans="2:65" s="1" customFormat="1" ht="16.5" customHeight="1">
      <c r="B129" s="33"/>
      <c r="C129" s="169" t="s">
        <v>176</v>
      </c>
      <c r="D129" s="169" t="s">
        <v>117</v>
      </c>
      <c r="E129" s="170" t="s">
        <v>177</v>
      </c>
      <c r="F129" s="171" t="s">
        <v>178</v>
      </c>
      <c r="G129" s="172" t="s">
        <v>126</v>
      </c>
      <c r="H129" s="173">
        <v>7.926</v>
      </c>
      <c r="I129" s="174"/>
      <c r="J129" s="175">
        <f>ROUND(I129*H129,2)</f>
        <v>0</v>
      </c>
      <c r="K129" s="171" t="s">
        <v>121</v>
      </c>
      <c r="L129" s="37"/>
      <c r="M129" s="176" t="s">
        <v>1</v>
      </c>
      <c r="N129" s="177" t="s">
        <v>40</v>
      </c>
      <c r="O129" s="59"/>
      <c r="P129" s="178">
        <f>O129*H129</f>
        <v>0</v>
      </c>
      <c r="Q129" s="178">
        <v>0</v>
      </c>
      <c r="R129" s="178">
        <f>Q129*H129</f>
        <v>0</v>
      </c>
      <c r="S129" s="178">
        <v>0.059</v>
      </c>
      <c r="T129" s="179">
        <f>S129*H129</f>
        <v>0.467634</v>
      </c>
      <c r="AR129" s="16" t="s">
        <v>122</v>
      </c>
      <c r="AT129" s="16" t="s">
        <v>117</v>
      </c>
      <c r="AU129" s="16" t="s">
        <v>76</v>
      </c>
      <c r="AY129" s="16" t="s">
        <v>114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6" t="s">
        <v>74</v>
      </c>
      <c r="BK129" s="180">
        <f>ROUND(I129*H129,2)</f>
        <v>0</v>
      </c>
      <c r="BL129" s="16" t="s">
        <v>122</v>
      </c>
      <c r="BM129" s="16" t="s">
        <v>179</v>
      </c>
    </row>
    <row r="130" spans="2:51" s="11" customFormat="1" ht="10.2">
      <c r="B130" s="181"/>
      <c r="C130" s="182"/>
      <c r="D130" s="183" t="s">
        <v>128</v>
      </c>
      <c r="E130" s="184" t="s">
        <v>1</v>
      </c>
      <c r="F130" s="185" t="s">
        <v>180</v>
      </c>
      <c r="G130" s="182"/>
      <c r="H130" s="186">
        <v>3.665</v>
      </c>
      <c r="I130" s="187"/>
      <c r="J130" s="182"/>
      <c r="K130" s="182"/>
      <c r="L130" s="188"/>
      <c r="M130" s="189"/>
      <c r="N130" s="190"/>
      <c r="O130" s="190"/>
      <c r="P130" s="190"/>
      <c r="Q130" s="190"/>
      <c r="R130" s="190"/>
      <c r="S130" s="190"/>
      <c r="T130" s="191"/>
      <c r="AT130" s="192" t="s">
        <v>128</v>
      </c>
      <c r="AU130" s="192" t="s">
        <v>76</v>
      </c>
      <c r="AV130" s="11" t="s">
        <v>76</v>
      </c>
      <c r="AW130" s="11" t="s">
        <v>31</v>
      </c>
      <c r="AX130" s="11" t="s">
        <v>69</v>
      </c>
      <c r="AY130" s="192" t="s">
        <v>114</v>
      </c>
    </row>
    <row r="131" spans="2:51" s="11" customFormat="1" ht="10.2">
      <c r="B131" s="181"/>
      <c r="C131" s="182"/>
      <c r="D131" s="183" t="s">
        <v>128</v>
      </c>
      <c r="E131" s="184" t="s">
        <v>1</v>
      </c>
      <c r="F131" s="185" t="s">
        <v>181</v>
      </c>
      <c r="G131" s="182"/>
      <c r="H131" s="186">
        <v>4.261</v>
      </c>
      <c r="I131" s="187"/>
      <c r="J131" s="182"/>
      <c r="K131" s="182"/>
      <c r="L131" s="188"/>
      <c r="M131" s="189"/>
      <c r="N131" s="190"/>
      <c r="O131" s="190"/>
      <c r="P131" s="190"/>
      <c r="Q131" s="190"/>
      <c r="R131" s="190"/>
      <c r="S131" s="190"/>
      <c r="T131" s="191"/>
      <c r="AT131" s="192" t="s">
        <v>128</v>
      </c>
      <c r="AU131" s="192" t="s">
        <v>76</v>
      </c>
      <c r="AV131" s="11" t="s">
        <v>76</v>
      </c>
      <c r="AW131" s="11" t="s">
        <v>31</v>
      </c>
      <c r="AX131" s="11" t="s">
        <v>69</v>
      </c>
      <c r="AY131" s="192" t="s">
        <v>114</v>
      </c>
    </row>
    <row r="132" spans="2:51" s="12" customFormat="1" ht="10.2">
      <c r="B132" s="193"/>
      <c r="C132" s="194"/>
      <c r="D132" s="183" t="s">
        <v>128</v>
      </c>
      <c r="E132" s="195" t="s">
        <v>1</v>
      </c>
      <c r="F132" s="196" t="s">
        <v>131</v>
      </c>
      <c r="G132" s="194"/>
      <c r="H132" s="197">
        <v>7.926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128</v>
      </c>
      <c r="AU132" s="203" t="s">
        <v>76</v>
      </c>
      <c r="AV132" s="12" t="s">
        <v>122</v>
      </c>
      <c r="AW132" s="12" t="s">
        <v>31</v>
      </c>
      <c r="AX132" s="12" t="s">
        <v>74</v>
      </c>
      <c r="AY132" s="203" t="s">
        <v>114</v>
      </c>
    </row>
    <row r="133" spans="2:65" s="1" customFormat="1" ht="16.5" customHeight="1">
      <c r="B133" s="33"/>
      <c r="C133" s="169" t="s">
        <v>182</v>
      </c>
      <c r="D133" s="169" t="s">
        <v>117</v>
      </c>
      <c r="E133" s="170" t="s">
        <v>183</v>
      </c>
      <c r="F133" s="171" t="s">
        <v>184</v>
      </c>
      <c r="G133" s="172" t="s">
        <v>126</v>
      </c>
      <c r="H133" s="173">
        <v>964.41</v>
      </c>
      <c r="I133" s="174"/>
      <c r="J133" s="175">
        <f>ROUND(I133*H133,2)</f>
        <v>0</v>
      </c>
      <c r="K133" s="171" t="s">
        <v>121</v>
      </c>
      <c r="L133" s="37"/>
      <c r="M133" s="176" t="s">
        <v>1</v>
      </c>
      <c r="N133" s="177" t="s">
        <v>40</v>
      </c>
      <c r="O133" s="59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16" t="s">
        <v>122</v>
      </c>
      <c r="AT133" s="16" t="s">
        <v>117</v>
      </c>
      <c r="AU133" s="16" t="s">
        <v>76</v>
      </c>
      <c r="AY133" s="16" t="s">
        <v>114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6" t="s">
        <v>74</v>
      </c>
      <c r="BK133" s="180">
        <f>ROUND(I133*H133,2)</f>
        <v>0</v>
      </c>
      <c r="BL133" s="16" t="s">
        <v>122</v>
      </c>
      <c r="BM133" s="16" t="s">
        <v>185</v>
      </c>
    </row>
    <row r="134" spans="2:51" s="13" customFormat="1" ht="10.2">
      <c r="B134" s="204"/>
      <c r="C134" s="205"/>
      <c r="D134" s="183" t="s">
        <v>128</v>
      </c>
      <c r="E134" s="206" t="s">
        <v>1</v>
      </c>
      <c r="F134" s="207" t="s">
        <v>141</v>
      </c>
      <c r="G134" s="205"/>
      <c r="H134" s="206" t="s">
        <v>1</v>
      </c>
      <c r="I134" s="208"/>
      <c r="J134" s="205"/>
      <c r="K134" s="205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128</v>
      </c>
      <c r="AU134" s="213" t="s">
        <v>76</v>
      </c>
      <c r="AV134" s="13" t="s">
        <v>74</v>
      </c>
      <c r="AW134" s="13" t="s">
        <v>31</v>
      </c>
      <c r="AX134" s="13" t="s">
        <v>69</v>
      </c>
      <c r="AY134" s="213" t="s">
        <v>114</v>
      </c>
    </row>
    <row r="135" spans="2:51" s="11" customFormat="1" ht="10.2">
      <c r="B135" s="181"/>
      <c r="C135" s="182"/>
      <c r="D135" s="183" t="s">
        <v>128</v>
      </c>
      <c r="E135" s="184" t="s">
        <v>1</v>
      </c>
      <c r="F135" s="185" t="s">
        <v>186</v>
      </c>
      <c r="G135" s="182"/>
      <c r="H135" s="186">
        <v>471.68</v>
      </c>
      <c r="I135" s="187"/>
      <c r="J135" s="182"/>
      <c r="K135" s="182"/>
      <c r="L135" s="188"/>
      <c r="M135" s="189"/>
      <c r="N135" s="190"/>
      <c r="O135" s="190"/>
      <c r="P135" s="190"/>
      <c r="Q135" s="190"/>
      <c r="R135" s="190"/>
      <c r="S135" s="190"/>
      <c r="T135" s="191"/>
      <c r="AT135" s="192" t="s">
        <v>128</v>
      </c>
      <c r="AU135" s="192" t="s">
        <v>76</v>
      </c>
      <c r="AV135" s="11" t="s">
        <v>76</v>
      </c>
      <c r="AW135" s="11" t="s">
        <v>31</v>
      </c>
      <c r="AX135" s="11" t="s">
        <v>69</v>
      </c>
      <c r="AY135" s="192" t="s">
        <v>114</v>
      </c>
    </row>
    <row r="136" spans="2:51" s="13" customFormat="1" ht="10.2">
      <c r="B136" s="204"/>
      <c r="C136" s="205"/>
      <c r="D136" s="183" t="s">
        <v>128</v>
      </c>
      <c r="E136" s="206" t="s">
        <v>1</v>
      </c>
      <c r="F136" s="207" t="s">
        <v>143</v>
      </c>
      <c r="G136" s="205"/>
      <c r="H136" s="206" t="s">
        <v>1</v>
      </c>
      <c r="I136" s="208"/>
      <c r="J136" s="205"/>
      <c r="K136" s="205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128</v>
      </c>
      <c r="AU136" s="213" t="s">
        <v>76</v>
      </c>
      <c r="AV136" s="13" t="s">
        <v>74</v>
      </c>
      <c r="AW136" s="13" t="s">
        <v>31</v>
      </c>
      <c r="AX136" s="13" t="s">
        <v>69</v>
      </c>
      <c r="AY136" s="213" t="s">
        <v>114</v>
      </c>
    </row>
    <row r="137" spans="2:51" s="11" customFormat="1" ht="10.2">
      <c r="B137" s="181"/>
      <c r="C137" s="182"/>
      <c r="D137" s="183" t="s">
        <v>128</v>
      </c>
      <c r="E137" s="184" t="s">
        <v>1</v>
      </c>
      <c r="F137" s="185" t="s">
        <v>187</v>
      </c>
      <c r="G137" s="182"/>
      <c r="H137" s="186">
        <v>492.73</v>
      </c>
      <c r="I137" s="187"/>
      <c r="J137" s="182"/>
      <c r="K137" s="182"/>
      <c r="L137" s="188"/>
      <c r="M137" s="189"/>
      <c r="N137" s="190"/>
      <c r="O137" s="190"/>
      <c r="P137" s="190"/>
      <c r="Q137" s="190"/>
      <c r="R137" s="190"/>
      <c r="S137" s="190"/>
      <c r="T137" s="191"/>
      <c r="AT137" s="192" t="s">
        <v>128</v>
      </c>
      <c r="AU137" s="192" t="s">
        <v>76</v>
      </c>
      <c r="AV137" s="11" t="s">
        <v>76</v>
      </c>
      <c r="AW137" s="11" t="s">
        <v>31</v>
      </c>
      <c r="AX137" s="11" t="s">
        <v>69</v>
      </c>
      <c r="AY137" s="192" t="s">
        <v>114</v>
      </c>
    </row>
    <row r="138" spans="2:51" s="12" customFormat="1" ht="10.2">
      <c r="B138" s="193"/>
      <c r="C138" s="194"/>
      <c r="D138" s="183" t="s">
        <v>128</v>
      </c>
      <c r="E138" s="195" t="s">
        <v>1</v>
      </c>
      <c r="F138" s="196" t="s">
        <v>131</v>
      </c>
      <c r="G138" s="194"/>
      <c r="H138" s="197">
        <v>964.41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128</v>
      </c>
      <c r="AU138" s="203" t="s">
        <v>76</v>
      </c>
      <c r="AV138" s="12" t="s">
        <v>122</v>
      </c>
      <c r="AW138" s="12" t="s">
        <v>31</v>
      </c>
      <c r="AX138" s="12" t="s">
        <v>74</v>
      </c>
      <c r="AY138" s="203" t="s">
        <v>114</v>
      </c>
    </row>
    <row r="139" spans="2:63" s="10" customFormat="1" ht="22.8" customHeight="1">
      <c r="B139" s="153"/>
      <c r="C139" s="154"/>
      <c r="D139" s="155" t="s">
        <v>68</v>
      </c>
      <c r="E139" s="167" t="s">
        <v>188</v>
      </c>
      <c r="F139" s="167" t="s">
        <v>189</v>
      </c>
      <c r="G139" s="154"/>
      <c r="H139" s="154"/>
      <c r="I139" s="157"/>
      <c r="J139" s="168">
        <f>BK139</f>
        <v>0</v>
      </c>
      <c r="K139" s="154"/>
      <c r="L139" s="159"/>
      <c r="M139" s="160"/>
      <c r="N139" s="161"/>
      <c r="O139" s="161"/>
      <c r="P139" s="162">
        <f>SUM(P140:P148)</f>
        <v>0</v>
      </c>
      <c r="Q139" s="161"/>
      <c r="R139" s="162">
        <f>SUM(R140:R148)</f>
        <v>0</v>
      </c>
      <c r="S139" s="161"/>
      <c r="T139" s="163">
        <f>SUM(T140:T148)</f>
        <v>0</v>
      </c>
      <c r="AR139" s="164" t="s">
        <v>74</v>
      </c>
      <c r="AT139" s="165" t="s">
        <v>68</v>
      </c>
      <c r="AU139" s="165" t="s">
        <v>74</v>
      </c>
      <c r="AY139" s="164" t="s">
        <v>114</v>
      </c>
      <c r="BK139" s="166">
        <f>SUM(BK140:BK148)</f>
        <v>0</v>
      </c>
    </row>
    <row r="140" spans="2:65" s="1" customFormat="1" ht="16.5" customHeight="1">
      <c r="B140" s="33"/>
      <c r="C140" s="169" t="s">
        <v>190</v>
      </c>
      <c r="D140" s="169" t="s">
        <v>117</v>
      </c>
      <c r="E140" s="170" t="s">
        <v>191</v>
      </c>
      <c r="F140" s="171" t="s">
        <v>192</v>
      </c>
      <c r="G140" s="172" t="s">
        <v>193</v>
      </c>
      <c r="H140" s="173">
        <v>352.869</v>
      </c>
      <c r="I140" s="174"/>
      <c r="J140" s="175">
        <f>ROUND(I140*H140,2)</f>
        <v>0</v>
      </c>
      <c r="K140" s="171" t="s">
        <v>121</v>
      </c>
      <c r="L140" s="37"/>
      <c r="M140" s="176" t="s">
        <v>1</v>
      </c>
      <c r="N140" s="177" t="s">
        <v>40</v>
      </c>
      <c r="O140" s="59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AR140" s="16" t="s">
        <v>122</v>
      </c>
      <c r="AT140" s="16" t="s">
        <v>117</v>
      </c>
      <c r="AU140" s="16" t="s">
        <v>76</v>
      </c>
      <c r="AY140" s="16" t="s">
        <v>114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6" t="s">
        <v>74</v>
      </c>
      <c r="BK140" s="180">
        <f>ROUND(I140*H140,2)</f>
        <v>0</v>
      </c>
      <c r="BL140" s="16" t="s">
        <v>122</v>
      </c>
      <c r="BM140" s="16" t="s">
        <v>194</v>
      </c>
    </row>
    <row r="141" spans="2:65" s="1" customFormat="1" ht="16.5" customHeight="1">
      <c r="B141" s="33"/>
      <c r="C141" s="169" t="s">
        <v>195</v>
      </c>
      <c r="D141" s="169" t="s">
        <v>117</v>
      </c>
      <c r="E141" s="170" t="s">
        <v>196</v>
      </c>
      <c r="F141" s="171" t="s">
        <v>197</v>
      </c>
      <c r="G141" s="172" t="s">
        <v>193</v>
      </c>
      <c r="H141" s="173">
        <v>352.869</v>
      </c>
      <c r="I141" s="174"/>
      <c r="J141" s="175">
        <f>ROUND(I141*H141,2)</f>
        <v>0</v>
      </c>
      <c r="K141" s="171" t="s">
        <v>121</v>
      </c>
      <c r="L141" s="37"/>
      <c r="M141" s="176" t="s">
        <v>1</v>
      </c>
      <c r="N141" s="177" t="s">
        <v>40</v>
      </c>
      <c r="O141" s="59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AR141" s="16" t="s">
        <v>122</v>
      </c>
      <c r="AT141" s="16" t="s">
        <v>117</v>
      </c>
      <c r="AU141" s="16" t="s">
        <v>76</v>
      </c>
      <c r="AY141" s="16" t="s">
        <v>114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6" t="s">
        <v>74</v>
      </c>
      <c r="BK141" s="180">
        <f>ROUND(I141*H141,2)</f>
        <v>0</v>
      </c>
      <c r="BL141" s="16" t="s">
        <v>122</v>
      </c>
      <c r="BM141" s="16" t="s">
        <v>198</v>
      </c>
    </row>
    <row r="142" spans="2:65" s="1" customFormat="1" ht="16.5" customHeight="1">
      <c r="B142" s="33"/>
      <c r="C142" s="169" t="s">
        <v>199</v>
      </c>
      <c r="D142" s="169" t="s">
        <v>117</v>
      </c>
      <c r="E142" s="170" t="s">
        <v>200</v>
      </c>
      <c r="F142" s="171" t="s">
        <v>201</v>
      </c>
      <c r="G142" s="172" t="s">
        <v>193</v>
      </c>
      <c r="H142" s="173">
        <v>3881.559</v>
      </c>
      <c r="I142" s="174"/>
      <c r="J142" s="175">
        <f>ROUND(I142*H142,2)</f>
        <v>0</v>
      </c>
      <c r="K142" s="171" t="s">
        <v>121</v>
      </c>
      <c r="L142" s="37"/>
      <c r="M142" s="176" t="s">
        <v>1</v>
      </c>
      <c r="N142" s="177" t="s">
        <v>40</v>
      </c>
      <c r="O142" s="59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AR142" s="16" t="s">
        <v>122</v>
      </c>
      <c r="AT142" s="16" t="s">
        <v>117</v>
      </c>
      <c r="AU142" s="16" t="s">
        <v>76</v>
      </c>
      <c r="AY142" s="16" t="s">
        <v>114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6" t="s">
        <v>74</v>
      </c>
      <c r="BK142" s="180">
        <f>ROUND(I142*H142,2)</f>
        <v>0</v>
      </c>
      <c r="BL142" s="16" t="s">
        <v>122</v>
      </c>
      <c r="BM142" s="16" t="s">
        <v>202</v>
      </c>
    </row>
    <row r="143" spans="2:51" s="11" customFormat="1" ht="10.2">
      <c r="B143" s="181"/>
      <c r="C143" s="182"/>
      <c r="D143" s="183" t="s">
        <v>128</v>
      </c>
      <c r="E143" s="182"/>
      <c r="F143" s="185" t="s">
        <v>203</v>
      </c>
      <c r="G143" s="182"/>
      <c r="H143" s="186">
        <v>3881.559</v>
      </c>
      <c r="I143" s="187"/>
      <c r="J143" s="182"/>
      <c r="K143" s="182"/>
      <c r="L143" s="188"/>
      <c r="M143" s="189"/>
      <c r="N143" s="190"/>
      <c r="O143" s="190"/>
      <c r="P143" s="190"/>
      <c r="Q143" s="190"/>
      <c r="R143" s="190"/>
      <c r="S143" s="190"/>
      <c r="T143" s="191"/>
      <c r="AT143" s="192" t="s">
        <v>128</v>
      </c>
      <c r="AU143" s="192" t="s">
        <v>76</v>
      </c>
      <c r="AV143" s="11" t="s">
        <v>76</v>
      </c>
      <c r="AW143" s="11" t="s">
        <v>4</v>
      </c>
      <c r="AX143" s="11" t="s">
        <v>74</v>
      </c>
      <c r="AY143" s="192" t="s">
        <v>114</v>
      </c>
    </row>
    <row r="144" spans="2:65" s="1" customFormat="1" ht="16.5" customHeight="1">
      <c r="B144" s="33"/>
      <c r="C144" s="169" t="s">
        <v>8</v>
      </c>
      <c r="D144" s="169" t="s">
        <v>117</v>
      </c>
      <c r="E144" s="170" t="s">
        <v>204</v>
      </c>
      <c r="F144" s="171" t="s">
        <v>205</v>
      </c>
      <c r="G144" s="172" t="s">
        <v>193</v>
      </c>
      <c r="H144" s="173">
        <v>11.874</v>
      </c>
      <c r="I144" s="174"/>
      <c r="J144" s="175">
        <f>ROUND(I144*H144,2)</f>
        <v>0</v>
      </c>
      <c r="K144" s="171" t="s">
        <v>121</v>
      </c>
      <c r="L144" s="37"/>
      <c r="M144" s="176" t="s">
        <v>1</v>
      </c>
      <c r="N144" s="177" t="s">
        <v>40</v>
      </c>
      <c r="O144" s="59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AR144" s="16" t="s">
        <v>122</v>
      </c>
      <c r="AT144" s="16" t="s">
        <v>117</v>
      </c>
      <c r="AU144" s="16" t="s">
        <v>76</v>
      </c>
      <c r="AY144" s="16" t="s">
        <v>114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6" t="s">
        <v>74</v>
      </c>
      <c r="BK144" s="180">
        <f>ROUND(I144*H144,2)</f>
        <v>0</v>
      </c>
      <c r="BL144" s="16" t="s">
        <v>122</v>
      </c>
      <c r="BM144" s="16" t="s">
        <v>206</v>
      </c>
    </row>
    <row r="145" spans="2:65" s="1" customFormat="1" ht="16.5" customHeight="1">
      <c r="B145" s="33"/>
      <c r="C145" s="169" t="s">
        <v>207</v>
      </c>
      <c r="D145" s="169" t="s">
        <v>117</v>
      </c>
      <c r="E145" s="170" t="s">
        <v>208</v>
      </c>
      <c r="F145" s="171" t="s">
        <v>209</v>
      </c>
      <c r="G145" s="172" t="s">
        <v>193</v>
      </c>
      <c r="H145" s="173">
        <v>17.781</v>
      </c>
      <c r="I145" s="174"/>
      <c r="J145" s="175">
        <f>ROUND(I145*H145,2)</f>
        <v>0</v>
      </c>
      <c r="K145" s="171" t="s">
        <v>121</v>
      </c>
      <c r="L145" s="37"/>
      <c r="M145" s="176" t="s">
        <v>1</v>
      </c>
      <c r="N145" s="177" t="s">
        <v>40</v>
      </c>
      <c r="O145" s="59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AR145" s="16" t="s">
        <v>122</v>
      </c>
      <c r="AT145" s="16" t="s">
        <v>117</v>
      </c>
      <c r="AU145" s="16" t="s">
        <v>76</v>
      </c>
      <c r="AY145" s="16" t="s">
        <v>114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6" t="s">
        <v>74</v>
      </c>
      <c r="BK145" s="180">
        <f>ROUND(I145*H145,2)</f>
        <v>0</v>
      </c>
      <c r="BL145" s="16" t="s">
        <v>122</v>
      </c>
      <c r="BM145" s="16" t="s">
        <v>210</v>
      </c>
    </row>
    <row r="146" spans="2:65" s="1" customFormat="1" ht="16.5" customHeight="1">
      <c r="B146" s="33"/>
      <c r="C146" s="169" t="s">
        <v>211</v>
      </c>
      <c r="D146" s="169" t="s">
        <v>117</v>
      </c>
      <c r="E146" s="170" t="s">
        <v>212</v>
      </c>
      <c r="F146" s="171" t="s">
        <v>213</v>
      </c>
      <c r="G146" s="172" t="s">
        <v>193</v>
      </c>
      <c r="H146" s="173">
        <v>300.852</v>
      </c>
      <c r="I146" s="174"/>
      <c r="J146" s="175">
        <f>ROUND(I146*H146,2)</f>
        <v>0</v>
      </c>
      <c r="K146" s="171" t="s">
        <v>121</v>
      </c>
      <c r="L146" s="37"/>
      <c r="M146" s="176" t="s">
        <v>1</v>
      </c>
      <c r="N146" s="177" t="s">
        <v>40</v>
      </c>
      <c r="O146" s="59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AR146" s="16" t="s">
        <v>122</v>
      </c>
      <c r="AT146" s="16" t="s">
        <v>117</v>
      </c>
      <c r="AU146" s="16" t="s">
        <v>76</v>
      </c>
      <c r="AY146" s="16" t="s">
        <v>114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6" t="s">
        <v>74</v>
      </c>
      <c r="BK146" s="180">
        <f>ROUND(I146*H146,2)</f>
        <v>0</v>
      </c>
      <c r="BL146" s="16" t="s">
        <v>122</v>
      </c>
      <c r="BM146" s="16" t="s">
        <v>214</v>
      </c>
    </row>
    <row r="147" spans="2:51" s="11" customFormat="1" ht="10.2">
      <c r="B147" s="181"/>
      <c r="C147" s="182"/>
      <c r="D147" s="183" t="s">
        <v>128</v>
      </c>
      <c r="E147" s="184" t="s">
        <v>1</v>
      </c>
      <c r="F147" s="185" t="s">
        <v>215</v>
      </c>
      <c r="G147" s="182"/>
      <c r="H147" s="186">
        <v>300.852</v>
      </c>
      <c r="I147" s="187"/>
      <c r="J147" s="182"/>
      <c r="K147" s="182"/>
      <c r="L147" s="188"/>
      <c r="M147" s="189"/>
      <c r="N147" s="190"/>
      <c r="O147" s="190"/>
      <c r="P147" s="190"/>
      <c r="Q147" s="190"/>
      <c r="R147" s="190"/>
      <c r="S147" s="190"/>
      <c r="T147" s="191"/>
      <c r="AT147" s="192" t="s">
        <v>128</v>
      </c>
      <c r="AU147" s="192" t="s">
        <v>76</v>
      </c>
      <c r="AV147" s="11" t="s">
        <v>76</v>
      </c>
      <c r="AW147" s="11" t="s">
        <v>31</v>
      </c>
      <c r="AX147" s="11" t="s">
        <v>74</v>
      </c>
      <c r="AY147" s="192" t="s">
        <v>114</v>
      </c>
    </row>
    <row r="148" spans="2:65" s="1" customFormat="1" ht="16.5" customHeight="1">
      <c r="B148" s="33"/>
      <c r="C148" s="169" t="s">
        <v>216</v>
      </c>
      <c r="D148" s="169" t="s">
        <v>117</v>
      </c>
      <c r="E148" s="170" t="s">
        <v>217</v>
      </c>
      <c r="F148" s="171" t="s">
        <v>218</v>
      </c>
      <c r="G148" s="172" t="s">
        <v>193</v>
      </c>
      <c r="H148" s="173">
        <v>22.362</v>
      </c>
      <c r="I148" s="174"/>
      <c r="J148" s="175">
        <f>ROUND(I148*H148,2)</f>
        <v>0</v>
      </c>
      <c r="K148" s="171" t="s">
        <v>1</v>
      </c>
      <c r="L148" s="37"/>
      <c r="M148" s="176" t="s">
        <v>1</v>
      </c>
      <c r="N148" s="177" t="s">
        <v>40</v>
      </c>
      <c r="O148" s="59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AR148" s="16" t="s">
        <v>122</v>
      </c>
      <c r="AT148" s="16" t="s">
        <v>117</v>
      </c>
      <c r="AU148" s="16" t="s">
        <v>76</v>
      </c>
      <c r="AY148" s="16" t="s">
        <v>114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6" t="s">
        <v>74</v>
      </c>
      <c r="BK148" s="180">
        <f>ROUND(I148*H148,2)</f>
        <v>0</v>
      </c>
      <c r="BL148" s="16" t="s">
        <v>122</v>
      </c>
      <c r="BM148" s="16" t="s">
        <v>219</v>
      </c>
    </row>
    <row r="149" spans="2:63" s="10" customFormat="1" ht="25.95" customHeight="1">
      <c r="B149" s="153"/>
      <c r="C149" s="154"/>
      <c r="D149" s="155" t="s">
        <v>68</v>
      </c>
      <c r="E149" s="156" t="s">
        <v>220</v>
      </c>
      <c r="F149" s="156" t="s">
        <v>221</v>
      </c>
      <c r="G149" s="154"/>
      <c r="H149" s="154"/>
      <c r="I149" s="157"/>
      <c r="J149" s="158">
        <f>BK149</f>
        <v>0</v>
      </c>
      <c r="K149" s="154"/>
      <c r="L149" s="159"/>
      <c r="M149" s="160"/>
      <c r="N149" s="161"/>
      <c r="O149" s="161"/>
      <c r="P149" s="162">
        <f>P150+P206+P233+P241+P244+P271+P306</f>
        <v>0</v>
      </c>
      <c r="Q149" s="161"/>
      <c r="R149" s="162">
        <f>R150+R206+R233+R241+R244+R271+R306</f>
        <v>14.947930399999999</v>
      </c>
      <c r="S149" s="161"/>
      <c r="T149" s="163">
        <f>T150+T206+T233+T241+T244+T271+T306</f>
        <v>55.059592200000004</v>
      </c>
      <c r="AR149" s="164" t="s">
        <v>76</v>
      </c>
      <c r="AT149" s="165" t="s">
        <v>68</v>
      </c>
      <c r="AU149" s="165" t="s">
        <v>69</v>
      </c>
      <c r="AY149" s="164" t="s">
        <v>114</v>
      </c>
      <c r="BK149" s="166">
        <f>BK150+BK206+BK233+BK241+BK244+BK271+BK306</f>
        <v>0</v>
      </c>
    </row>
    <row r="150" spans="2:63" s="10" customFormat="1" ht="22.8" customHeight="1">
      <c r="B150" s="153"/>
      <c r="C150" s="154"/>
      <c r="D150" s="155" t="s">
        <v>68</v>
      </c>
      <c r="E150" s="167" t="s">
        <v>222</v>
      </c>
      <c r="F150" s="167" t="s">
        <v>223</v>
      </c>
      <c r="G150" s="154"/>
      <c r="H150" s="154"/>
      <c r="I150" s="157"/>
      <c r="J150" s="168">
        <f>BK150</f>
        <v>0</v>
      </c>
      <c r="K150" s="154"/>
      <c r="L150" s="159"/>
      <c r="M150" s="160"/>
      <c r="N150" s="161"/>
      <c r="O150" s="161"/>
      <c r="P150" s="162">
        <f>SUM(P151:P205)</f>
        <v>0</v>
      </c>
      <c r="Q150" s="161"/>
      <c r="R150" s="162">
        <f>SUM(R151:R205)</f>
        <v>7.06617351</v>
      </c>
      <c r="S150" s="161"/>
      <c r="T150" s="163">
        <f>SUM(T151:T205)</f>
        <v>22.36196</v>
      </c>
      <c r="AR150" s="164" t="s">
        <v>76</v>
      </c>
      <c r="AT150" s="165" t="s">
        <v>68</v>
      </c>
      <c r="AU150" s="165" t="s">
        <v>74</v>
      </c>
      <c r="AY150" s="164" t="s">
        <v>114</v>
      </c>
      <c r="BK150" s="166">
        <f>SUM(BK151:BK205)</f>
        <v>0</v>
      </c>
    </row>
    <row r="151" spans="2:65" s="1" customFormat="1" ht="16.5" customHeight="1">
      <c r="B151" s="33"/>
      <c r="C151" s="169" t="s">
        <v>224</v>
      </c>
      <c r="D151" s="169" t="s">
        <v>117</v>
      </c>
      <c r="E151" s="170" t="s">
        <v>225</v>
      </c>
      <c r="F151" s="171" t="s">
        <v>226</v>
      </c>
      <c r="G151" s="172" t="s">
        <v>126</v>
      </c>
      <c r="H151" s="173">
        <v>965.41</v>
      </c>
      <c r="I151" s="174"/>
      <c r="J151" s="175">
        <f>ROUND(I151*H151,2)</f>
        <v>0</v>
      </c>
      <c r="K151" s="171" t="s">
        <v>121</v>
      </c>
      <c r="L151" s="37"/>
      <c r="M151" s="176" t="s">
        <v>1</v>
      </c>
      <c r="N151" s="177" t="s">
        <v>40</v>
      </c>
      <c r="O151" s="59"/>
      <c r="P151" s="178">
        <f>O151*H151</f>
        <v>0</v>
      </c>
      <c r="Q151" s="178">
        <v>0</v>
      </c>
      <c r="R151" s="178">
        <f>Q151*H151</f>
        <v>0</v>
      </c>
      <c r="S151" s="178">
        <v>0.006</v>
      </c>
      <c r="T151" s="179">
        <f>S151*H151</f>
        <v>5.79246</v>
      </c>
      <c r="AR151" s="16" t="s">
        <v>207</v>
      </c>
      <c r="AT151" s="16" t="s">
        <v>117</v>
      </c>
      <c r="AU151" s="16" t="s">
        <v>76</v>
      </c>
      <c r="AY151" s="16" t="s">
        <v>114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6" t="s">
        <v>74</v>
      </c>
      <c r="BK151" s="180">
        <f>ROUND(I151*H151,2)</f>
        <v>0</v>
      </c>
      <c r="BL151" s="16" t="s">
        <v>207</v>
      </c>
      <c r="BM151" s="16" t="s">
        <v>227</v>
      </c>
    </row>
    <row r="152" spans="2:51" s="13" customFormat="1" ht="10.2">
      <c r="B152" s="204"/>
      <c r="C152" s="205"/>
      <c r="D152" s="183" t="s">
        <v>128</v>
      </c>
      <c r="E152" s="206" t="s">
        <v>1</v>
      </c>
      <c r="F152" s="207" t="s">
        <v>141</v>
      </c>
      <c r="G152" s="205"/>
      <c r="H152" s="206" t="s">
        <v>1</v>
      </c>
      <c r="I152" s="208"/>
      <c r="J152" s="205"/>
      <c r="K152" s="205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128</v>
      </c>
      <c r="AU152" s="213" t="s">
        <v>76</v>
      </c>
      <c r="AV152" s="13" t="s">
        <v>74</v>
      </c>
      <c r="AW152" s="13" t="s">
        <v>31</v>
      </c>
      <c r="AX152" s="13" t="s">
        <v>69</v>
      </c>
      <c r="AY152" s="213" t="s">
        <v>114</v>
      </c>
    </row>
    <row r="153" spans="2:51" s="11" customFormat="1" ht="10.2">
      <c r="B153" s="181"/>
      <c r="C153" s="182"/>
      <c r="D153" s="183" t="s">
        <v>128</v>
      </c>
      <c r="E153" s="184" t="s">
        <v>1</v>
      </c>
      <c r="F153" s="185" t="s">
        <v>228</v>
      </c>
      <c r="G153" s="182"/>
      <c r="H153" s="186">
        <v>472.68</v>
      </c>
      <c r="I153" s="187"/>
      <c r="J153" s="182"/>
      <c r="K153" s="182"/>
      <c r="L153" s="188"/>
      <c r="M153" s="189"/>
      <c r="N153" s="190"/>
      <c r="O153" s="190"/>
      <c r="P153" s="190"/>
      <c r="Q153" s="190"/>
      <c r="R153" s="190"/>
      <c r="S153" s="190"/>
      <c r="T153" s="191"/>
      <c r="AT153" s="192" t="s">
        <v>128</v>
      </c>
      <c r="AU153" s="192" t="s">
        <v>76</v>
      </c>
      <c r="AV153" s="11" t="s">
        <v>76</v>
      </c>
      <c r="AW153" s="11" t="s">
        <v>31</v>
      </c>
      <c r="AX153" s="11" t="s">
        <v>69</v>
      </c>
      <c r="AY153" s="192" t="s">
        <v>114</v>
      </c>
    </row>
    <row r="154" spans="2:51" s="13" customFormat="1" ht="10.2">
      <c r="B154" s="204"/>
      <c r="C154" s="205"/>
      <c r="D154" s="183" t="s">
        <v>128</v>
      </c>
      <c r="E154" s="206" t="s">
        <v>1</v>
      </c>
      <c r="F154" s="207" t="s">
        <v>143</v>
      </c>
      <c r="G154" s="205"/>
      <c r="H154" s="206" t="s">
        <v>1</v>
      </c>
      <c r="I154" s="208"/>
      <c r="J154" s="205"/>
      <c r="K154" s="205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128</v>
      </c>
      <c r="AU154" s="213" t="s">
        <v>76</v>
      </c>
      <c r="AV154" s="13" t="s">
        <v>74</v>
      </c>
      <c r="AW154" s="13" t="s">
        <v>31</v>
      </c>
      <c r="AX154" s="13" t="s">
        <v>69</v>
      </c>
      <c r="AY154" s="213" t="s">
        <v>114</v>
      </c>
    </row>
    <row r="155" spans="2:51" s="11" customFormat="1" ht="10.2">
      <c r="B155" s="181"/>
      <c r="C155" s="182"/>
      <c r="D155" s="183" t="s">
        <v>128</v>
      </c>
      <c r="E155" s="184" t="s">
        <v>1</v>
      </c>
      <c r="F155" s="185" t="s">
        <v>187</v>
      </c>
      <c r="G155" s="182"/>
      <c r="H155" s="186">
        <v>492.73</v>
      </c>
      <c r="I155" s="187"/>
      <c r="J155" s="182"/>
      <c r="K155" s="182"/>
      <c r="L155" s="188"/>
      <c r="M155" s="189"/>
      <c r="N155" s="190"/>
      <c r="O155" s="190"/>
      <c r="P155" s="190"/>
      <c r="Q155" s="190"/>
      <c r="R155" s="190"/>
      <c r="S155" s="190"/>
      <c r="T155" s="191"/>
      <c r="AT155" s="192" t="s">
        <v>128</v>
      </c>
      <c r="AU155" s="192" t="s">
        <v>76</v>
      </c>
      <c r="AV155" s="11" t="s">
        <v>76</v>
      </c>
      <c r="AW155" s="11" t="s">
        <v>31</v>
      </c>
      <c r="AX155" s="11" t="s">
        <v>69</v>
      </c>
      <c r="AY155" s="192" t="s">
        <v>114</v>
      </c>
    </row>
    <row r="156" spans="2:51" s="12" customFormat="1" ht="10.2">
      <c r="B156" s="193"/>
      <c r="C156" s="194"/>
      <c r="D156" s="183" t="s">
        <v>128</v>
      </c>
      <c r="E156" s="195" t="s">
        <v>1</v>
      </c>
      <c r="F156" s="196" t="s">
        <v>131</v>
      </c>
      <c r="G156" s="194"/>
      <c r="H156" s="197">
        <v>965.41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128</v>
      </c>
      <c r="AU156" s="203" t="s">
        <v>76</v>
      </c>
      <c r="AV156" s="12" t="s">
        <v>122</v>
      </c>
      <c r="AW156" s="12" t="s">
        <v>31</v>
      </c>
      <c r="AX156" s="12" t="s">
        <v>74</v>
      </c>
      <c r="AY156" s="203" t="s">
        <v>114</v>
      </c>
    </row>
    <row r="157" spans="2:65" s="1" customFormat="1" ht="16.5" customHeight="1">
      <c r="B157" s="33"/>
      <c r="C157" s="169" t="s">
        <v>229</v>
      </c>
      <c r="D157" s="169" t="s">
        <v>117</v>
      </c>
      <c r="E157" s="170" t="s">
        <v>230</v>
      </c>
      <c r="F157" s="171" t="s">
        <v>231</v>
      </c>
      <c r="G157" s="172" t="s">
        <v>126</v>
      </c>
      <c r="H157" s="173">
        <v>965.41</v>
      </c>
      <c r="I157" s="174"/>
      <c r="J157" s="175">
        <f>ROUND(I157*H157,2)</f>
        <v>0</v>
      </c>
      <c r="K157" s="171" t="s">
        <v>121</v>
      </c>
      <c r="L157" s="37"/>
      <c r="M157" s="176" t="s">
        <v>1</v>
      </c>
      <c r="N157" s="177" t="s">
        <v>40</v>
      </c>
      <c r="O157" s="59"/>
      <c r="P157" s="178">
        <f>O157*H157</f>
        <v>0</v>
      </c>
      <c r="Q157" s="178">
        <v>0</v>
      </c>
      <c r="R157" s="178">
        <f>Q157*H157</f>
        <v>0</v>
      </c>
      <c r="S157" s="178">
        <v>0.01</v>
      </c>
      <c r="T157" s="179">
        <f>S157*H157</f>
        <v>9.6541</v>
      </c>
      <c r="AR157" s="16" t="s">
        <v>207</v>
      </c>
      <c r="AT157" s="16" t="s">
        <v>117</v>
      </c>
      <c r="AU157" s="16" t="s">
        <v>76</v>
      </c>
      <c r="AY157" s="16" t="s">
        <v>114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6" t="s">
        <v>74</v>
      </c>
      <c r="BK157" s="180">
        <f>ROUND(I157*H157,2)</f>
        <v>0</v>
      </c>
      <c r="BL157" s="16" t="s">
        <v>207</v>
      </c>
      <c r="BM157" s="16" t="s">
        <v>232</v>
      </c>
    </row>
    <row r="158" spans="2:51" s="13" customFormat="1" ht="10.2">
      <c r="B158" s="204"/>
      <c r="C158" s="205"/>
      <c r="D158" s="183" t="s">
        <v>128</v>
      </c>
      <c r="E158" s="206" t="s">
        <v>1</v>
      </c>
      <c r="F158" s="207" t="s">
        <v>141</v>
      </c>
      <c r="G158" s="205"/>
      <c r="H158" s="206" t="s">
        <v>1</v>
      </c>
      <c r="I158" s="208"/>
      <c r="J158" s="205"/>
      <c r="K158" s="205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128</v>
      </c>
      <c r="AU158" s="213" t="s">
        <v>76</v>
      </c>
      <c r="AV158" s="13" t="s">
        <v>74</v>
      </c>
      <c r="AW158" s="13" t="s">
        <v>31</v>
      </c>
      <c r="AX158" s="13" t="s">
        <v>69</v>
      </c>
      <c r="AY158" s="213" t="s">
        <v>114</v>
      </c>
    </row>
    <row r="159" spans="2:51" s="11" customFormat="1" ht="10.2">
      <c r="B159" s="181"/>
      <c r="C159" s="182"/>
      <c r="D159" s="183" t="s">
        <v>128</v>
      </c>
      <c r="E159" s="184" t="s">
        <v>1</v>
      </c>
      <c r="F159" s="185" t="s">
        <v>228</v>
      </c>
      <c r="G159" s="182"/>
      <c r="H159" s="186">
        <v>472.68</v>
      </c>
      <c r="I159" s="187"/>
      <c r="J159" s="182"/>
      <c r="K159" s="182"/>
      <c r="L159" s="188"/>
      <c r="M159" s="189"/>
      <c r="N159" s="190"/>
      <c r="O159" s="190"/>
      <c r="P159" s="190"/>
      <c r="Q159" s="190"/>
      <c r="R159" s="190"/>
      <c r="S159" s="190"/>
      <c r="T159" s="191"/>
      <c r="AT159" s="192" t="s">
        <v>128</v>
      </c>
      <c r="AU159" s="192" t="s">
        <v>76</v>
      </c>
      <c r="AV159" s="11" t="s">
        <v>76</v>
      </c>
      <c r="AW159" s="11" t="s">
        <v>31</v>
      </c>
      <c r="AX159" s="11" t="s">
        <v>69</v>
      </c>
      <c r="AY159" s="192" t="s">
        <v>114</v>
      </c>
    </row>
    <row r="160" spans="2:51" s="13" customFormat="1" ht="10.2">
      <c r="B160" s="204"/>
      <c r="C160" s="205"/>
      <c r="D160" s="183" t="s">
        <v>128</v>
      </c>
      <c r="E160" s="206" t="s">
        <v>1</v>
      </c>
      <c r="F160" s="207" t="s">
        <v>143</v>
      </c>
      <c r="G160" s="205"/>
      <c r="H160" s="206" t="s">
        <v>1</v>
      </c>
      <c r="I160" s="208"/>
      <c r="J160" s="205"/>
      <c r="K160" s="205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128</v>
      </c>
      <c r="AU160" s="213" t="s">
        <v>76</v>
      </c>
      <c r="AV160" s="13" t="s">
        <v>74</v>
      </c>
      <c r="AW160" s="13" t="s">
        <v>31</v>
      </c>
      <c r="AX160" s="13" t="s">
        <v>69</v>
      </c>
      <c r="AY160" s="213" t="s">
        <v>114</v>
      </c>
    </row>
    <row r="161" spans="2:51" s="11" customFormat="1" ht="10.2">
      <c r="B161" s="181"/>
      <c r="C161" s="182"/>
      <c r="D161" s="183" t="s">
        <v>128</v>
      </c>
      <c r="E161" s="184" t="s">
        <v>1</v>
      </c>
      <c r="F161" s="185" t="s">
        <v>187</v>
      </c>
      <c r="G161" s="182"/>
      <c r="H161" s="186">
        <v>492.73</v>
      </c>
      <c r="I161" s="187"/>
      <c r="J161" s="182"/>
      <c r="K161" s="182"/>
      <c r="L161" s="188"/>
      <c r="M161" s="189"/>
      <c r="N161" s="190"/>
      <c r="O161" s="190"/>
      <c r="P161" s="190"/>
      <c r="Q161" s="190"/>
      <c r="R161" s="190"/>
      <c r="S161" s="190"/>
      <c r="T161" s="191"/>
      <c r="AT161" s="192" t="s">
        <v>128</v>
      </c>
      <c r="AU161" s="192" t="s">
        <v>76</v>
      </c>
      <c r="AV161" s="11" t="s">
        <v>76</v>
      </c>
      <c r="AW161" s="11" t="s">
        <v>31</v>
      </c>
      <c r="AX161" s="11" t="s">
        <v>69</v>
      </c>
      <c r="AY161" s="192" t="s">
        <v>114</v>
      </c>
    </row>
    <row r="162" spans="2:51" s="12" customFormat="1" ht="10.2">
      <c r="B162" s="193"/>
      <c r="C162" s="194"/>
      <c r="D162" s="183" t="s">
        <v>128</v>
      </c>
      <c r="E162" s="195" t="s">
        <v>1</v>
      </c>
      <c r="F162" s="196" t="s">
        <v>131</v>
      </c>
      <c r="G162" s="194"/>
      <c r="H162" s="197">
        <v>965.41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128</v>
      </c>
      <c r="AU162" s="203" t="s">
        <v>76</v>
      </c>
      <c r="AV162" s="12" t="s">
        <v>122</v>
      </c>
      <c r="AW162" s="12" t="s">
        <v>31</v>
      </c>
      <c r="AX162" s="12" t="s">
        <v>74</v>
      </c>
      <c r="AY162" s="203" t="s">
        <v>114</v>
      </c>
    </row>
    <row r="163" spans="2:65" s="1" customFormat="1" ht="16.5" customHeight="1">
      <c r="B163" s="33"/>
      <c r="C163" s="169" t="s">
        <v>7</v>
      </c>
      <c r="D163" s="169" t="s">
        <v>117</v>
      </c>
      <c r="E163" s="170" t="s">
        <v>233</v>
      </c>
      <c r="F163" s="171" t="s">
        <v>234</v>
      </c>
      <c r="G163" s="172" t="s">
        <v>126</v>
      </c>
      <c r="H163" s="173">
        <v>492.73</v>
      </c>
      <c r="I163" s="174"/>
      <c r="J163" s="175">
        <f>ROUND(I163*H163,2)</f>
        <v>0</v>
      </c>
      <c r="K163" s="171" t="s">
        <v>121</v>
      </c>
      <c r="L163" s="37"/>
      <c r="M163" s="176" t="s">
        <v>1</v>
      </c>
      <c r="N163" s="177" t="s">
        <v>40</v>
      </c>
      <c r="O163" s="59"/>
      <c r="P163" s="178">
        <f>O163*H163</f>
        <v>0</v>
      </c>
      <c r="Q163" s="178">
        <v>0</v>
      </c>
      <c r="R163" s="178">
        <f>Q163*H163</f>
        <v>0</v>
      </c>
      <c r="S163" s="178">
        <v>0.014</v>
      </c>
      <c r="T163" s="179">
        <f>S163*H163</f>
        <v>6.89822</v>
      </c>
      <c r="AR163" s="16" t="s">
        <v>207</v>
      </c>
      <c r="AT163" s="16" t="s">
        <v>117</v>
      </c>
      <c r="AU163" s="16" t="s">
        <v>76</v>
      </c>
      <c r="AY163" s="16" t="s">
        <v>114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6" t="s">
        <v>74</v>
      </c>
      <c r="BK163" s="180">
        <f>ROUND(I163*H163,2)</f>
        <v>0</v>
      </c>
      <c r="BL163" s="16" t="s">
        <v>207</v>
      </c>
      <c r="BM163" s="16" t="s">
        <v>235</v>
      </c>
    </row>
    <row r="164" spans="2:51" s="13" customFormat="1" ht="10.2">
      <c r="B164" s="204"/>
      <c r="C164" s="205"/>
      <c r="D164" s="183" t="s">
        <v>128</v>
      </c>
      <c r="E164" s="206" t="s">
        <v>1</v>
      </c>
      <c r="F164" s="207" t="s">
        <v>143</v>
      </c>
      <c r="G164" s="205"/>
      <c r="H164" s="206" t="s">
        <v>1</v>
      </c>
      <c r="I164" s="208"/>
      <c r="J164" s="205"/>
      <c r="K164" s="205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128</v>
      </c>
      <c r="AU164" s="213" t="s">
        <v>76</v>
      </c>
      <c r="AV164" s="13" t="s">
        <v>74</v>
      </c>
      <c r="AW164" s="13" t="s">
        <v>31</v>
      </c>
      <c r="AX164" s="13" t="s">
        <v>69</v>
      </c>
      <c r="AY164" s="213" t="s">
        <v>114</v>
      </c>
    </row>
    <row r="165" spans="2:51" s="11" customFormat="1" ht="10.2">
      <c r="B165" s="181"/>
      <c r="C165" s="182"/>
      <c r="D165" s="183" t="s">
        <v>128</v>
      </c>
      <c r="E165" s="184" t="s">
        <v>1</v>
      </c>
      <c r="F165" s="185" t="s">
        <v>187</v>
      </c>
      <c r="G165" s="182"/>
      <c r="H165" s="186">
        <v>492.73</v>
      </c>
      <c r="I165" s="187"/>
      <c r="J165" s="182"/>
      <c r="K165" s="182"/>
      <c r="L165" s="188"/>
      <c r="M165" s="189"/>
      <c r="N165" s="190"/>
      <c r="O165" s="190"/>
      <c r="P165" s="190"/>
      <c r="Q165" s="190"/>
      <c r="R165" s="190"/>
      <c r="S165" s="190"/>
      <c r="T165" s="191"/>
      <c r="AT165" s="192" t="s">
        <v>128</v>
      </c>
      <c r="AU165" s="192" t="s">
        <v>76</v>
      </c>
      <c r="AV165" s="11" t="s">
        <v>76</v>
      </c>
      <c r="AW165" s="11" t="s">
        <v>31</v>
      </c>
      <c r="AX165" s="11" t="s">
        <v>74</v>
      </c>
      <c r="AY165" s="192" t="s">
        <v>114</v>
      </c>
    </row>
    <row r="166" spans="2:65" s="1" customFormat="1" ht="16.5" customHeight="1">
      <c r="B166" s="33"/>
      <c r="C166" s="169" t="s">
        <v>236</v>
      </c>
      <c r="D166" s="169" t="s">
        <v>117</v>
      </c>
      <c r="E166" s="170" t="s">
        <v>237</v>
      </c>
      <c r="F166" s="171" t="s">
        <v>238</v>
      </c>
      <c r="G166" s="172" t="s">
        <v>239</v>
      </c>
      <c r="H166" s="173">
        <v>9.4</v>
      </c>
      <c r="I166" s="174"/>
      <c r="J166" s="175">
        <f>ROUND(I166*H166,2)</f>
        <v>0</v>
      </c>
      <c r="K166" s="171" t="s">
        <v>121</v>
      </c>
      <c r="L166" s="37"/>
      <c r="M166" s="176" t="s">
        <v>1</v>
      </c>
      <c r="N166" s="177" t="s">
        <v>40</v>
      </c>
      <c r="O166" s="59"/>
      <c r="P166" s="178">
        <f>O166*H166</f>
        <v>0</v>
      </c>
      <c r="Q166" s="178">
        <v>0</v>
      </c>
      <c r="R166" s="178">
        <f>Q166*H166</f>
        <v>0</v>
      </c>
      <c r="S166" s="178">
        <v>0.0017</v>
      </c>
      <c r="T166" s="179">
        <f>S166*H166</f>
        <v>0.01598</v>
      </c>
      <c r="AR166" s="16" t="s">
        <v>207</v>
      </c>
      <c r="AT166" s="16" t="s">
        <v>117</v>
      </c>
      <c r="AU166" s="16" t="s">
        <v>76</v>
      </c>
      <c r="AY166" s="16" t="s">
        <v>114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6" t="s">
        <v>74</v>
      </c>
      <c r="BK166" s="180">
        <f>ROUND(I166*H166,2)</f>
        <v>0</v>
      </c>
      <c r="BL166" s="16" t="s">
        <v>207</v>
      </c>
      <c r="BM166" s="16" t="s">
        <v>240</v>
      </c>
    </row>
    <row r="167" spans="2:51" s="13" customFormat="1" ht="10.2">
      <c r="B167" s="204"/>
      <c r="C167" s="205"/>
      <c r="D167" s="183" t="s">
        <v>128</v>
      </c>
      <c r="E167" s="206" t="s">
        <v>1</v>
      </c>
      <c r="F167" s="207" t="s">
        <v>241</v>
      </c>
      <c r="G167" s="205"/>
      <c r="H167" s="206" t="s">
        <v>1</v>
      </c>
      <c r="I167" s="208"/>
      <c r="J167" s="205"/>
      <c r="K167" s="205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128</v>
      </c>
      <c r="AU167" s="213" t="s">
        <v>76</v>
      </c>
      <c r="AV167" s="13" t="s">
        <v>74</v>
      </c>
      <c r="AW167" s="13" t="s">
        <v>31</v>
      </c>
      <c r="AX167" s="13" t="s">
        <v>69</v>
      </c>
      <c r="AY167" s="213" t="s">
        <v>114</v>
      </c>
    </row>
    <row r="168" spans="2:51" s="11" customFormat="1" ht="10.2">
      <c r="B168" s="181"/>
      <c r="C168" s="182"/>
      <c r="D168" s="183" t="s">
        <v>128</v>
      </c>
      <c r="E168" s="184" t="s">
        <v>1</v>
      </c>
      <c r="F168" s="185" t="s">
        <v>242</v>
      </c>
      <c r="G168" s="182"/>
      <c r="H168" s="186">
        <v>3.8</v>
      </c>
      <c r="I168" s="187"/>
      <c r="J168" s="182"/>
      <c r="K168" s="182"/>
      <c r="L168" s="188"/>
      <c r="M168" s="189"/>
      <c r="N168" s="190"/>
      <c r="O168" s="190"/>
      <c r="P168" s="190"/>
      <c r="Q168" s="190"/>
      <c r="R168" s="190"/>
      <c r="S168" s="190"/>
      <c r="T168" s="191"/>
      <c r="AT168" s="192" t="s">
        <v>128</v>
      </c>
      <c r="AU168" s="192" t="s">
        <v>76</v>
      </c>
      <c r="AV168" s="11" t="s">
        <v>76</v>
      </c>
      <c r="AW168" s="11" t="s">
        <v>31</v>
      </c>
      <c r="AX168" s="11" t="s">
        <v>69</v>
      </c>
      <c r="AY168" s="192" t="s">
        <v>114</v>
      </c>
    </row>
    <row r="169" spans="2:51" s="13" customFormat="1" ht="10.2">
      <c r="B169" s="204"/>
      <c r="C169" s="205"/>
      <c r="D169" s="183" t="s">
        <v>128</v>
      </c>
      <c r="E169" s="206" t="s">
        <v>1</v>
      </c>
      <c r="F169" s="207" t="s">
        <v>243</v>
      </c>
      <c r="G169" s="205"/>
      <c r="H169" s="206" t="s">
        <v>1</v>
      </c>
      <c r="I169" s="208"/>
      <c r="J169" s="205"/>
      <c r="K169" s="205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128</v>
      </c>
      <c r="AU169" s="213" t="s">
        <v>76</v>
      </c>
      <c r="AV169" s="13" t="s">
        <v>74</v>
      </c>
      <c r="AW169" s="13" t="s">
        <v>31</v>
      </c>
      <c r="AX169" s="13" t="s">
        <v>69</v>
      </c>
      <c r="AY169" s="213" t="s">
        <v>114</v>
      </c>
    </row>
    <row r="170" spans="2:51" s="11" customFormat="1" ht="10.2">
      <c r="B170" s="181"/>
      <c r="C170" s="182"/>
      <c r="D170" s="183" t="s">
        <v>128</v>
      </c>
      <c r="E170" s="184" t="s">
        <v>1</v>
      </c>
      <c r="F170" s="185" t="s">
        <v>244</v>
      </c>
      <c r="G170" s="182"/>
      <c r="H170" s="186">
        <v>3.1</v>
      </c>
      <c r="I170" s="187"/>
      <c r="J170" s="182"/>
      <c r="K170" s="182"/>
      <c r="L170" s="188"/>
      <c r="M170" s="189"/>
      <c r="N170" s="190"/>
      <c r="O170" s="190"/>
      <c r="P170" s="190"/>
      <c r="Q170" s="190"/>
      <c r="R170" s="190"/>
      <c r="S170" s="190"/>
      <c r="T170" s="191"/>
      <c r="AT170" s="192" t="s">
        <v>128</v>
      </c>
      <c r="AU170" s="192" t="s">
        <v>76</v>
      </c>
      <c r="AV170" s="11" t="s">
        <v>76</v>
      </c>
      <c r="AW170" s="11" t="s">
        <v>31</v>
      </c>
      <c r="AX170" s="11" t="s">
        <v>69</v>
      </c>
      <c r="AY170" s="192" t="s">
        <v>114</v>
      </c>
    </row>
    <row r="171" spans="2:51" s="11" customFormat="1" ht="10.2">
      <c r="B171" s="181"/>
      <c r="C171" s="182"/>
      <c r="D171" s="183" t="s">
        <v>128</v>
      </c>
      <c r="E171" s="184" t="s">
        <v>1</v>
      </c>
      <c r="F171" s="185" t="s">
        <v>245</v>
      </c>
      <c r="G171" s="182"/>
      <c r="H171" s="186">
        <v>2.5</v>
      </c>
      <c r="I171" s="187"/>
      <c r="J171" s="182"/>
      <c r="K171" s="182"/>
      <c r="L171" s="188"/>
      <c r="M171" s="189"/>
      <c r="N171" s="190"/>
      <c r="O171" s="190"/>
      <c r="P171" s="190"/>
      <c r="Q171" s="190"/>
      <c r="R171" s="190"/>
      <c r="S171" s="190"/>
      <c r="T171" s="191"/>
      <c r="AT171" s="192" t="s">
        <v>128</v>
      </c>
      <c r="AU171" s="192" t="s">
        <v>76</v>
      </c>
      <c r="AV171" s="11" t="s">
        <v>76</v>
      </c>
      <c r="AW171" s="11" t="s">
        <v>31</v>
      </c>
      <c r="AX171" s="11" t="s">
        <v>69</v>
      </c>
      <c r="AY171" s="192" t="s">
        <v>114</v>
      </c>
    </row>
    <row r="172" spans="2:51" s="12" customFormat="1" ht="10.2">
      <c r="B172" s="193"/>
      <c r="C172" s="194"/>
      <c r="D172" s="183" t="s">
        <v>128</v>
      </c>
      <c r="E172" s="195" t="s">
        <v>1</v>
      </c>
      <c r="F172" s="196" t="s">
        <v>131</v>
      </c>
      <c r="G172" s="194"/>
      <c r="H172" s="197">
        <v>9.4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128</v>
      </c>
      <c r="AU172" s="203" t="s">
        <v>76</v>
      </c>
      <c r="AV172" s="12" t="s">
        <v>122</v>
      </c>
      <c r="AW172" s="12" t="s">
        <v>31</v>
      </c>
      <c r="AX172" s="12" t="s">
        <v>74</v>
      </c>
      <c r="AY172" s="203" t="s">
        <v>114</v>
      </c>
    </row>
    <row r="173" spans="2:65" s="1" customFormat="1" ht="16.5" customHeight="1">
      <c r="B173" s="33"/>
      <c r="C173" s="169" t="s">
        <v>246</v>
      </c>
      <c r="D173" s="169" t="s">
        <v>117</v>
      </c>
      <c r="E173" s="170" t="s">
        <v>247</v>
      </c>
      <c r="F173" s="171" t="s">
        <v>248</v>
      </c>
      <c r="G173" s="172" t="s">
        <v>126</v>
      </c>
      <c r="H173" s="173">
        <v>1019.536</v>
      </c>
      <c r="I173" s="174"/>
      <c r="J173" s="175">
        <f>ROUND(I173*H173,2)</f>
        <v>0</v>
      </c>
      <c r="K173" s="171" t="s">
        <v>121</v>
      </c>
      <c r="L173" s="37"/>
      <c r="M173" s="176" t="s">
        <v>1</v>
      </c>
      <c r="N173" s="177" t="s">
        <v>40</v>
      </c>
      <c r="O173" s="59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AR173" s="16" t="s">
        <v>207</v>
      </c>
      <c r="AT173" s="16" t="s">
        <v>117</v>
      </c>
      <c r="AU173" s="16" t="s">
        <v>76</v>
      </c>
      <c r="AY173" s="16" t="s">
        <v>114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6" t="s">
        <v>74</v>
      </c>
      <c r="BK173" s="180">
        <f>ROUND(I173*H173,2)</f>
        <v>0</v>
      </c>
      <c r="BL173" s="16" t="s">
        <v>207</v>
      </c>
      <c r="BM173" s="16" t="s">
        <v>249</v>
      </c>
    </row>
    <row r="174" spans="2:51" s="13" customFormat="1" ht="10.2">
      <c r="B174" s="204"/>
      <c r="C174" s="205"/>
      <c r="D174" s="183" t="s">
        <v>128</v>
      </c>
      <c r="E174" s="206" t="s">
        <v>1</v>
      </c>
      <c r="F174" s="207" t="s">
        <v>141</v>
      </c>
      <c r="G174" s="205"/>
      <c r="H174" s="206" t="s">
        <v>1</v>
      </c>
      <c r="I174" s="208"/>
      <c r="J174" s="205"/>
      <c r="K174" s="205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128</v>
      </c>
      <c r="AU174" s="213" t="s">
        <v>76</v>
      </c>
      <c r="AV174" s="13" t="s">
        <v>74</v>
      </c>
      <c r="AW174" s="13" t="s">
        <v>31</v>
      </c>
      <c r="AX174" s="13" t="s">
        <v>69</v>
      </c>
      <c r="AY174" s="213" t="s">
        <v>114</v>
      </c>
    </row>
    <row r="175" spans="2:51" s="11" customFormat="1" ht="10.2">
      <c r="B175" s="181"/>
      <c r="C175" s="182"/>
      <c r="D175" s="183" t="s">
        <v>128</v>
      </c>
      <c r="E175" s="184" t="s">
        <v>1</v>
      </c>
      <c r="F175" s="185" t="s">
        <v>228</v>
      </c>
      <c r="G175" s="182"/>
      <c r="H175" s="186">
        <v>472.68</v>
      </c>
      <c r="I175" s="187"/>
      <c r="J175" s="182"/>
      <c r="K175" s="182"/>
      <c r="L175" s="188"/>
      <c r="M175" s="189"/>
      <c r="N175" s="190"/>
      <c r="O175" s="190"/>
      <c r="P175" s="190"/>
      <c r="Q175" s="190"/>
      <c r="R175" s="190"/>
      <c r="S175" s="190"/>
      <c r="T175" s="191"/>
      <c r="AT175" s="192" t="s">
        <v>128</v>
      </c>
      <c r="AU175" s="192" t="s">
        <v>76</v>
      </c>
      <c r="AV175" s="11" t="s">
        <v>76</v>
      </c>
      <c r="AW175" s="11" t="s">
        <v>31</v>
      </c>
      <c r="AX175" s="11" t="s">
        <v>69</v>
      </c>
      <c r="AY175" s="192" t="s">
        <v>114</v>
      </c>
    </row>
    <row r="176" spans="2:51" s="11" customFormat="1" ht="10.2">
      <c r="B176" s="181"/>
      <c r="C176" s="182"/>
      <c r="D176" s="183" t="s">
        <v>128</v>
      </c>
      <c r="E176" s="184" t="s">
        <v>1</v>
      </c>
      <c r="F176" s="185" t="s">
        <v>250</v>
      </c>
      <c r="G176" s="182"/>
      <c r="H176" s="186">
        <v>26.874</v>
      </c>
      <c r="I176" s="187"/>
      <c r="J176" s="182"/>
      <c r="K176" s="182"/>
      <c r="L176" s="188"/>
      <c r="M176" s="189"/>
      <c r="N176" s="190"/>
      <c r="O176" s="190"/>
      <c r="P176" s="190"/>
      <c r="Q176" s="190"/>
      <c r="R176" s="190"/>
      <c r="S176" s="190"/>
      <c r="T176" s="191"/>
      <c r="AT176" s="192" t="s">
        <v>128</v>
      </c>
      <c r="AU176" s="192" t="s">
        <v>76</v>
      </c>
      <c r="AV176" s="11" t="s">
        <v>76</v>
      </c>
      <c r="AW176" s="11" t="s">
        <v>31</v>
      </c>
      <c r="AX176" s="11" t="s">
        <v>69</v>
      </c>
      <c r="AY176" s="192" t="s">
        <v>114</v>
      </c>
    </row>
    <row r="177" spans="2:51" s="13" customFormat="1" ht="10.2">
      <c r="B177" s="204"/>
      <c r="C177" s="205"/>
      <c r="D177" s="183" t="s">
        <v>128</v>
      </c>
      <c r="E177" s="206" t="s">
        <v>1</v>
      </c>
      <c r="F177" s="207" t="s">
        <v>143</v>
      </c>
      <c r="G177" s="205"/>
      <c r="H177" s="206" t="s">
        <v>1</v>
      </c>
      <c r="I177" s="208"/>
      <c r="J177" s="205"/>
      <c r="K177" s="205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128</v>
      </c>
      <c r="AU177" s="213" t="s">
        <v>76</v>
      </c>
      <c r="AV177" s="13" t="s">
        <v>74</v>
      </c>
      <c r="AW177" s="13" t="s">
        <v>31</v>
      </c>
      <c r="AX177" s="13" t="s">
        <v>69</v>
      </c>
      <c r="AY177" s="213" t="s">
        <v>114</v>
      </c>
    </row>
    <row r="178" spans="2:51" s="11" customFormat="1" ht="10.2">
      <c r="B178" s="181"/>
      <c r="C178" s="182"/>
      <c r="D178" s="183" t="s">
        <v>128</v>
      </c>
      <c r="E178" s="184" t="s">
        <v>1</v>
      </c>
      <c r="F178" s="185" t="s">
        <v>187</v>
      </c>
      <c r="G178" s="182"/>
      <c r="H178" s="186">
        <v>492.73</v>
      </c>
      <c r="I178" s="187"/>
      <c r="J178" s="182"/>
      <c r="K178" s="182"/>
      <c r="L178" s="188"/>
      <c r="M178" s="189"/>
      <c r="N178" s="190"/>
      <c r="O178" s="190"/>
      <c r="P178" s="190"/>
      <c r="Q178" s="190"/>
      <c r="R178" s="190"/>
      <c r="S178" s="190"/>
      <c r="T178" s="191"/>
      <c r="AT178" s="192" t="s">
        <v>128</v>
      </c>
      <c r="AU178" s="192" t="s">
        <v>76</v>
      </c>
      <c r="AV178" s="11" t="s">
        <v>76</v>
      </c>
      <c r="AW178" s="11" t="s">
        <v>31</v>
      </c>
      <c r="AX178" s="11" t="s">
        <v>69</v>
      </c>
      <c r="AY178" s="192" t="s">
        <v>114</v>
      </c>
    </row>
    <row r="179" spans="2:51" s="11" customFormat="1" ht="10.2">
      <c r="B179" s="181"/>
      <c r="C179" s="182"/>
      <c r="D179" s="183" t="s">
        <v>128</v>
      </c>
      <c r="E179" s="184" t="s">
        <v>1</v>
      </c>
      <c r="F179" s="185" t="s">
        <v>251</v>
      </c>
      <c r="G179" s="182"/>
      <c r="H179" s="186">
        <v>27.252</v>
      </c>
      <c r="I179" s="187"/>
      <c r="J179" s="182"/>
      <c r="K179" s="182"/>
      <c r="L179" s="188"/>
      <c r="M179" s="189"/>
      <c r="N179" s="190"/>
      <c r="O179" s="190"/>
      <c r="P179" s="190"/>
      <c r="Q179" s="190"/>
      <c r="R179" s="190"/>
      <c r="S179" s="190"/>
      <c r="T179" s="191"/>
      <c r="AT179" s="192" t="s">
        <v>128</v>
      </c>
      <c r="AU179" s="192" t="s">
        <v>76</v>
      </c>
      <c r="AV179" s="11" t="s">
        <v>76</v>
      </c>
      <c r="AW179" s="11" t="s">
        <v>31</v>
      </c>
      <c r="AX179" s="11" t="s">
        <v>69</v>
      </c>
      <c r="AY179" s="192" t="s">
        <v>114</v>
      </c>
    </row>
    <row r="180" spans="2:51" s="12" customFormat="1" ht="10.2">
      <c r="B180" s="193"/>
      <c r="C180" s="194"/>
      <c r="D180" s="183" t="s">
        <v>128</v>
      </c>
      <c r="E180" s="195" t="s">
        <v>1</v>
      </c>
      <c r="F180" s="196" t="s">
        <v>131</v>
      </c>
      <c r="G180" s="194"/>
      <c r="H180" s="197">
        <v>1019.536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128</v>
      </c>
      <c r="AU180" s="203" t="s">
        <v>76</v>
      </c>
      <c r="AV180" s="12" t="s">
        <v>122</v>
      </c>
      <c r="AW180" s="12" t="s">
        <v>31</v>
      </c>
      <c r="AX180" s="12" t="s">
        <v>74</v>
      </c>
      <c r="AY180" s="203" t="s">
        <v>114</v>
      </c>
    </row>
    <row r="181" spans="2:65" s="1" customFormat="1" ht="16.5" customHeight="1">
      <c r="B181" s="33"/>
      <c r="C181" s="214" t="s">
        <v>252</v>
      </c>
      <c r="D181" s="214" t="s">
        <v>253</v>
      </c>
      <c r="E181" s="215" t="s">
        <v>254</v>
      </c>
      <c r="F181" s="216" t="s">
        <v>255</v>
      </c>
      <c r="G181" s="217" t="s">
        <v>193</v>
      </c>
      <c r="H181" s="218">
        <v>0.357</v>
      </c>
      <c r="I181" s="219"/>
      <c r="J181" s="220">
        <f>ROUND(I181*H181,2)</f>
        <v>0</v>
      </c>
      <c r="K181" s="216" t="s">
        <v>1</v>
      </c>
      <c r="L181" s="221"/>
      <c r="M181" s="222" t="s">
        <v>1</v>
      </c>
      <c r="N181" s="223" t="s">
        <v>40</v>
      </c>
      <c r="O181" s="59"/>
      <c r="P181" s="178">
        <f>O181*H181</f>
        <v>0</v>
      </c>
      <c r="Q181" s="178">
        <v>0.001</v>
      </c>
      <c r="R181" s="178">
        <f>Q181*H181</f>
        <v>0.000357</v>
      </c>
      <c r="S181" s="178">
        <v>0</v>
      </c>
      <c r="T181" s="179">
        <f>S181*H181</f>
        <v>0</v>
      </c>
      <c r="AR181" s="16" t="s">
        <v>256</v>
      </c>
      <c r="AT181" s="16" t="s">
        <v>253</v>
      </c>
      <c r="AU181" s="16" t="s">
        <v>76</v>
      </c>
      <c r="AY181" s="16" t="s">
        <v>114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6" t="s">
        <v>74</v>
      </c>
      <c r="BK181" s="180">
        <f>ROUND(I181*H181,2)</f>
        <v>0</v>
      </c>
      <c r="BL181" s="16" t="s">
        <v>207</v>
      </c>
      <c r="BM181" s="16" t="s">
        <v>257</v>
      </c>
    </row>
    <row r="182" spans="2:51" s="11" customFormat="1" ht="10.2">
      <c r="B182" s="181"/>
      <c r="C182" s="182"/>
      <c r="D182" s="183" t="s">
        <v>128</v>
      </c>
      <c r="E182" s="182"/>
      <c r="F182" s="185" t="s">
        <v>258</v>
      </c>
      <c r="G182" s="182"/>
      <c r="H182" s="186">
        <v>0.357</v>
      </c>
      <c r="I182" s="187"/>
      <c r="J182" s="182"/>
      <c r="K182" s="182"/>
      <c r="L182" s="188"/>
      <c r="M182" s="189"/>
      <c r="N182" s="190"/>
      <c r="O182" s="190"/>
      <c r="P182" s="190"/>
      <c r="Q182" s="190"/>
      <c r="R182" s="190"/>
      <c r="S182" s="190"/>
      <c r="T182" s="191"/>
      <c r="AT182" s="192" t="s">
        <v>128</v>
      </c>
      <c r="AU182" s="192" t="s">
        <v>76</v>
      </c>
      <c r="AV182" s="11" t="s">
        <v>76</v>
      </c>
      <c r="AW182" s="11" t="s">
        <v>4</v>
      </c>
      <c r="AX182" s="11" t="s">
        <v>74</v>
      </c>
      <c r="AY182" s="192" t="s">
        <v>114</v>
      </c>
    </row>
    <row r="183" spans="2:65" s="1" customFormat="1" ht="16.5" customHeight="1">
      <c r="B183" s="33"/>
      <c r="C183" s="169" t="s">
        <v>259</v>
      </c>
      <c r="D183" s="169" t="s">
        <v>117</v>
      </c>
      <c r="E183" s="170" t="s">
        <v>260</v>
      </c>
      <c r="F183" s="171" t="s">
        <v>261</v>
      </c>
      <c r="G183" s="172" t="s">
        <v>126</v>
      </c>
      <c r="H183" s="173">
        <v>1019.536</v>
      </c>
      <c r="I183" s="174"/>
      <c r="J183" s="175">
        <f>ROUND(I183*H183,2)</f>
        <v>0</v>
      </c>
      <c r="K183" s="171" t="s">
        <v>121</v>
      </c>
      <c r="L183" s="37"/>
      <c r="M183" s="176" t="s">
        <v>1</v>
      </c>
      <c r="N183" s="177" t="s">
        <v>40</v>
      </c>
      <c r="O183" s="59"/>
      <c r="P183" s="178">
        <f>O183*H183</f>
        <v>0</v>
      </c>
      <c r="Q183" s="178">
        <v>0.00088</v>
      </c>
      <c r="R183" s="178">
        <f>Q183*H183</f>
        <v>0.8971916799999999</v>
      </c>
      <c r="S183" s="178">
        <v>0</v>
      </c>
      <c r="T183" s="179">
        <f>S183*H183</f>
        <v>0</v>
      </c>
      <c r="AR183" s="16" t="s">
        <v>207</v>
      </c>
      <c r="AT183" s="16" t="s">
        <v>117</v>
      </c>
      <c r="AU183" s="16" t="s">
        <v>76</v>
      </c>
      <c r="AY183" s="16" t="s">
        <v>114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6" t="s">
        <v>74</v>
      </c>
      <c r="BK183" s="180">
        <f>ROUND(I183*H183,2)</f>
        <v>0</v>
      </c>
      <c r="BL183" s="16" t="s">
        <v>207</v>
      </c>
      <c r="BM183" s="16" t="s">
        <v>262</v>
      </c>
    </row>
    <row r="184" spans="2:65" s="1" customFormat="1" ht="16.5" customHeight="1">
      <c r="B184" s="33"/>
      <c r="C184" s="214" t="s">
        <v>263</v>
      </c>
      <c r="D184" s="214" t="s">
        <v>253</v>
      </c>
      <c r="E184" s="215" t="s">
        <v>264</v>
      </c>
      <c r="F184" s="216" t="s">
        <v>265</v>
      </c>
      <c r="G184" s="217" t="s">
        <v>126</v>
      </c>
      <c r="H184" s="218">
        <v>1172.466</v>
      </c>
      <c r="I184" s="219"/>
      <c r="J184" s="220">
        <f>ROUND(I184*H184,2)</f>
        <v>0</v>
      </c>
      <c r="K184" s="216" t="s">
        <v>1</v>
      </c>
      <c r="L184" s="221"/>
      <c r="M184" s="222" t="s">
        <v>1</v>
      </c>
      <c r="N184" s="223" t="s">
        <v>40</v>
      </c>
      <c r="O184" s="59"/>
      <c r="P184" s="178">
        <f>O184*H184</f>
        <v>0</v>
      </c>
      <c r="Q184" s="178">
        <v>0.0022</v>
      </c>
      <c r="R184" s="178">
        <f>Q184*H184</f>
        <v>2.5794251999999998</v>
      </c>
      <c r="S184" s="178">
        <v>0</v>
      </c>
      <c r="T184" s="179">
        <f>S184*H184</f>
        <v>0</v>
      </c>
      <c r="AR184" s="16" t="s">
        <v>256</v>
      </c>
      <c r="AT184" s="16" t="s">
        <v>253</v>
      </c>
      <c r="AU184" s="16" t="s">
        <v>76</v>
      </c>
      <c r="AY184" s="16" t="s">
        <v>114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6" t="s">
        <v>74</v>
      </c>
      <c r="BK184" s="180">
        <f>ROUND(I184*H184,2)</f>
        <v>0</v>
      </c>
      <c r="BL184" s="16" t="s">
        <v>207</v>
      </c>
      <c r="BM184" s="16" t="s">
        <v>266</v>
      </c>
    </row>
    <row r="185" spans="2:51" s="11" customFormat="1" ht="10.2">
      <c r="B185" s="181"/>
      <c r="C185" s="182"/>
      <c r="D185" s="183" t="s">
        <v>128</v>
      </c>
      <c r="E185" s="182"/>
      <c r="F185" s="185" t="s">
        <v>267</v>
      </c>
      <c r="G185" s="182"/>
      <c r="H185" s="186">
        <v>1172.466</v>
      </c>
      <c r="I185" s="187"/>
      <c r="J185" s="182"/>
      <c r="K185" s="182"/>
      <c r="L185" s="188"/>
      <c r="M185" s="189"/>
      <c r="N185" s="190"/>
      <c r="O185" s="190"/>
      <c r="P185" s="190"/>
      <c r="Q185" s="190"/>
      <c r="R185" s="190"/>
      <c r="S185" s="190"/>
      <c r="T185" s="191"/>
      <c r="AT185" s="192" t="s">
        <v>128</v>
      </c>
      <c r="AU185" s="192" t="s">
        <v>76</v>
      </c>
      <c r="AV185" s="11" t="s">
        <v>76</v>
      </c>
      <c r="AW185" s="11" t="s">
        <v>4</v>
      </c>
      <c r="AX185" s="11" t="s">
        <v>74</v>
      </c>
      <c r="AY185" s="192" t="s">
        <v>114</v>
      </c>
    </row>
    <row r="186" spans="2:65" s="1" customFormat="1" ht="16.5" customHeight="1">
      <c r="B186" s="33"/>
      <c r="C186" s="169" t="s">
        <v>268</v>
      </c>
      <c r="D186" s="169" t="s">
        <v>117</v>
      </c>
      <c r="E186" s="170" t="s">
        <v>269</v>
      </c>
      <c r="F186" s="171" t="s">
        <v>270</v>
      </c>
      <c r="G186" s="172" t="s">
        <v>126</v>
      </c>
      <c r="H186" s="173">
        <v>992.473</v>
      </c>
      <c r="I186" s="174"/>
      <c r="J186" s="175">
        <f>ROUND(I186*H186,2)</f>
        <v>0</v>
      </c>
      <c r="K186" s="171" t="s">
        <v>1</v>
      </c>
      <c r="L186" s="37"/>
      <c r="M186" s="176" t="s">
        <v>1</v>
      </c>
      <c r="N186" s="177" t="s">
        <v>40</v>
      </c>
      <c r="O186" s="59"/>
      <c r="P186" s="178">
        <f>O186*H186</f>
        <v>0</v>
      </c>
      <c r="Q186" s="178">
        <v>3E-05</v>
      </c>
      <c r="R186" s="178">
        <f>Q186*H186</f>
        <v>0.02977419</v>
      </c>
      <c r="S186" s="178">
        <v>0</v>
      </c>
      <c r="T186" s="179">
        <f>S186*H186</f>
        <v>0</v>
      </c>
      <c r="AR186" s="16" t="s">
        <v>207</v>
      </c>
      <c r="AT186" s="16" t="s">
        <v>117</v>
      </c>
      <c r="AU186" s="16" t="s">
        <v>76</v>
      </c>
      <c r="AY186" s="16" t="s">
        <v>114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6" t="s">
        <v>74</v>
      </c>
      <c r="BK186" s="180">
        <f>ROUND(I186*H186,2)</f>
        <v>0</v>
      </c>
      <c r="BL186" s="16" t="s">
        <v>207</v>
      </c>
      <c r="BM186" s="16" t="s">
        <v>271</v>
      </c>
    </row>
    <row r="187" spans="2:65" s="1" customFormat="1" ht="16.5" customHeight="1">
      <c r="B187" s="33"/>
      <c r="C187" s="214" t="s">
        <v>272</v>
      </c>
      <c r="D187" s="214" t="s">
        <v>253</v>
      </c>
      <c r="E187" s="215" t="s">
        <v>273</v>
      </c>
      <c r="F187" s="216" t="s">
        <v>274</v>
      </c>
      <c r="G187" s="217" t="s">
        <v>126</v>
      </c>
      <c r="H187" s="218">
        <v>1091.72</v>
      </c>
      <c r="I187" s="219"/>
      <c r="J187" s="220">
        <f>ROUND(I187*H187,2)</f>
        <v>0</v>
      </c>
      <c r="K187" s="216" t="s">
        <v>1</v>
      </c>
      <c r="L187" s="221"/>
      <c r="M187" s="222" t="s">
        <v>1</v>
      </c>
      <c r="N187" s="223" t="s">
        <v>40</v>
      </c>
      <c r="O187" s="59"/>
      <c r="P187" s="178">
        <f>O187*H187</f>
        <v>0</v>
      </c>
      <c r="Q187" s="178">
        <v>0.0025</v>
      </c>
      <c r="R187" s="178">
        <f>Q187*H187</f>
        <v>2.7293000000000003</v>
      </c>
      <c r="S187" s="178">
        <v>0</v>
      </c>
      <c r="T187" s="179">
        <f>S187*H187</f>
        <v>0</v>
      </c>
      <c r="AR187" s="16" t="s">
        <v>256</v>
      </c>
      <c r="AT187" s="16" t="s">
        <v>253</v>
      </c>
      <c r="AU187" s="16" t="s">
        <v>76</v>
      </c>
      <c r="AY187" s="16" t="s">
        <v>114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6" t="s">
        <v>74</v>
      </c>
      <c r="BK187" s="180">
        <f>ROUND(I187*H187,2)</f>
        <v>0</v>
      </c>
      <c r="BL187" s="16" t="s">
        <v>207</v>
      </c>
      <c r="BM187" s="16" t="s">
        <v>275</v>
      </c>
    </row>
    <row r="188" spans="2:51" s="11" customFormat="1" ht="10.2">
      <c r="B188" s="181"/>
      <c r="C188" s="182"/>
      <c r="D188" s="183" t="s">
        <v>128</v>
      </c>
      <c r="E188" s="182"/>
      <c r="F188" s="185" t="s">
        <v>276</v>
      </c>
      <c r="G188" s="182"/>
      <c r="H188" s="186">
        <v>1091.72</v>
      </c>
      <c r="I188" s="187"/>
      <c r="J188" s="182"/>
      <c r="K188" s="182"/>
      <c r="L188" s="188"/>
      <c r="M188" s="189"/>
      <c r="N188" s="190"/>
      <c r="O188" s="190"/>
      <c r="P188" s="190"/>
      <c r="Q188" s="190"/>
      <c r="R188" s="190"/>
      <c r="S188" s="190"/>
      <c r="T188" s="191"/>
      <c r="AT188" s="192" t="s">
        <v>128</v>
      </c>
      <c r="AU188" s="192" t="s">
        <v>76</v>
      </c>
      <c r="AV188" s="11" t="s">
        <v>76</v>
      </c>
      <c r="AW188" s="11" t="s">
        <v>4</v>
      </c>
      <c r="AX188" s="11" t="s">
        <v>74</v>
      </c>
      <c r="AY188" s="192" t="s">
        <v>114</v>
      </c>
    </row>
    <row r="189" spans="2:65" s="1" customFormat="1" ht="16.5" customHeight="1">
      <c r="B189" s="33"/>
      <c r="C189" s="169" t="s">
        <v>277</v>
      </c>
      <c r="D189" s="169" t="s">
        <v>117</v>
      </c>
      <c r="E189" s="170" t="s">
        <v>278</v>
      </c>
      <c r="F189" s="171" t="s">
        <v>279</v>
      </c>
      <c r="G189" s="172" t="s">
        <v>239</v>
      </c>
      <c r="H189" s="173">
        <v>180.42</v>
      </c>
      <c r="I189" s="174"/>
      <c r="J189" s="175">
        <f>ROUND(I189*H189,2)</f>
        <v>0</v>
      </c>
      <c r="K189" s="171" t="s">
        <v>121</v>
      </c>
      <c r="L189" s="37"/>
      <c r="M189" s="176" t="s">
        <v>1</v>
      </c>
      <c r="N189" s="177" t="s">
        <v>40</v>
      </c>
      <c r="O189" s="59"/>
      <c r="P189" s="178">
        <f>O189*H189</f>
        <v>0</v>
      </c>
      <c r="Q189" s="178">
        <v>0.0006</v>
      </c>
      <c r="R189" s="178">
        <f>Q189*H189</f>
        <v>0.10825199999999999</v>
      </c>
      <c r="S189" s="178">
        <v>0</v>
      </c>
      <c r="T189" s="179">
        <f>S189*H189</f>
        <v>0</v>
      </c>
      <c r="AR189" s="16" t="s">
        <v>207</v>
      </c>
      <c r="AT189" s="16" t="s">
        <v>117</v>
      </c>
      <c r="AU189" s="16" t="s">
        <v>76</v>
      </c>
      <c r="AY189" s="16" t="s">
        <v>114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6" t="s">
        <v>74</v>
      </c>
      <c r="BK189" s="180">
        <f>ROUND(I189*H189,2)</f>
        <v>0</v>
      </c>
      <c r="BL189" s="16" t="s">
        <v>207</v>
      </c>
      <c r="BM189" s="16" t="s">
        <v>280</v>
      </c>
    </row>
    <row r="190" spans="2:51" s="11" customFormat="1" ht="10.2">
      <c r="B190" s="181"/>
      <c r="C190" s="182"/>
      <c r="D190" s="183" t="s">
        <v>128</v>
      </c>
      <c r="E190" s="184" t="s">
        <v>1</v>
      </c>
      <c r="F190" s="185" t="s">
        <v>281</v>
      </c>
      <c r="G190" s="182"/>
      <c r="H190" s="186">
        <v>89.58</v>
      </c>
      <c r="I190" s="187"/>
      <c r="J190" s="182"/>
      <c r="K190" s="182"/>
      <c r="L190" s="188"/>
      <c r="M190" s="189"/>
      <c r="N190" s="190"/>
      <c r="O190" s="190"/>
      <c r="P190" s="190"/>
      <c r="Q190" s="190"/>
      <c r="R190" s="190"/>
      <c r="S190" s="190"/>
      <c r="T190" s="191"/>
      <c r="AT190" s="192" t="s">
        <v>128</v>
      </c>
      <c r="AU190" s="192" t="s">
        <v>76</v>
      </c>
      <c r="AV190" s="11" t="s">
        <v>76</v>
      </c>
      <c r="AW190" s="11" t="s">
        <v>31</v>
      </c>
      <c r="AX190" s="11" t="s">
        <v>69</v>
      </c>
      <c r="AY190" s="192" t="s">
        <v>114</v>
      </c>
    </row>
    <row r="191" spans="2:51" s="11" customFormat="1" ht="10.2">
      <c r="B191" s="181"/>
      <c r="C191" s="182"/>
      <c r="D191" s="183" t="s">
        <v>128</v>
      </c>
      <c r="E191" s="184" t="s">
        <v>1</v>
      </c>
      <c r="F191" s="185" t="s">
        <v>282</v>
      </c>
      <c r="G191" s="182"/>
      <c r="H191" s="186">
        <v>90.84</v>
      </c>
      <c r="I191" s="187"/>
      <c r="J191" s="182"/>
      <c r="K191" s="182"/>
      <c r="L191" s="188"/>
      <c r="M191" s="189"/>
      <c r="N191" s="190"/>
      <c r="O191" s="190"/>
      <c r="P191" s="190"/>
      <c r="Q191" s="190"/>
      <c r="R191" s="190"/>
      <c r="S191" s="190"/>
      <c r="T191" s="191"/>
      <c r="AT191" s="192" t="s">
        <v>128</v>
      </c>
      <c r="AU191" s="192" t="s">
        <v>76</v>
      </c>
      <c r="AV191" s="11" t="s">
        <v>76</v>
      </c>
      <c r="AW191" s="11" t="s">
        <v>31</v>
      </c>
      <c r="AX191" s="11" t="s">
        <v>69</v>
      </c>
      <c r="AY191" s="192" t="s">
        <v>114</v>
      </c>
    </row>
    <row r="192" spans="2:51" s="12" customFormat="1" ht="10.2">
      <c r="B192" s="193"/>
      <c r="C192" s="194"/>
      <c r="D192" s="183" t="s">
        <v>128</v>
      </c>
      <c r="E192" s="195" t="s">
        <v>1</v>
      </c>
      <c r="F192" s="196" t="s">
        <v>131</v>
      </c>
      <c r="G192" s="194"/>
      <c r="H192" s="197">
        <v>180.42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128</v>
      </c>
      <c r="AU192" s="203" t="s">
        <v>76</v>
      </c>
      <c r="AV192" s="12" t="s">
        <v>122</v>
      </c>
      <c r="AW192" s="12" t="s">
        <v>31</v>
      </c>
      <c r="AX192" s="12" t="s">
        <v>74</v>
      </c>
      <c r="AY192" s="203" t="s">
        <v>114</v>
      </c>
    </row>
    <row r="193" spans="2:65" s="1" customFormat="1" ht="16.5" customHeight="1">
      <c r="B193" s="33"/>
      <c r="C193" s="169" t="s">
        <v>283</v>
      </c>
      <c r="D193" s="169" t="s">
        <v>117</v>
      </c>
      <c r="E193" s="170" t="s">
        <v>284</v>
      </c>
      <c r="F193" s="171" t="s">
        <v>285</v>
      </c>
      <c r="G193" s="172" t="s">
        <v>239</v>
      </c>
      <c r="H193" s="173">
        <v>180.42</v>
      </c>
      <c r="I193" s="174"/>
      <c r="J193" s="175">
        <f>ROUND(I193*H193,2)</f>
        <v>0</v>
      </c>
      <c r="K193" s="171" t="s">
        <v>121</v>
      </c>
      <c r="L193" s="37"/>
      <c r="M193" s="176" t="s">
        <v>1</v>
      </c>
      <c r="N193" s="177" t="s">
        <v>40</v>
      </c>
      <c r="O193" s="59"/>
      <c r="P193" s="178">
        <f>O193*H193</f>
        <v>0</v>
      </c>
      <c r="Q193" s="178">
        <v>0.00204</v>
      </c>
      <c r="R193" s="178">
        <f>Q193*H193</f>
        <v>0.3680568</v>
      </c>
      <c r="S193" s="178">
        <v>0</v>
      </c>
      <c r="T193" s="179">
        <f>S193*H193</f>
        <v>0</v>
      </c>
      <c r="AR193" s="16" t="s">
        <v>207</v>
      </c>
      <c r="AT193" s="16" t="s">
        <v>117</v>
      </c>
      <c r="AU193" s="16" t="s">
        <v>76</v>
      </c>
      <c r="AY193" s="16" t="s">
        <v>114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6" t="s">
        <v>74</v>
      </c>
      <c r="BK193" s="180">
        <f>ROUND(I193*H193,2)</f>
        <v>0</v>
      </c>
      <c r="BL193" s="16" t="s">
        <v>207</v>
      </c>
      <c r="BM193" s="16" t="s">
        <v>286</v>
      </c>
    </row>
    <row r="194" spans="2:65" s="1" customFormat="1" ht="16.5" customHeight="1">
      <c r="B194" s="33"/>
      <c r="C194" s="169" t="s">
        <v>287</v>
      </c>
      <c r="D194" s="169" t="s">
        <v>117</v>
      </c>
      <c r="E194" s="170" t="s">
        <v>288</v>
      </c>
      <c r="F194" s="171" t="s">
        <v>289</v>
      </c>
      <c r="G194" s="172" t="s">
        <v>126</v>
      </c>
      <c r="H194" s="173">
        <v>992.473</v>
      </c>
      <c r="I194" s="174"/>
      <c r="J194" s="175">
        <f>ROUND(I194*H194,2)</f>
        <v>0</v>
      </c>
      <c r="K194" s="171" t="s">
        <v>121</v>
      </c>
      <c r="L194" s="37"/>
      <c r="M194" s="176" t="s">
        <v>1</v>
      </c>
      <c r="N194" s="177" t="s">
        <v>40</v>
      </c>
      <c r="O194" s="59"/>
      <c r="P194" s="178">
        <f>O194*H194</f>
        <v>0</v>
      </c>
      <c r="Q194" s="178">
        <v>0</v>
      </c>
      <c r="R194" s="178">
        <f>Q194*H194</f>
        <v>0</v>
      </c>
      <c r="S194" s="178">
        <v>0</v>
      </c>
      <c r="T194" s="179">
        <f>S194*H194</f>
        <v>0</v>
      </c>
      <c r="AR194" s="16" t="s">
        <v>207</v>
      </c>
      <c r="AT194" s="16" t="s">
        <v>117</v>
      </c>
      <c r="AU194" s="16" t="s">
        <v>76</v>
      </c>
      <c r="AY194" s="16" t="s">
        <v>114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6" t="s">
        <v>74</v>
      </c>
      <c r="BK194" s="180">
        <f>ROUND(I194*H194,2)</f>
        <v>0</v>
      </c>
      <c r="BL194" s="16" t="s">
        <v>207</v>
      </c>
      <c r="BM194" s="16" t="s">
        <v>290</v>
      </c>
    </row>
    <row r="195" spans="2:51" s="13" customFormat="1" ht="10.2">
      <c r="B195" s="204"/>
      <c r="C195" s="205"/>
      <c r="D195" s="183" t="s">
        <v>128</v>
      </c>
      <c r="E195" s="206" t="s">
        <v>1</v>
      </c>
      <c r="F195" s="207" t="s">
        <v>141</v>
      </c>
      <c r="G195" s="205"/>
      <c r="H195" s="206" t="s">
        <v>1</v>
      </c>
      <c r="I195" s="208"/>
      <c r="J195" s="205"/>
      <c r="K195" s="205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128</v>
      </c>
      <c r="AU195" s="213" t="s">
        <v>76</v>
      </c>
      <c r="AV195" s="13" t="s">
        <v>74</v>
      </c>
      <c r="AW195" s="13" t="s">
        <v>31</v>
      </c>
      <c r="AX195" s="13" t="s">
        <v>69</v>
      </c>
      <c r="AY195" s="213" t="s">
        <v>114</v>
      </c>
    </row>
    <row r="196" spans="2:51" s="11" customFormat="1" ht="10.2">
      <c r="B196" s="181"/>
      <c r="C196" s="182"/>
      <c r="D196" s="183" t="s">
        <v>128</v>
      </c>
      <c r="E196" s="184" t="s">
        <v>1</v>
      </c>
      <c r="F196" s="185" t="s">
        <v>228</v>
      </c>
      <c r="G196" s="182"/>
      <c r="H196" s="186">
        <v>472.68</v>
      </c>
      <c r="I196" s="187"/>
      <c r="J196" s="182"/>
      <c r="K196" s="182"/>
      <c r="L196" s="188"/>
      <c r="M196" s="189"/>
      <c r="N196" s="190"/>
      <c r="O196" s="190"/>
      <c r="P196" s="190"/>
      <c r="Q196" s="190"/>
      <c r="R196" s="190"/>
      <c r="S196" s="190"/>
      <c r="T196" s="191"/>
      <c r="AT196" s="192" t="s">
        <v>128</v>
      </c>
      <c r="AU196" s="192" t="s">
        <v>76</v>
      </c>
      <c r="AV196" s="11" t="s">
        <v>76</v>
      </c>
      <c r="AW196" s="11" t="s">
        <v>31</v>
      </c>
      <c r="AX196" s="11" t="s">
        <v>69</v>
      </c>
      <c r="AY196" s="192" t="s">
        <v>114</v>
      </c>
    </row>
    <row r="197" spans="2:51" s="11" customFormat="1" ht="10.2">
      <c r="B197" s="181"/>
      <c r="C197" s="182"/>
      <c r="D197" s="183" t="s">
        <v>128</v>
      </c>
      <c r="E197" s="184" t="s">
        <v>1</v>
      </c>
      <c r="F197" s="185" t="s">
        <v>291</v>
      </c>
      <c r="G197" s="182"/>
      <c r="H197" s="186">
        <v>13.437</v>
      </c>
      <c r="I197" s="187"/>
      <c r="J197" s="182"/>
      <c r="K197" s="182"/>
      <c r="L197" s="188"/>
      <c r="M197" s="189"/>
      <c r="N197" s="190"/>
      <c r="O197" s="190"/>
      <c r="P197" s="190"/>
      <c r="Q197" s="190"/>
      <c r="R197" s="190"/>
      <c r="S197" s="190"/>
      <c r="T197" s="191"/>
      <c r="AT197" s="192" t="s">
        <v>128</v>
      </c>
      <c r="AU197" s="192" t="s">
        <v>76</v>
      </c>
      <c r="AV197" s="11" t="s">
        <v>76</v>
      </c>
      <c r="AW197" s="11" t="s">
        <v>31</v>
      </c>
      <c r="AX197" s="11" t="s">
        <v>69</v>
      </c>
      <c r="AY197" s="192" t="s">
        <v>114</v>
      </c>
    </row>
    <row r="198" spans="2:51" s="13" customFormat="1" ht="10.2">
      <c r="B198" s="204"/>
      <c r="C198" s="205"/>
      <c r="D198" s="183" t="s">
        <v>128</v>
      </c>
      <c r="E198" s="206" t="s">
        <v>1</v>
      </c>
      <c r="F198" s="207" t="s">
        <v>143</v>
      </c>
      <c r="G198" s="205"/>
      <c r="H198" s="206" t="s">
        <v>1</v>
      </c>
      <c r="I198" s="208"/>
      <c r="J198" s="205"/>
      <c r="K198" s="205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128</v>
      </c>
      <c r="AU198" s="213" t="s">
        <v>76</v>
      </c>
      <c r="AV198" s="13" t="s">
        <v>74</v>
      </c>
      <c r="AW198" s="13" t="s">
        <v>31</v>
      </c>
      <c r="AX198" s="13" t="s">
        <v>69</v>
      </c>
      <c r="AY198" s="213" t="s">
        <v>114</v>
      </c>
    </row>
    <row r="199" spans="2:51" s="11" customFormat="1" ht="10.2">
      <c r="B199" s="181"/>
      <c r="C199" s="182"/>
      <c r="D199" s="183" t="s">
        <v>128</v>
      </c>
      <c r="E199" s="184" t="s">
        <v>1</v>
      </c>
      <c r="F199" s="185" t="s">
        <v>187</v>
      </c>
      <c r="G199" s="182"/>
      <c r="H199" s="186">
        <v>492.73</v>
      </c>
      <c r="I199" s="187"/>
      <c r="J199" s="182"/>
      <c r="K199" s="182"/>
      <c r="L199" s="188"/>
      <c r="M199" s="189"/>
      <c r="N199" s="190"/>
      <c r="O199" s="190"/>
      <c r="P199" s="190"/>
      <c r="Q199" s="190"/>
      <c r="R199" s="190"/>
      <c r="S199" s="190"/>
      <c r="T199" s="191"/>
      <c r="AT199" s="192" t="s">
        <v>128</v>
      </c>
      <c r="AU199" s="192" t="s">
        <v>76</v>
      </c>
      <c r="AV199" s="11" t="s">
        <v>76</v>
      </c>
      <c r="AW199" s="11" t="s">
        <v>31</v>
      </c>
      <c r="AX199" s="11" t="s">
        <v>69</v>
      </c>
      <c r="AY199" s="192" t="s">
        <v>114</v>
      </c>
    </row>
    <row r="200" spans="2:51" s="11" customFormat="1" ht="10.2">
      <c r="B200" s="181"/>
      <c r="C200" s="182"/>
      <c r="D200" s="183" t="s">
        <v>128</v>
      </c>
      <c r="E200" s="184" t="s">
        <v>1</v>
      </c>
      <c r="F200" s="185" t="s">
        <v>292</v>
      </c>
      <c r="G200" s="182"/>
      <c r="H200" s="186">
        <v>13.626</v>
      </c>
      <c r="I200" s="187"/>
      <c r="J200" s="182"/>
      <c r="K200" s="182"/>
      <c r="L200" s="188"/>
      <c r="M200" s="189"/>
      <c r="N200" s="190"/>
      <c r="O200" s="190"/>
      <c r="P200" s="190"/>
      <c r="Q200" s="190"/>
      <c r="R200" s="190"/>
      <c r="S200" s="190"/>
      <c r="T200" s="191"/>
      <c r="AT200" s="192" t="s">
        <v>128</v>
      </c>
      <c r="AU200" s="192" t="s">
        <v>76</v>
      </c>
      <c r="AV200" s="11" t="s">
        <v>76</v>
      </c>
      <c r="AW200" s="11" t="s">
        <v>31</v>
      </c>
      <c r="AX200" s="11" t="s">
        <v>69</v>
      </c>
      <c r="AY200" s="192" t="s">
        <v>114</v>
      </c>
    </row>
    <row r="201" spans="2:51" s="12" customFormat="1" ht="10.2">
      <c r="B201" s="193"/>
      <c r="C201" s="194"/>
      <c r="D201" s="183" t="s">
        <v>128</v>
      </c>
      <c r="E201" s="195" t="s">
        <v>1</v>
      </c>
      <c r="F201" s="196" t="s">
        <v>131</v>
      </c>
      <c r="G201" s="194"/>
      <c r="H201" s="197">
        <v>992.473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128</v>
      </c>
      <c r="AU201" s="203" t="s">
        <v>76</v>
      </c>
      <c r="AV201" s="12" t="s">
        <v>122</v>
      </c>
      <c r="AW201" s="12" t="s">
        <v>31</v>
      </c>
      <c r="AX201" s="12" t="s">
        <v>74</v>
      </c>
      <c r="AY201" s="203" t="s">
        <v>114</v>
      </c>
    </row>
    <row r="202" spans="2:65" s="1" customFormat="1" ht="16.5" customHeight="1">
      <c r="B202" s="33"/>
      <c r="C202" s="214" t="s">
        <v>256</v>
      </c>
      <c r="D202" s="214" t="s">
        <v>253</v>
      </c>
      <c r="E202" s="215" t="s">
        <v>293</v>
      </c>
      <c r="F202" s="216" t="s">
        <v>294</v>
      </c>
      <c r="G202" s="217" t="s">
        <v>126</v>
      </c>
      <c r="H202" s="218">
        <v>1141.344</v>
      </c>
      <c r="I202" s="219"/>
      <c r="J202" s="220">
        <f>ROUND(I202*H202,2)</f>
        <v>0</v>
      </c>
      <c r="K202" s="216" t="s">
        <v>1</v>
      </c>
      <c r="L202" s="221"/>
      <c r="M202" s="222" t="s">
        <v>1</v>
      </c>
      <c r="N202" s="223" t="s">
        <v>40</v>
      </c>
      <c r="O202" s="59"/>
      <c r="P202" s="178">
        <f>O202*H202</f>
        <v>0</v>
      </c>
      <c r="Q202" s="178">
        <v>0.00031</v>
      </c>
      <c r="R202" s="178">
        <f>Q202*H202</f>
        <v>0.35381664</v>
      </c>
      <c r="S202" s="178">
        <v>0</v>
      </c>
      <c r="T202" s="179">
        <f>S202*H202</f>
        <v>0</v>
      </c>
      <c r="AR202" s="16" t="s">
        <v>256</v>
      </c>
      <c r="AT202" s="16" t="s">
        <v>253</v>
      </c>
      <c r="AU202" s="16" t="s">
        <v>76</v>
      </c>
      <c r="AY202" s="16" t="s">
        <v>114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6" t="s">
        <v>74</v>
      </c>
      <c r="BK202" s="180">
        <f>ROUND(I202*H202,2)</f>
        <v>0</v>
      </c>
      <c r="BL202" s="16" t="s">
        <v>207</v>
      </c>
      <c r="BM202" s="16" t="s">
        <v>295</v>
      </c>
    </row>
    <row r="203" spans="2:51" s="11" customFormat="1" ht="10.2">
      <c r="B203" s="181"/>
      <c r="C203" s="182"/>
      <c r="D203" s="183" t="s">
        <v>128</v>
      </c>
      <c r="E203" s="182"/>
      <c r="F203" s="185" t="s">
        <v>296</v>
      </c>
      <c r="G203" s="182"/>
      <c r="H203" s="186">
        <v>1141.344</v>
      </c>
      <c r="I203" s="187"/>
      <c r="J203" s="182"/>
      <c r="K203" s="182"/>
      <c r="L203" s="188"/>
      <c r="M203" s="189"/>
      <c r="N203" s="190"/>
      <c r="O203" s="190"/>
      <c r="P203" s="190"/>
      <c r="Q203" s="190"/>
      <c r="R203" s="190"/>
      <c r="S203" s="190"/>
      <c r="T203" s="191"/>
      <c r="AT203" s="192" t="s">
        <v>128</v>
      </c>
      <c r="AU203" s="192" t="s">
        <v>76</v>
      </c>
      <c r="AV203" s="11" t="s">
        <v>76</v>
      </c>
      <c r="AW203" s="11" t="s">
        <v>4</v>
      </c>
      <c r="AX203" s="11" t="s">
        <v>74</v>
      </c>
      <c r="AY203" s="192" t="s">
        <v>114</v>
      </c>
    </row>
    <row r="204" spans="2:65" s="1" customFormat="1" ht="16.5" customHeight="1">
      <c r="B204" s="33"/>
      <c r="C204" s="169" t="s">
        <v>297</v>
      </c>
      <c r="D204" s="169" t="s">
        <v>117</v>
      </c>
      <c r="E204" s="170" t="s">
        <v>298</v>
      </c>
      <c r="F204" s="171" t="s">
        <v>299</v>
      </c>
      <c r="G204" s="172" t="s">
        <v>300</v>
      </c>
      <c r="H204" s="173">
        <v>4</v>
      </c>
      <c r="I204" s="174"/>
      <c r="J204" s="175">
        <f>ROUND(I204*H204,2)</f>
        <v>0</v>
      </c>
      <c r="K204" s="171" t="s">
        <v>121</v>
      </c>
      <c r="L204" s="37"/>
      <c r="M204" s="176" t="s">
        <v>1</v>
      </c>
      <c r="N204" s="177" t="s">
        <v>40</v>
      </c>
      <c r="O204" s="59"/>
      <c r="P204" s="178">
        <f>O204*H204</f>
        <v>0</v>
      </c>
      <c r="Q204" s="178">
        <v>0</v>
      </c>
      <c r="R204" s="178">
        <f>Q204*H204</f>
        <v>0</v>
      </c>
      <c r="S204" s="178">
        <v>0.0003</v>
      </c>
      <c r="T204" s="179">
        <f>S204*H204</f>
        <v>0.0012</v>
      </c>
      <c r="AR204" s="16" t="s">
        <v>207</v>
      </c>
      <c r="AT204" s="16" t="s">
        <v>117</v>
      </c>
      <c r="AU204" s="16" t="s">
        <v>76</v>
      </c>
      <c r="AY204" s="16" t="s">
        <v>114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6" t="s">
        <v>74</v>
      </c>
      <c r="BK204" s="180">
        <f>ROUND(I204*H204,2)</f>
        <v>0</v>
      </c>
      <c r="BL204" s="16" t="s">
        <v>207</v>
      </c>
      <c r="BM204" s="16" t="s">
        <v>301</v>
      </c>
    </row>
    <row r="205" spans="2:65" s="1" customFormat="1" ht="16.5" customHeight="1">
      <c r="B205" s="33"/>
      <c r="C205" s="169" t="s">
        <v>302</v>
      </c>
      <c r="D205" s="169" t="s">
        <v>117</v>
      </c>
      <c r="E205" s="170" t="s">
        <v>303</v>
      </c>
      <c r="F205" s="171" t="s">
        <v>304</v>
      </c>
      <c r="G205" s="172" t="s">
        <v>193</v>
      </c>
      <c r="H205" s="173">
        <v>7.066</v>
      </c>
      <c r="I205" s="174"/>
      <c r="J205" s="175">
        <f>ROUND(I205*H205,2)</f>
        <v>0</v>
      </c>
      <c r="K205" s="171" t="s">
        <v>121</v>
      </c>
      <c r="L205" s="37"/>
      <c r="M205" s="176" t="s">
        <v>1</v>
      </c>
      <c r="N205" s="177" t="s">
        <v>40</v>
      </c>
      <c r="O205" s="59"/>
      <c r="P205" s="178">
        <f>O205*H205</f>
        <v>0</v>
      </c>
      <c r="Q205" s="178">
        <v>0</v>
      </c>
      <c r="R205" s="178">
        <f>Q205*H205</f>
        <v>0</v>
      </c>
      <c r="S205" s="178">
        <v>0</v>
      </c>
      <c r="T205" s="179">
        <f>S205*H205</f>
        <v>0</v>
      </c>
      <c r="AR205" s="16" t="s">
        <v>207</v>
      </c>
      <c r="AT205" s="16" t="s">
        <v>117</v>
      </c>
      <c r="AU205" s="16" t="s">
        <v>76</v>
      </c>
      <c r="AY205" s="16" t="s">
        <v>114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6" t="s">
        <v>74</v>
      </c>
      <c r="BK205" s="180">
        <f>ROUND(I205*H205,2)</f>
        <v>0</v>
      </c>
      <c r="BL205" s="16" t="s">
        <v>207</v>
      </c>
      <c r="BM205" s="16" t="s">
        <v>305</v>
      </c>
    </row>
    <row r="206" spans="2:63" s="10" customFormat="1" ht="22.8" customHeight="1">
      <c r="B206" s="153"/>
      <c r="C206" s="154"/>
      <c r="D206" s="155" t="s">
        <v>68</v>
      </c>
      <c r="E206" s="167" t="s">
        <v>306</v>
      </c>
      <c r="F206" s="167" t="s">
        <v>307</v>
      </c>
      <c r="G206" s="154"/>
      <c r="H206" s="154"/>
      <c r="I206" s="157"/>
      <c r="J206" s="168">
        <f>BK206</f>
        <v>0</v>
      </c>
      <c r="K206" s="154"/>
      <c r="L206" s="159"/>
      <c r="M206" s="160"/>
      <c r="N206" s="161"/>
      <c r="O206" s="161"/>
      <c r="P206" s="162">
        <f>SUM(P207:P232)</f>
        <v>0</v>
      </c>
      <c r="Q206" s="161"/>
      <c r="R206" s="162">
        <f>SUM(R207:R232)</f>
        <v>5.23023248</v>
      </c>
      <c r="S206" s="161"/>
      <c r="T206" s="163">
        <f>SUM(T207:T232)</f>
        <v>17.780905</v>
      </c>
      <c r="AR206" s="164" t="s">
        <v>76</v>
      </c>
      <c r="AT206" s="165" t="s">
        <v>68</v>
      </c>
      <c r="AU206" s="165" t="s">
        <v>74</v>
      </c>
      <c r="AY206" s="164" t="s">
        <v>114</v>
      </c>
      <c r="BK206" s="166">
        <f>SUM(BK207:BK232)</f>
        <v>0</v>
      </c>
    </row>
    <row r="207" spans="2:65" s="1" customFormat="1" ht="16.5" customHeight="1">
      <c r="B207" s="33"/>
      <c r="C207" s="169" t="s">
        <v>308</v>
      </c>
      <c r="D207" s="169" t="s">
        <v>117</v>
      </c>
      <c r="E207" s="170" t="s">
        <v>309</v>
      </c>
      <c r="F207" s="171" t="s">
        <v>310</v>
      </c>
      <c r="G207" s="172" t="s">
        <v>239</v>
      </c>
      <c r="H207" s="173">
        <v>180.42</v>
      </c>
      <c r="I207" s="174"/>
      <c r="J207" s="175">
        <f>ROUND(I207*H207,2)</f>
        <v>0</v>
      </c>
      <c r="K207" s="171" t="s">
        <v>121</v>
      </c>
      <c r="L207" s="37"/>
      <c r="M207" s="176" t="s">
        <v>1</v>
      </c>
      <c r="N207" s="177" t="s">
        <v>40</v>
      </c>
      <c r="O207" s="59"/>
      <c r="P207" s="178">
        <f>O207*H207</f>
        <v>0</v>
      </c>
      <c r="Q207" s="178">
        <v>0</v>
      </c>
      <c r="R207" s="178">
        <f>Q207*H207</f>
        <v>0</v>
      </c>
      <c r="S207" s="178">
        <v>0</v>
      </c>
      <c r="T207" s="179">
        <f>S207*H207</f>
        <v>0</v>
      </c>
      <c r="AR207" s="16" t="s">
        <v>207</v>
      </c>
      <c r="AT207" s="16" t="s">
        <v>117</v>
      </c>
      <c r="AU207" s="16" t="s">
        <v>76</v>
      </c>
      <c r="AY207" s="16" t="s">
        <v>114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6" t="s">
        <v>74</v>
      </c>
      <c r="BK207" s="180">
        <f>ROUND(I207*H207,2)</f>
        <v>0</v>
      </c>
      <c r="BL207" s="16" t="s">
        <v>207</v>
      </c>
      <c r="BM207" s="16" t="s">
        <v>311</v>
      </c>
    </row>
    <row r="208" spans="2:65" s="1" customFormat="1" ht="16.5" customHeight="1">
      <c r="B208" s="33"/>
      <c r="C208" s="214" t="s">
        <v>312</v>
      </c>
      <c r="D208" s="214" t="s">
        <v>253</v>
      </c>
      <c r="E208" s="215" t="s">
        <v>313</v>
      </c>
      <c r="F208" s="216" t="s">
        <v>314</v>
      </c>
      <c r="G208" s="217" t="s">
        <v>239</v>
      </c>
      <c r="H208" s="218">
        <v>189.441</v>
      </c>
      <c r="I208" s="219"/>
      <c r="J208" s="220">
        <f>ROUND(I208*H208,2)</f>
        <v>0</v>
      </c>
      <c r="K208" s="216" t="s">
        <v>121</v>
      </c>
      <c r="L208" s="221"/>
      <c r="M208" s="222" t="s">
        <v>1</v>
      </c>
      <c r="N208" s="223" t="s">
        <v>40</v>
      </c>
      <c r="O208" s="59"/>
      <c r="P208" s="178">
        <f>O208*H208</f>
        <v>0</v>
      </c>
      <c r="Q208" s="178">
        <v>0.00038</v>
      </c>
      <c r="R208" s="178">
        <f>Q208*H208</f>
        <v>0.07198758000000001</v>
      </c>
      <c r="S208" s="178">
        <v>0</v>
      </c>
      <c r="T208" s="179">
        <f>S208*H208</f>
        <v>0</v>
      </c>
      <c r="AR208" s="16" t="s">
        <v>256</v>
      </c>
      <c r="AT208" s="16" t="s">
        <v>253</v>
      </c>
      <c r="AU208" s="16" t="s">
        <v>76</v>
      </c>
      <c r="AY208" s="16" t="s">
        <v>114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6" t="s">
        <v>74</v>
      </c>
      <c r="BK208" s="180">
        <f>ROUND(I208*H208,2)</f>
        <v>0</v>
      </c>
      <c r="BL208" s="16" t="s">
        <v>207</v>
      </c>
      <c r="BM208" s="16" t="s">
        <v>315</v>
      </c>
    </row>
    <row r="209" spans="2:51" s="11" customFormat="1" ht="10.2">
      <c r="B209" s="181"/>
      <c r="C209" s="182"/>
      <c r="D209" s="183" t="s">
        <v>128</v>
      </c>
      <c r="E209" s="182"/>
      <c r="F209" s="185" t="s">
        <v>316</v>
      </c>
      <c r="G209" s="182"/>
      <c r="H209" s="186">
        <v>189.441</v>
      </c>
      <c r="I209" s="187"/>
      <c r="J209" s="182"/>
      <c r="K209" s="182"/>
      <c r="L209" s="188"/>
      <c r="M209" s="189"/>
      <c r="N209" s="190"/>
      <c r="O209" s="190"/>
      <c r="P209" s="190"/>
      <c r="Q209" s="190"/>
      <c r="R209" s="190"/>
      <c r="S209" s="190"/>
      <c r="T209" s="191"/>
      <c r="AT209" s="192" t="s">
        <v>128</v>
      </c>
      <c r="AU209" s="192" t="s">
        <v>76</v>
      </c>
      <c r="AV209" s="11" t="s">
        <v>76</v>
      </c>
      <c r="AW209" s="11" t="s">
        <v>4</v>
      </c>
      <c r="AX209" s="11" t="s">
        <v>74</v>
      </c>
      <c r="AY209" s="192" t="s">
        <v>114</v>
      </c>
    </row>
    <row r="210" spans="2:65" s="1" customFormat="1" ht="16.5" customHeight="1">
      <c r="B210" s="33"/>
      <c r="C210" s="169" t="s">
        <v>317</v>
      </c>
      <c r="D210" s="169" t="s">
        <v>117</v>
      </c>
      <c r="E210" s="170" t="s">
        <v>318</v>
      </c>
      <c r="F210" s="171" t="s">
        <v>319</v>
      </c>
      <c r="G210" s="172" t="s">
        <v>126</v>
      </c>
      <c r="H210" s="173">
        <v>903.63</v>
      </c>
      <c r="I210" s="174"/>
      <c r="J210" s="175">
        <f>ROUND(I210*H210,2)</f>
        <v>0</v>
      </c>
      <c r="K210" s="171" t="s">
        <v>121</v>
      </c>
      <c r="L210" s="37"/>
      <c r="M210" s="176" t="s">
        <v>1</v>
      </c>
      <c r="N210" s="177" t="s">
        <v>40</v>
      </c>
      <c r="O210" s="59"/>
      <c r="P210" s="178">
        <f>O210*H210</f>
        <v>0</v>
      </c>
      <c r="Q210" s="178">
        <v>3E-05</v>
      </c>
      <c r="R210" s="178">
        <f>Q210*H210</f>
        <v>0.027108900000000002</v>
      </c>
      <c r="S210" s="178">
        <v>0</v>
      </c>
      <c r="T210" s="179">
        <f>S210*H210</f>
        <v>0</v>
      </c>
      <c r="AR210" s="16" t="s">
        <v>207</v>
      </c>
      <c r="AT210" s="16" t="s">
        <v>117</v>
      </c>
      <c r="AU210" s="16" t="s">
        <v>76</v>
      </c>
      <c r="AY210" s="16" t="s">
        <v>114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6" t="s">
        <v>74</v>
      </c>
      <c r="BK210" s="180">
        <f>ROUND(I210*H210,2)</f>
        <v>0</v>
      </c>
      <c r="BL210" s="16" t="s">
        <v>207</v>
      </c>
      <c r="BM210" s="16" t="s">
        <v>320</v>
      </c>
    </row>
    <row r="211" spans="2:51" s="13" customFormat="1" ht="10.2">
      <c r="B211" s="204"/>
      <c r="C211" s="205"/>
      <c r="D211" s="183" t="s">
        <v>128</v>
      </c>
      <c r="E211" s="206" t="s">
        <v>1</v>
      </c>
      <c r="F211" s="207" t="s">
        <v>321</v>
      </c>
      <c r="G211" s="205"/>
      <c r="H211" s="206" t="s">
        <v>1</v>
      </c>
      <c r="I211" s="208"/>
      <c r="J211" s="205"/>
      <c r="K211" s="205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128</v>
      </c>
      <c r="AU211" s="213" t="s">
        <v>76</v>
      </c>
      <c r="AV211" s="13" t="s">
        <v>74</v>
      </c>
      <c r="AW211" s="13" t="s">
        <v>31</v>
      </c>
      <c r="AX211" s="13" t="s">
        <v>69</v>
      </c>
      <c r="AY211" s="213" t="s">
        <v>114</v>
      </c>
    </row>
    <row r="212" spans="2:51" s="11" customFormat="1" ht="10.2">
      <c r="B212" s="181"/>
      <c r="C212" s="182"/>
      <c r="D212" s="183" t="s">
        <v>128</v>
      </c>
      <c r="E212" s="184" t="s">
        <v>1</v>
      </c>
      <c r="F212" s="185" t="s">
        <v>149</v>
      </c>
      <c r="G212" s="182"/>
      <c r="H212" s="186">
        <v>444.89</v>
      </c>
      <c r="I212" s="187"/>
      <c r="J212" s="182"/>
      <c r="K212" s="182"/>
      <c r="L212" s="188"/>
      <c r="M212" s="189"/>
      <c r="N212" s="190"/>
      <c r="O212" s="190"/>
      <c r="P212" s="190"/>
      <c r="Q212" s="190"/>
      <c r="R212" s="190"/>
      <c r="S212" s="190"/>
      <c r="T212" s="191"/>
      <c r="AT212" s="192" t="s">
        <v>128</v>
      </c>
      <c r="AU212" s="192" t="s">
        <v>76</v>
      </c>
      <c r="AV212" s="11" t="s">
        <v>76</v>
      </c>
      <c r="AW212" s="11" t="s">
        <v>31</v>
      </c>
      <c r="AX212" s="11" t="s">
        <v>69</v>
      </c>
      <c r="AY212" s="192" t="s">
        <v>114</v>
      </c>
    </row>
    <row r="213" spans="2:51" s="13" customFormat="1" ht="10.2">
      <c r="B213" s="204"/>
      <c r="C213" s="205"/>
      <c r="D213" s="183" t="s">
        <v>128</v>
      </c>
      <c r="E213" s="206" t="s">
        <v>1</v>
      </c>
      <c r="F213" s="207" t="s">
        <v>143</v>
      </c>
      <c r="G213" s="205"/>
      <c r="H213" s="206" t="s">
        <v>1</v>
      </c>
      <c r="I213" s="208"/>
      <c r="J213" s="205"/>
      <c r="K213" s="205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128</v>
      </c>
      <c r="AU213" s="213" t="s">
        <v>76</v>
      </c>
      <c r="AV213" s="13" t="s">
        <v>74</v>
      </c>
      <c r="AW213" s="13" t="s">
        <v>31</v>
      </c>
      <c r="AX213" s="13" t="s">
        <v>69</v>
      </c>
      <c r="AY213" s="213" t="s">
        <v>114</v>
      </c>
    </row>
    <row r="214" spans="2:51" s="11" customFormat="1" ht="10.2">
      <c r="B214" s="181"/>
      <c r="C214" s="182"/>
      <c r="D214" s="183" t="s">
        <v>128</v>
      </c>
      <c r="E214" s="184" t="s">
        <v>1</v>
      </c>
      <c r="F214" s="185" t="s">
        <v>150</v>
      </c>
      <c r="G214" s="182"/>
      <c r="H214" s="186">
        <v>458.74</v>
      </c>
      <c r="I214" s="187"/>
      <c r="J214" s="182"/>
      <c r="K214" s="182"/>
      <c r="L214" s="188"/>
      <c r="M214" s="189"/>
      <c r="N214" s="190"/>
      <c r="O214" s="190"/>
      <c r="P214" s="190"/>
      <c r="Q214" s="190"/>
      <c r="R214" s="190"/>
      <c r="S214" s="190"/>
      <c r="T214" s="191"/>
      <c r="AT214" s="192" t="s">
        <v>128</v>
      </c>
      <c r="AU214" s="192" t="s">
        <v>76</v>
      </c>
      <c r="AV214" s="11" t="s">
        <v>76</v>
      </c>
      <c r="AW214" s="11" t="s">
        <v>31</v>
      </c>
      <c r="AX214" s="11" t="s">
        <v>69</v>
      </c>
      <c r="AY214" s="192" t="s">
        <v>114</v>
      </c>
    </row>
    <row r="215" spans="2:51" s="12" customFormat="1" ht="10.2">
      <c r="B215" s="193"/>
      <c r="C215" s="194"/>
      <c r="D215" s="183" t="s">
        <v>128</v>
      </c>
      <c r="E215" s="195" t="s">
        <v>1</v>
      </c>
      <c r="F215" s="196" t="s">
        <v>131</v>
      </c>
      <c r="G215" s="194"/>
      <c r="H215" s="197">
        <v>903.63</v>
      </c>
      <c r="I215" s="198"/>
      <c r="J215" s="194"/>
      <c r="K215" s="194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128</v>
      </c>
      <c r="AU215" s="203" t="s">
        <v>76</v>
      </c>
      <c r="AV215" s="12" t="s">
        <v>122</v>
      </c>
      <c r="AW215" s="12" t="s">
        <v>31</v>
      </c>
      <c r="AX215" s="12" t="s">
        <v>74</v>
      </c>
      <c r="AY215" s="203" t="s">
        <v>114</v>
      </c>
    </row>
    <row r="216" spans="2:65" s="1" customFormat="1" ht="16.5" customHeight="1">
      <c r="B216" s="33"/>
      <c r="C216" s="214" t="s">
        <v>322</v>
      </c>
      <c r="D216" s="214" t="s">
        <v>253</v>
      </c>
      <c r="E216" s="215" t="s">
        <v>323</v>
      </c>
      <c r="F216" s="216" t="s">
        <v>324</v>
      </c>
      <c r="G216" s="217" t="s">
        <v>126</v>
      </c>
      <c r="H216" s="218">
        <v>948.812</v>
      </c>
      <c r="I216" s="219"/>
      <c r="J216" s="220">
        <f>ROUND(I216*H216,2)</f>
        <v>0</v>
      </c>
      <c r="K216" s="216" t="s">
        <v>121</v>
      </c>
      <c r="L216" s="221"/>
      <c r="M216" s="222" t="s">
        <v>1</v>
      </c>
      <c r="N216" s="223" t="s">
        <v>40</v>
      </c>
      <c r="O216" s="59"/>
      <c r="P216" s="178">
        <f>O216*H216</f>
        <v>0</v>
      </c>
      <c r="Q216" s="178">
        <v>0.003</v>
      </c>
      <c r="R216" s="178">
        <f>Q216*H216</f>
        <v>2.846436</v>
      </c>
      <c r="S216" s="178">
        <v>0</v>
      </c>
      <c r="T216" s="179">
        <f>S216*H216</f>
        <v>0</v>
      </c>
      <c r="AR216" s="16" t="s">
        <v>256</v>
      </c>
      <c r="AT216" s="16" t="s">
        <v>253</v>
      </c>
      <c r="AU216" s="16" t="s">
        <v>76</v>
      </c>
      <c r="AY216" s="16" t="s">
        <v>114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6" t="s">
        <v>74</v>
      </c>
      <c r="BK216" s="180">
        <f>ROUND(I216*H216,2)</f>
        <v>0</v>
      </c>
      <c r="BL216" s="16" t="s">
        <v>207</v>
      </c>
      <c r="BM216" s="16" t="s">
        <v>325</v>
      </c>
    </row>
    <row r="217" spans="2:51" s="11" customFormat="1" ht="10.2">
      <c r="B217" s="181"/>
      <c r="C217" s="182"/>
      <c r="D217" s="183" t="s">
        <v>128</v>
      </c>
      <c r="E217" s="182"/>
      <c r="F217" s="185" t="s">
        <v>326</v>
      </c>
      <c r="G217" s="182"/>
      <c r="H217" s="186">
        <v>948.812</v>
      </c>
      <c r="I217" s="187"/>
      <c r="J217" s="182"/>
      <c r="K217" s="182"/>
      <c r="L217" s="188"/>
      <c r="M217" s="189"/>
      <c r="N217" s="190"/>
      <c r="O217" s="190"/>
      <c r="P217" s="190"/>
      <c r="Q217" s="190"/>
      <c r="R217" s="190"/>
      <c r="S217" s="190"/>
      <c r="T217" s="191"/>
      <c r="AT217" s="192" t="s">
        <v>128</v>
      </c>
      <c r="AU217" s="192" t="s">
        <v>76</v>
      </c>
      <c r="AV217" s="11" t="s">
        <v>76</v>
      </c>
      <c r="AW217" s="11" t="s">
        <v>4</v>
      </c>
      <c r="AX217" s="11" t="s">
        <v>74</v>
      </c>
      <c r="AY217" s="192" t="s">
        <v>114</v>
      </c>
    </row>
    <row r="218" spans="2:65" s="1" customFormat="1" ht="16.5" customHeight="1">
      <c r="B218" s="33"/>
      <c r="C218" s="169" t="s">
        <v>327</v>
      </c>
      <c r="D218" s="169" t="s">
        <v>117</v>
      </c>
      <c r="E218" s="170" t="s">
        <v>328</v>
      </c>
      <c r="F218" s="171" t="s">
        <v>329</v>
      </c>
      <c r="G218" s="172" t="s">
        <v>126</v>
      </c>
      <c r="H218" s="173">
        <v>903.63</v>
      </c>
      <c r="I218" s="174"/>
      <c r="J218" s="175">
        <f>ROUND(I218*H218,2)</f>
        <v>0</v>
      </c>
      <c r="K218" s="171" t="s">
        <v>121</v>
      </c>
      <c r="L218" s="37"/>
      <c r="M218" s="176" t="s">
        <v>1</v>
      </c>
      <c r="N218" s="177" t="s">
        <v>40</v>
      </c>
      <c r="O218" s="59"/>
      <c r="P218" s="178">
        <f>O218*H218</f>
        <v>0</v>
      </c>
      <c r="Q218" s="178">
        <v>0</v>
      </c>
      <c r="R218" s="178">
        <f>Q218*H218</f>
        <v>0</v>
      </c>
      <c r="S218" s="178">
        <v>0</v>
      </c>
      <c r="T218" s="179">
        <f>S218*H218</f>
        <v>0</v>
      </c>
      <c r="AR218" s="16" t="s">
        <v>207</v>
      </c>
      <c r="AT218" s="16" t="s">
        <v>117</v>
      </c>
      <c r="AU218" s="16" t="s">
        <v>76</v>
      </c>
      <c r="AY218" s="16" t="s">
        <v>114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6" t="s">
        <v>74</v>
      </c>
      <c r="BK218" s="180">
        <f>ROUND(I218*H218,2)</f>
        <v>0</v>
      </c>
      <c r="BL218" s="16" t="s">
        <v>207</v>
      </c>
      <c r="BM218" s="16" t="s">
        <v>330</v>
      </c>
    </row>
    <row r="219" spans="2:51" s="13" customFormat="1" ht="10.2">
      <c r="B219" s="204"/>
      <c r="C219" s="205"/>
      <c r="D219" s="183" t="s">
        <v>128</v>
      </c>
      <c r="E219" s="206" t="s">
        <v>1</v>
      </c>
      <c r="F219" s="207" t="s">
        <v>321</v>
      </c>
      <c r="G219" s="205"/>
      <c r="H219" s="206" t="s">
        <v>1</v>
      </c>
      <c r="I219" s="208"/>
      <c r="J219" s="205"/>
      <c r="K219" s="205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128</v>
      </c>
      <c r="AU219" s="213" t="s">
        <v>76</v>
      </c>
      <c r="AV219" s="13" t="s">
        <v>74</v>
      </c>
      <c r="AW219" s="13" t="s">
        <v>31</v>
      </c>
      <c r="AX219" s="13" t="s">
        <v>69</v>
      </c>
      <c r="AY219" s="213" t="s">
        <v>114</v>
      </c>
    </row>
    <row r="220" spans="2:51" s="11" customFormat="1" ht="10.2">
      <c r="B220" s="181"/>
      <c r="C220" s="182"/>
      <c r="D220" s="183" t="s">
        <v>128</v>
      </c>
      <c r="E220" s="184" t="s">
        <v>1</v>
      </c>
      <c r="F220" s="185" t="s">
        <v>149</v>
      </c>
      <c r="G220" s="182"/>
      <c r="H220" s="186">
        <v>444.89</v>
      </c>
      <c r="I220" s="187"/>
      <c r="J220" s="182"/>
      <c r="K220" s="182"/>
      <c r="L220" s="188"/>
      <c r="M220" s="189"/>
      <c r="N220" s="190"/>
      <c r="O220" s="190"/>
      <c r="P220" s="190"/>
      <c r="Q220" s="190"/>
      <c r="R220" s="190"/>
      <c r="S220" s="190"/>
      <c r="T220" s="191"/>
      <c r="AT220" s="192" t="s">
        <v>128</v>
      </c>
      <c r="AU220" s="192" t="s">
        <v>76</v>
      </c>
      <c r="AV220" s="11" t="s">
        <v>76</v>
      </c>
      <c r="AW220" s="11" t="s">
        <v>31</v>
      </c>
      <c r="AX220" s="11" t="s">
        <v>69</v>
      </c>
      <c r="AY220" s="192" t="s">
        <v>114</v>
      </c>
    </row>
    <row r="221" spans="2:51" s="13" customFormat="1" ht="10.2">
      <c r="B221" s="204"/>
      <c r="C221" s="205"/>
      <c r="D221" s="183" t="s">
        <v>128</v>
      </c>
      <c r="E221" s="206" t="s">
        <v>1</v>
      </c>
      <c r="F221" s="207" t="s">
        <v>143</v>
      </c>
      <c r="G221" s="205"/>
      <c r="H221" s="206" t="s">
        <v>1</v>
      </c>
      <c r="I221" s="208"/>
      <c r="J221" s="205"/>
      <c r="K221" s="205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128</v>
      </c>
      <c r="AU221" s="213" t="s">
        <v>76</v>
      </c>
      <c r="AV221" s="13" t="s">
        <v>74</v>
      </c>
      <c r="AW221" s="13" t="s">
        <v>31</v>
      </c>
      <c r="AX221" s="13" t="s">
        <v>69</v>
      </c>
      <c r="AY221" s="213" t="s">
        <v>114</v>
      </c>
    </row>
    <row r="222" spans="2:51" s="11" customFormat="1" ht="10.2">
      <c r="B222" s="181"/>
      <c r="C222" s="182"/>
      <c r="D222" s="183" t="s">
        <v>128</v>
      </c>
      <c r="E222" s="184" t="s">
        <v>1</v>
      </c>
      <c r="F222" s="185" t="s">
        <v>150</v>
      </c>
      <c r="G222" s="182"/>
      <c r="H222" s="186">
        <v>458.74</v>
      </c>
      <c r="I222" s="187"/>
      <c r="J222" s="182"/>
      <c r="K222" s="182"/>
      <c r="L222" s="188"/>
      <c r="M222" s="189"/>
      <c r="N222" s="190"/>
      <c r="O222" s="190"/>
      <c r="P222" s="190"/>
      <c r="Q222" s="190"/>
      <c r="R222" s="190"/>
      <c r="S222" s="190"/>
      <c r="T222" s="191"/>
      <c r="AT222" s="192" t="s">
        <v>128</v>
      </c>
      <c r="AU222" s="192" t="s">
        <v>76</v>
      </c>
      <c r="AV222" s="11" t="s">
        <v>76</v>
      </c>
      <c r="AW222" s="11" t="s">
        <v>31</v>
      </c>
      <c r="AX222" s="11" t="s">
        <v>69</v>
      </c>
      <c r="AY222" s="192" t="s">
        <v>114</v>
      </c>
    </row>
    <row r="223" spans="2:51" s="12" customFormat="1" ht="10.2">
      <c r="B223" s="193"/>
      <c r="C223" s="194"/>
      <c r="D223" s="183" t="s">
        <v>128</v>
      </c>
      <c r="E223" s="195" t="s">
        <v>1</v>
      </c>
      <c r="F223" s="196" t="s">
        <v>131</v>
      </c>
      <c r="G223" s="194"/>
      <c r="H223" s="197">
        <v>903.63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128</v>
      </c>
      <c r="AU223" s="203" t="s">
        <v>76</v>
      </c>
      <c r="AV223" s="12" t="s">
        <v>122</v>
      </c>
      <c r="AW223" s="12" t="s">
        <v>31</v>
      </c>
      <c r="AX223" s="12" t="s">
        <v>74</v>
      </c>
      <c r="AY223" s="203" t="s">
        <v>114</v>
      </c>
    </row>
    <row r="224" spans="2:65" s="1" customFormat="1" ht="16.5" customHeight="1">
      <c r="B224" s="33"/>
      <c r="C224" s="214" t="s">
        <v>331</v>
      </c>
      <c r="D224" s="214" t="s">
        <v>253</v>
      </c>
      <c r="E224" s="215" t="s">
        <v>332</v>
      </c>
      <c r="F224" s="216" t="s">
        <v>333</v>
      </c>
      <c r="G224" s="217" t="s">
        <v>120</v>
      </c>
      <c r="H224" s="218">
        <v>114.235</v>
      </c>
      <c r="I224" s="219"/>
      <c r="J224" s="220">
        <f>ROUND(I224*H224,2)</f>
        <v>0</v>
      </c>
      <c r="K224" s="216" t="s">
        <v>121</v>
      </c>
      <c r="L224" s="221"/>
      <c r="M224" s="222" t="s">
        <v>1</v>
      </c>
      <c r="N224" s="223" t="s">
        <v>40</v>
      </c>
      <c r="O224" s="59"/>
      <c r="P224" s="178">
        <f>O224*H224</f>
        <v>0</v>
      </c>
      <c r="Q224" s="178">
        <v>0.02</v>
      </c>
      <c r="R224" s="178">
        <f>Q224*H224</f>
        <v>2.2847</v>
      </c>
      <c r="S224" s="178">
        <v>0</v>
      </c>
      <c r="T224" s="179">
        <f>S224*H224</f>
        <v>0</v>
      </c>
      <c r="AR224" s="16" t="s">
        <v>256</v>
      </c>
      <c r="AT224" s="16" t="s">
        <v>253</v>
      </c>
      <c r="AU224" s="16" t="s">
        <v>76</v>
      </c>
      <c r="AY224" s="16" t="s">
        <v>114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16" t="s">
        <v>74</v>
      </c>
      <c r="BK224" s="180">
        <f>ROUND(I224*H224,2)</f>
        <v>0</v>
      </c>
      <c r="BL224" s="16" t="s">
        <v>207</v>
      </c>
      <c r="BM224" s="16" t="s">
        <v>334</v>
      </c>
    </row>
    <row r="225" spans="2:51" s="11" customFormat="1" ht="10.2">
      <c r="B225" s="181"/>
      <c r="C225" s="182"/>
      <c r="D225" s="183" t="s">
        <v>128</v>
      </c>
      <c r="E225" s="184" t="s">
        <v>1</v>
      </c>
      <c r="F225" s="185" t="s">
        <v>335</v>
      </c>
      <c r="G225" s="182"/>
      <c r="H225" s="186">
        <v>114.235</v>
      </c>
      <c r="I225" s="187"/>
      <c r="J225" s="182"/>
      <c r="K225" s="182"/>
      <c r="L225" s="188"/>
      <c r="M225" s="189"/>
      <c r="N225" s="190"/>
      <c r="O225" s="190"/>
      <c r="P225" s="190"/>
      <c r="Q225" s="190"/>
      <c r="R225" s="190"/>
      <c r="S225" s="190"/>
      <c r="T225" s="191"/>
      <c r="AT225" s="192" t="s">
        <v>128</v>
      </c>
      <c r="AU225" s="192" t="s">
        <v>76</v>
      </c>
      <c r="AV225" s="11" t="s">
        <v>76</v>
      </c>
      <c r="AW225" s="11" t="s">
        <v>31</v>
      </c>
      <c r="AX225" s="11" t="s">
        <v>74</v>
      </c>
      <c r="AY225" s="192" t="s">
        <v>114</v>
      </c>
    </row>
    <row r="226" spans="2:65" s="1" customFormat="1" ht="16.5" customHeight="1">
      <c r="B226" s="33"/>
      <c r="C226" s="169" t="s">
        <v>336</v>
      </c>
      <c r="D226" s="169" t="s">
        <v>117</v>
      </c>
      <c r="E226" s="170" t="s">
        <v>337</v>
      </c>
      <c r="F226" s="171" t="s">
        <v>338</v>
      </c>
      <c r="G226" s="172" t="s">
        <v>126</v>
      </c>
      <c r="H226" s="173">
        <v>458.74</v>
      </c>
      <c r="I226" s="174"/>
      <c r="J226" s="175">
        <f>ROUND(I226*H226,2)</f>
        <v>0</v>
      </c>
      <c r="K226" s="171" t="s">
        <v>121</v>
      </c>
      <c r="L226" s="37"/>
      <c r="M226" s="176" t="s">
        <v>1</v>
      </c>
      <c r="N226" s="177" t="s">
        <v>40</v>
      </c>
      <c r="O226" s="59"/>
      <c r="P226" s="178">
        <f>O226*H226</f>
        <v>0</v>
      </c>
      <c r="Q226" s="178">
        <v>0</v>
      </c>
      <c r="R226" s="178">
        <f>Q226*H226</f>
        <v>0</v>
      </c>
      <c r="S226" s="178">
        <v>0.015</v>
      </c>
      <c r="T226" s="179">
        <f>S226*H226</f>
        <v>6.8811</v>
      </c>
      <c r="AR226" s="16" t="s">
        <v>207</v>
      </c>
      <c r="AT226" s="16" t="s">
        <v>117</v>
      </c>
      <c r="AU226" s="16" t="s">
        <v>76</v>
      </c>
      <c r="AY226" s="16" t="s">
        <v>114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16" t="s">
        <v>74</v>
      </c>
      <c r="BK226" s="180">
        <f>ROUND(I226*H226,2)</f>
        <v>0</v>
      </c>
      <c r="BL226" s="16" t="s">
        <v>207</v>
      </c>
      <c r="BM226" s="16" t="s">
        <v>339</v>
      </c>
    </row>
    <row r="227" spans="2:51" s="13" customFormat="1" ht="10.2">
      <c r="B227" s="204"/>
      <c r="C227" s="205"/>
      <c r="D227" s="183" t="s">
        <v>128</v>
      </c>
      <c r="E227" s="206" t="s">
        <v>1</v>
      </c>
      <c r="F227" s="207" t="s">
        <v>143</v>
      </c>
      <c r="G227" s="205"/>
      <c r="H227" s="206" t="s">
        <v>1</v>
      </c>
      <c r="I227" s="208"/>
      <c r="J227" s="205"/>
      <c r="K227" s="205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128</v>
      </c>
      <c r="AU227" s="213" t="s">
        <v>76</v>
      </c>
      <c r="AV227" s="13" t="s">
        <v>74</v>
      </c>
      <c r="AW227" s="13" t="s">
        <v>31</v>
      </c>
      <c r="AX227" s="13" t="s">
        <v>69</v>
      </c>
      <c r="AY227" s="213" t="s">
        <v>114</v>
      </c>
    </row>
    <row r="228" spans="2:51" s="11" customFormat="1" ht="10.2">
      <c r="B228" s="181"/>
      <c r="C228" s="182"/>
      <c r="D228" s="183" t="s">
        <v>128</v>
      </c>
      <c r="E228" s="184" t="s">
        <v>1</v>
      </c>
      <c r="F228" s="185" t="s">
        <v>150</v>
      </c>
      <c r="G228" s="182"/>
      <c r="H228" s="186">
        <v>458.74</v>
      </c>
      <c r="I228" s="187"/>
      <c r="J228" s="182"/>
      <c r="K228" s="182"/>
      <c r="L228" s="188"/>
      <c r="M228" s="189"/>
      <c r="N228" s="190"/>
      <c r="O228" s="190"/>
      <c r="P228" s="190"/>
      <c r="Q228" s="190"/>
      <c r="R228" s="190"/>
      <c r="S228" s="190"/>
      <c r="T228" s="191"/>
      <c r="AT228" s="192" t="s">
        <v>128</v>
      </c>
      <c r="AU228" s="192" t="s">
        <v>76</v>
      </c>
      <c r="AV228" s="11" t="s">
        <v>76</v>
      </c>
      <c r="AW228" s="11" t="s">
        <v>31</v>
      </c>
      <c r="AX228" s="11" t="s">
        <v>74</v>
      </c>
      <c r="AY228" s="192" t="s">
        <v>114</v>
      </c>
    </row>
    <row r="229" spans="2:65" s="1" customFormat="1" ht="16.5" customHeight="1">
      <c r="B229" s="33"/>
      <c r="C229" s="169" t="s">
        <v>340</v>
      </c>
      <c r="D229" s="169" t="s">
        <v>117</v>
      </c>
      <c r="E229" s="170" t="s">
        <v>341</v>
      </c>
      <c r="F229" s="171" t="s">
        <v>342</v>
      </c>
      <c r="G229" s="172" t="s">
        <v>126</v>
      </c>
      <c r="H229" s="173">
        <v>444.89</v>
      </c>
      <c r="I229" s="174"/>
      <c r="J229" s="175">
        <f>ROUND(I229*H229,2)</f>
        <v>0</v>
      </c>
      <c r="K229" s="171" t="s">
        <v>121</v>
      </c>
      <c r="L229" s="37"/>
      <c r="M229" s="176" t="s">
        <v>1</v>
      </c>
      <c r="N229" s="177" t="s">
        <v>40</v>
      </c>
      <c r="O229" s="59"/>
      <c r="P229" s="178">
        <f>O229*H229</f>
        <v>0</v>
      </c>
      <c r="Q229" s="178">
        <v>0</v>
      </c>
      <c r="R229" s="178">
        <f>Q229*H229</f>
        <v>0</v>
      </c>
      <c r="S229" s="178">
        <v>0.0245</v>
      </c>
      <c r="T229" s="179">
        <f>S229*H229</f>
        <v>10.899805</v>
      </c>
      <c r="AR229" s="16" t="s">
        <v>207</v>
      </c>
      <c r="AT229" s="16" t="s">
        <v>117</v>
      </c>
      <c r="AU229" s="16" t="s">
        <v>76</v>
      </c>
      <c r="AY229" s="16" t="s">
        <v>114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6" t="s">
        <v>74</v>
      </c>
      <c r="BK229" s="180">
        <f>ROUND(I229*H229,2)</f>
        <v>0</v>
      </c>
      <c r="BL229" s="16" t="s">
        <v>207</v>
      </c>
      <c r="BM229" s="16" t="s">
        <v>343</v>
      </c>
    </row>
    <row r="230" spans="2:51" s="13" customFormat="1" ht="10.2">
      <c r="B230" s="204"/>
      <c r="C230" s="205"/>
      <c r="D230" s="183" t="s">
        <v>128</v>
      </c>
      <c r="E230" s="206" t="s">
        <v>1</v>
      </c>
      <c r="F230" s="207" t="s">
        <v>141</v>
      </c>
      <c r="G230" s="205"/>
      <c r="H230" s="206" t="s">
        <v>1</v>
      </c>
      <c r="I230" s="208"/>
      <c r="J230" s="205"/>
      <c r="K230" s="205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128</v>
      </c>
      <c r="AU230" s="213" t="s">
        <v>76</v>
      </c>
      <c r="AV230" s="13" t="s">
        <v>74</v>
      </c>
      <c r="AW230" s="13" t="s">
        <v>31</v>
      </c>
      <c r="AX230" s="13" t="s">
        <v>69</v>
      </c>
      <c r="AY230" s="213" t="s">
        <v>114</v>
      </c>
    </row>
    <row r="231" spans="2:51" s="11" customFormat="1" ht="10.2">
      <c r="B231" s="181"/>
      <c r="C231" s="182"/>
      <c r="D231" s="183" t="s">
        <v>128</v>
      </c>
      <c r="E231" s="184" t="s">
        <v>1</v>
      </c>
      <c r="F231" s="185" t="s">
        <v>149</v>
      </c>
      <c r="G231" s="182"/>
      <c r="H231" s="186">
        <v>444.89</v>
      </c>
      <c r="I231" s="187"/>
      <c r="J231" s="182"/>
      <c r="K231" s="182"/>
      <c r="L231" s="188"/>
      <c r="M231" s="189"/>
      <c r="N231" s="190"/>
      <c r="O231" s="190"/>
      <c r="P231" s="190"/>
      <c r="Q231" s="190"/>
      <c r="R231" s="190"/>
      <c r="S231" s="190"/>
      <c r="T231" s="191"/>
      <c r="AT231" s="192" t="s">
        <v>128</v>
      </c>
      <c r="AU231" s="192" t="s">
        <v>76</v>
      </c>
      <c r="AV231" s="11" t="s">
        <v>76</v>
      </c>
      <c r="AW231" s="11" t="s">
        <v>31</v>
      </c>
      <c r="AX231" s="11" t="s">
        <v>74</v>
      </c>
      <c r="AY231" s="192" t="s">
        <v>114</v>
      </c>
    </row>
    <row r="232" spans="2:65" s="1" customFormat="1" ht="16.5" customHeight="1">
      <c r="B232" s="33"/>
      <c r="C232" s="169" t="s">
        <v>344</v>
      </c>
      <c r="D232" s="169" t="s">
        <v>117</v>
      </c>
      <c r="E232" s="170" t="s">
        <v>345</v>
      </c>
      <c r="F232" s="171" t="s">
        <v>346</v>
      </c>
      <c r="G232" s="172" t="s">
        <v>193</v>
      </c>
      <c r="H232" s="173">
        <v>5.23</v>
      </c>
      <c r="I232" s="174"/>
      <c r="J232" s="175">
        <f>ROUND(I232*H232,2)</f>
        <v>0</v>
      </c>
      <c r="K232" s="171" t="s">
        <v>121</v>
      </c>
      <c r="L232" s="37"/>
      <c r="M232" s="176" t="s">
        <v>1</v>
      </c>
      <c r="N232" s="177" t="s">
        <v>40</v>
      </c>
      <c r="O232" s="59"/>
      <c r="P232" s="178">
        <f>O232*H232</f>
        <v>0</v>
      </c>
      <c r="Q232" s="178">
        <v>0</v>
      </c>
      <c r="R232" s="178">
        <f>Q232*H232</f>
        <v>0</v>
      </c>
      <c r="S232" s="178">
        <v>0</v>
      </c>
      <c r="T232" s="179">
        <f>S232*H232</f>
        <v>0</v>
      </c>
      <c r="AR232" s="16" t="s">
        <v>207</v>
      </c>
      <c r="AT232" s="16" t="s">
        <v>117</v>
      </c>
      <c r="AU232" s="16" t="s">
        <v>76</v>
      </c>
      <c r="AY232" s="16" t="s">
        <v>114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6" t="s">
        <v>74</v>
      </c>
      <c r="BK232" s="180">
        <f>ROUND(I232*H232,2)</f>
        <v>0</v>
      </c>
      <c r="BL232" s="16" t="s">
        <v>207</v>
      </c>
      <c r="BM232" s="16" t="s">
        <v>347</v>
      </c>
    </row>
    <row r="233" spans="2:63" s="10" customFormat="1" ht="22.8" customHeight="1">
      <c r="B233" s="153"/>
      <c r="C233" s="154"/>
      <c r="D233" s="155" t="s">
        <v>68</v>
      </c>
      <c r="E233" s="167" t="s">
        <v>348</v>
      </c>
      <c r="F233" s="167" t="s">
        <v>349</v>
      </c>
      <c r="G233" s="154"/>
      <c r="H233" s="154"/>
      <c r="I233" s="157"/>
      <c r="J233" s="168">
        <f>BK233</f>
        <v>0</v>
      </c>
      <c r="K233" s="154"/>
      <c r="L233" s="159"/>
      <c r="M233" s="160"/>
      <c r="N233" s="161"/>
      <c r="O233" s="161"/>
      <c r="P233" s="162">
        <f>SUM(P234:P240)</f>
        <v>0</v>
      </c>
      <c r="Q233" s="161"/>
      <c r="R233" s="162">
        <f>SUM(R234:R240)</f>
        <v>0.01184</v>
      </c>
      <c r="S233" s="161"/>
      <c r="T233" s="163">
        <f>SUM(T234:T240)</f>
        <v>0.09228</v>
      </c>
      <c r="AR233" s="164" t="s">
        <v>76</v>
      </c>
      <c r="AT233" s="165" t="s">
        <v>68</v>
      </c>
      <c r="AU233" s="165" t="s">
        <v>74</v>
      </c>
      <c r="AY233" s="164" t="s">
        <v>114</v>
      </c>
      <c r="BK233" s="166">
        <f>SUM(BK234:BK240)</f>
        <v>0</v>
      </c>
    </row>
    <row r="234" spans="2:65" s="1" customFormat="1" ht="16.5" customHeight="1">
      <c r="B234" s="33"/>
      <c r="C234" s="169" t="s">
        <v>350</v>
      </c>
      <c r="D234" s="169" t="s">
        <v>117</v>
      </c>
      <c r="E234" s="170" t="s">
        <v>351</v>
      </c>
      <c r="F234" s="171" t="s">
        <v>352</v>
      </c>
      <c r="G234" s="172" t="s">
        <v>300</v>
      </c>
      <c r="H234" s="173">
        <v>4</v>
      </c>
      <c r="I234" s="174"/>
      <c r="J234" s="175">
        <f>ROUND(I234*H234,2)</f>
        <v>0</v>
      </c>
      <c r="K234" s="171" t="s">
        <v>121</v>
      </c>
      <c r="L234" s="37"/>
      <c r="M234" s="176" t="s">
        <v>1</v>
      </c>
      <c r="N234" s="177" t="s">
        <v>40</v>
      </c>
      <c r="O234" s="59"/>
      <c r="P234" s="178">
        <f>O234*H234</f>
        <v>0</v>
      </c>
      <c r="Q234" s="178">
        <v>0</v>
      </c>
      <c r="R234" s="178">
        <f>Q234*H234</f>
        <v>0</v>
      </c>
      <c r="S234" s="178">
        <v>0.02307</v>
      </c>
      <c r="T234" s="179">
        <f>S234*H234</f>
        <v>0.09228</v>
      </c>
      <c r="AR234" s="16" t="s">
        <v>207</v>
      </c>
      <c r="AT234" s="16" t="s">
        <v>117</v>
      </c>
      <c r="AU234" s="16" t="s">
        <v>76</v>
      </c>
      <c r="AY234" s="16" t="s">
        <v>114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6" t="s">
        <v>74</v>
      </c>
      <c r="BK234" s="180">
        <f>ROUND(I234*H234,2)</f>
        <v>0</v>
      </c>
      <c r="BL234" s="16" t="s">
        <v>207</v>
      </c>
      <c r="BM234" s="16" t="s">
        <v>353</v>
      </c>
    </row>
    <row r="235" spans="2:51" s="13" customFormat="1" ht="10.2">
      <c r="B235" s="204"/>
      <c r="C235" s="205"/>
      <c r="D235" s="183" t="s">
        <v>128</v>
      </c>
      <c r="E235" s="206" t="s">
        <v>1</v>
      </c>
      <c r="F235" s="207" t="s">
        <v>141</v>
      </c>
      <c r="G235" s="205"/>
      <c r="H235" s="206" t="s">
        <v>1</v>
      </c>
      <c r="I235" s="208"/>
      <c r="J235" s="205"/>
      <c r="K235" s="205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128</v>
      </c>
      <c r="AU235" s="213" t="s">
        <v>76</v>
      </c>
      <c r="AV235" s="13" t="s">
        <v>74</v>
      </c>
      <c r="AW235" s="13" t="s">
        <v>31</v>
      </c>
      <c r="AX235" s="13" t="s">
        <v>69</v>
      </c>
      <c r="AY235" s="213" t="s">
        <v>114</v>
      </c>
    </row>
    <row r="236" spans="2:51" s="11" customFormat="1" ht="10.2">
      <c r="B236" s="181"/>
      <c r="C236" s="182"/>
      <c r="D236" s="183" t="s">
        <v>128</v>
      </c>
      <c r="E236" s="184" t="s">
        <v>1</v>
      </c>
      <c r="F236" s="185" t="s">
        <v>76</v>
      </c>
      <c r="G236" s="182"/>
      <c r="H236" s="186">
        <v>2</v>
      </c>
      <c r="I236" s="187"/>
      <c r="J236" s="182"/>
      <c r="K236" s="182"/>
      <c r="L236" s="188"/>
      <c r="M236" s="189"/>
      <c r="N236" s="190"/>
      <c r="O236" s="190"/>
      <c r="P236" s="190"/>
      <c r="Q236" s="190"/>
      <c r="R236" s="190"/>
      <c r="S236" s="190"/>
      <c r="T236" s="191"/>
      <c r="AT236" s="192" t="s">
        <v>128</v>
      </c>
      <c r="AU236" s="192" t="s">
        <v>76</v>
      </c>
      <c r="AV236" s="11" t="s">
        <v>76</v>
      </c>
      <c r="AW236" s="11" t="s">
        <v>31</v>
      </c>
      <c r="AX236" s="11" t="s">
        <v>69</v>
      </c>
      <c r="AY236" s="192" t="s">
        <v>114</v>
      </c>
    </row>
    <row r="237" spans="2:51" s="13" customFormat="1" ht="10.2">
      <c r="B237" s="204"/>
      <c r="C237" s="205"/>
      <c r="D237" s="183" t="s">
        <v>128</v>
      </c>
      <c r="E237" s="206" t="s">
        <v>1</v>
      </c>
      <c r="F237" s="207" t="s">
        <v>143</v>
      </c>
      <c r="G237" s="205"/>
      <c r="H237" s="206" t="s">
        <v>1</v>
      </c>
      <c r="I237" s="208"/>
      <c r="J237" s="205"/>
      <c r="K237" s="205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128</v>
      </c>
      <c r="AU237" s="213" t="s">
        <v>76</v>
      </c>
      <c r="AV237" s="13" t="s">
        <v>74</v>
      </c>
      <c r="AW237" s="13" t="s">
        <v>31</v>
      </c>
      <c r="AX237" s="13" t="s">
        <v>69</v>
      </c>
      <c r="AY237" s="213" t="s">
        <v>114</v>
      </c>
    </row>
    <row r="238" spans="2:51" s="11" customFormat="1" ht="10.2">
      <c r="B238" s="181"/>
      <c r="C238" s="182"/>
      <c r="D238" s="183" t="s">
        <v>128</v>
      </c>
      <c r="E238" s="184" t="s">
        <v>1</v>
      </c>
      <c r="F238" s="185" t="s">
        <v>76</v>
      </c>
      <c r="G238" s="182"/>
      <c r="H238" s="186">
        <v>2</v>
      </c>
      <c r="I238" s="187"/>
      <c r="J238" s="182"/>
      <c r="K238" s="182"/>
      <c r="L238" s="188"/>
      <c r="M238" s="189"/>
      <c r="N238" s="190"/>
      <c r="O238" s="190"/>
      <c r="P238" s="190"/>
      <c r="Q238" s="190"/>
      <c r="R238" s="190"/>
      <c r="S238" s="190"/>
      <c r="T238" s="191"/>
      <c r="AT238" s="192" t="s">
        <v>128</v>
      </c>
      <c r="AU238" s="192" t="s">
        <v>76</v>
      </c>
      <c r="AV238" s="11" t="s">
        <v>76</v>
      </c>
      <c r="AW238" s="11" t="s">
        <v>31</v>
      </c>
      <c r="AX238" s="11" t="s">
        <v>69</v>
      </c>
      <c r="AY238" s="192" t="s">
        <v>114</v>
      </c>
    </row>
    <row r="239" spans="2:51" s="12" customFormat="1" ht="10.2">
      <c r="B239" s="193"/>
      <c r="C239" s="194"/>
      <c r="D239" s="183" t="s">
        <v>128</v>
      </c>
      <c r="E239" s="195" t="s">
        <v>1</v>
      </c>
      <c r="F239" s="196" t="s">
        <v>131</v>
      </c>
      <c r="G239" s="194"/>
      <c r="H239" s="197">
        <v>4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128</v>
      </c>
      <c r="AU239" s="203" t="s">
        <v>76</v>
      </c>
      <c r="AV239" s="12" t="s">
        <v>122</v>
      </c>
      <c r="AW239" s="12" t="s">
        <v>31</v>
      </c>
      <c r="AX239" s="12" t="s">
        <v>74</v>
      </c>
      <c r="AY239" s="203" t="s">
        <v>114</v>
      </c>
    </row>
    <row r="240" spans="2:65" s="1" customFormat="1" ht="16.5" customHeight="1">
      <c r="B240" s="33"/>
      <c r="C240" s="169" t="s">
        <v>354</v>
      </c>
      <c r="D240" s="169" t="s">
        <v>117</v>
      </c>
      <c r="E240" s="170" t="s">
        <v>355</v>
      </c>
      <c r="F240" s="171" t="s">
        <v>356</v>
      </c>
      <c r="G240" s="172" t="s">
        <v>300</v>
      </c>
      <c r="H240" s="173">
        <v>4</v>
      </c>
      <c r="I240" s="174"/>
      <c r="J240" s="175">
        <f>ROUND(I240*H240,2)</f>
        <v>0</v>
      </c>
      <c r="K240" s="171" t="s">
        <v>121</v>
      </c>
      <c r="L240" s="37"/>
      <c r="M240" s="176" t="s">
        <v>1</v>
      </c>
      <c r="N240" s="177" t="s">
        <v>40</v>
      </c>
      <c r="O240" s="59"/>
      <c r="P240" s="178">
        <f>O240*H240</f>
        <v>0</v>
      </c>
      <c r="Q240" s="178">
        <v>0.00296</v>
      </c>
      <c r="R240" s="178">
        <f>Q240*H240</f>
        <v>0.01184</v>
      </c>
      <c r="S240" s="178">
        <v>0</v>
      </c>
      <c r="T240" s="179">
        <f>S240*H240</f>
        <v>0</v>
      </c>
      <c r="AR240" s="16" t="s">
        <v>207</v>
      </c>
      <c r="AT240" s="16" t="s">
        <v>117</v>
      </c>
      <c r="AU240" s="16" t="s">
        <v>76</v>
      </c>
      <c r="AY240" s="16" t="s">
        <v>114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6" t="s">
        <v>74</v>
      </c>
      <c r="BK240" s="180">
        <f>ROUND(I240*H240,2)</f>
        <v>0</v>
      </c>
      <c r="BL240" s="16" t="s">
        <v>207</v>
      </c>
      <c r="BM240" s="16" t="s">
        <v>357</v>
      </c>
    </row>
    <row r="241" spans="2:63" s="10" customFormat="1" ht="22.8" customHeight="1">
      <c r="B241" s="153"/>
      <c r="C241" s="154"/>
      <c r="D241" s="155" t="s">
        <v>68</v>
      </c>
      <c r="E241" s="167" t="s">
        <v>358</v>
      </c>
      <c r="F241" s="167" t="s">
        <v>359</v>
      </c>
      <c r="G241" s="154"/>
      <c r="H241" s="154"/>
      <c r="I241" s="157"/>
      <c r="J241" s="168">
        <f>BK241</f>
        <v>0</v>
      </c>
      <c r="K241" s="154"/>
      <c r="L241" s="159"/>
      <c r="M241" s="160"/>
      <c r="N241" s="161"/>
      <c r="O241" s="161"/>
      <c r="P241" s="162">
        <f>SUM(P242:P243)</f>
        <v>0</v>
      </c>
      <c r="Q241" s="161"/>
      <c r="R241" s="162">
        <f>SUM(R242:R243)</f>
        <v>0</v>
      </c>
      <c r="S241" s="161"/>
      <c r="T241" s="163">
        <f>SUM(T242:T243)</f>
        <v>0</v>
      </c>
      <c r="AR241" s="164" t="s">
        <v>76</v>
      </c>
      <c r="AT241" s="165" t="s">
        <v>68</v>
      </c>
      <c r="AU241" s="165" t="s">
        <v>74</v>
      </c>
      <c r="AY241" s="164" t="s">
        <v>114</v>
      </c>
      <c r="BK241" s="166">
        <f>SUM(BK242:BK243)</f>
        <v>0</v>
      </c>
    </row>
    <row r="242" spans="2:65" s="1" customFormat="1" ht="16.5" customHeight="1">
      <c r="B242" s="33"/>
      <c r="C242" s="169" t="s">
        <v>360</v>
      </c>
      <c r="D242" s="169" t="s">
        <v>117</v>
      </c>
      <c r="E242" s="170" t="s">
        <v>361</v>
      </c>
      <c r="F242" s="171" t="s">
        <v>362</v>
      </c>
      <c r="G242" s="172" t="s">
        <v>363</v>
      </c>
      <c r="H242" s="173">
        <v>1</v>
      </c>
      <c r="I242" s="174"/>
      <c r="J242" s="175">
        <f>ROUND(I242*H242,2)</f>
        <v>0</v>
      </c>
      <c r="K242" s="171" t="s">
        <v>1</v>
      </c>
      <c r="L242" s="37"/>
      <c r="M242" s="176" t="s">
        <v>1</v>
      </c>
      <c r="N242" s="177" t="s">
        <v>40</v>
      </c>
      <c r="O242" s="59"/>
      <c r="P242" s="178">
        <f>O242*H242</f>
        <v>0</v>
      </c>
      <c r="Q242" s="178">
        <v>0</v>
      </c>
      <c r="R242" s="178">
        <f>Q242*H242</f>
        <v>0</v>
      </c>
      <c r="S242" s="178">
        <v>0</v>
      </c>
      <c r="T242" s="179">
        <f>S242*H242</f>
        <v>0</v>
      </c>
      <c r="AR242" s="16" t="s">
        <v>207</v>
      </c>
      <c r="AT242" s="16" t="s">
        <v>117</v>
      </c>
      <c r="AU242" s="16" t="s">
        <v>76</v>
      </c>
      <c r="AY242" s="16" t="s">
        <v>114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6" t="s">
        <v>74</v>
      </c>
      <c r="BK242" s="180">
        <f>ROUND(I242*H242,2)</f>
        <v>0</v>
      </c>
      <c r="BL242" s="16" t="s">
        <v>207</v>
      </c>
      <c r="BM242" s="16" t="s">
        <v>364</v>
      </c>
    </row>
    <row r="243" spans="2:65" s="1" customFormat="1" ht="16.5" customHeight="1">
      <c r="B243" s="33"/>
      <c r="C243" s="169" t="s">
        <v>365</v>
      </c>
      <c r="D243" s="169" t="s">
        <v>117</v>
      </c>
      <c r="E243" s="170" t="s">
        <v>366</v>
      </c>
      <c r="F243" s="171" t="s">
        <v>367</v>
      </c>
      <c r="G243" s="172" t="s">
        <v>363</v>
      </c>
      <c r="H243" s="173">
        <v>1</v>
      </c>
      <c r="I243" s="174"/>
      <c r="J243" s="175">
        <f>ROUND(I243*H243,2)</f>
        <v>0</v>
      </c>
      <c r="K243" s="171" t="s">
        <v>1</v>
      </c>
      <c r="L243" s="37"/>
      <c r="M243" s="176" t="s">
        <v>1</v>
      </c>
      <c r="N243" s="177" t="s">
        <v>40</v>
      </c>
      <c r="O243" s="59"/>
      <c r="P243" s="178">
        <f>O243*H243</f>
        <v>0</v>
      </c>
      <c r="Q243" s="178">
        <v>0</v>
      </c>
      <c r="R243" s="178">
        <f>Q243*H243</f>
        <v>0</v>
      </c>
      <c r="S243" s="178">
        <v>0</v>
      </c>
      <c r="T243" s="179">
        <f>S243*H243</f>
        <v>0</v>
      </c>
      <c r="AR243" s="16" t="s">
        <v>207</v>
      </c>
      <c r="AT243" s="16" t="s">
        <v>117</v>
      </c>
      <c r="AU243" s="16" t="s">
        <v>76</v>
      </c>
      <c r="AY243" s="16" t="s">
        <v>114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6" t="s">
        <v>74</v>
      </c>
      <c r="BK243" s="180">
        <f>ROUND(I243*H243,2)</f>
        <v>0</v>
      </c>
      <c r="BL243" s="16" t="s">
        <v>207</v>
      </c>
      <c r="BM243" s="16" t="s">
        <v>368</v>
      </c>
    </row>
    <row r="244" spans="2:63" s="10" customFormat="1" ht="22.8" customHeight="1">
      <c r="B244" s="153"/>
      <c r="C244" s="154"/>
      <c r="D244" s="155" t="s">
        <v>68</v>
      </c>
      <c r="E244" s="167" t="s">
        <v>369</v>
      </c>
      <c r="F244" s="167" t="s">
        <v>370</v>
      </c>
      <c r="G244" s="154"/>
      <c r="H244" s="154"/>
      <c r="I244" s="157"/>
      <c r="J244" s="168">
        <f>BK244</f>
        <v>0</v>
      </c>
      <c r="K244" s="154"/>
      <c r="L244" s="159"/>
      <c r="M244" s="160"/>
      <c r="N244" s="161"/>
      <c r="O244" s="161"/>
      <c r="P244" s="162">
        <f>SUM(P245:P270)</f>
        <v>0</v>
      </c>
      <c r="Q244" s="161"/>
      <c r="R244" s="162">
        <f>SUM(R245:R270)</f>
        <v>1.5705005299999997</v>
      </c>
      <c r="S244" s="161"/>
      <c r="T244" s="163">
        <f>SUM(T245:T270)</f>
        <v>11.87435</v>
      </c>
      <c r="AR244" s="164" t="s">
        <v>76</v>
      </c>
      <c r="AT244" s="165" t="s">
        <v>68</v>
      </c>
      <c r="AU244" s="165" t="s">
        <v>74</v>
      </c>
      <c r="AY244" s="164" t="s">
        <v>114</v>
      </c>
      <c r="BK244" s="166">
        <f>SUM(BK245:BK270)</f>
        <v>0</v>
      </c>
    </row>
    <row r="245" spans="2:65" s="1" customFormat="1" ht="16.5" customHeight="1">
      <c r="B245" s="33"/>
      <c r="C245" s="169" t="s">
        <v>371</v>
      </c>
      <c r="D245" s="169" t="s">
        <v>117</v>
      </c>
      <c r="E245" s="170" t="s">
        <v>372</v>
      </c>
      <c r="F245" s="171" t="s">
        <v>373</v>
      </c>
      <c r="G245" s="172" t="s">
        <v>239</v>
      </c>
      <c r="H245" s="173">
        <v>371.5</v>
      </c>
      <c r="I245" s="174"/>
      <c r="J245" s="175">
        <f>ROUND(I245*H245,2)</f>
        <v>0</v>
      </c>
      <c r="K245" s="171" t="s">
        <v>121</v>
      </c>
      <c r="L245" s="37"/>
      <c r="M245" s="176" t="s">
        <v>1</v>
      </c>
      <c r="N245" s="177" t="s">
        <v>40</v>
      </c>
      <c r="O245" s="59"/>
      <c r="P245" s="178">
        <f>O245*H245</f>
        <v>0</v>
      </c>
      <c r="Q245" s="178">
        <v>0</v>
      </c>
      <c r="R245" s="178">
        <f>Q245*H245</f>
        <v>0</v>
      </c>
      <c r="S245" s="178">
        <v>0.014</v>
      </c>
      <c r="T245" s="179">
        <f>S245*H245</f>
        <v>5.2010000000000005</v>
      </c>
      <c r="AR245" s="16" t="s">
        <v>207</v>
      </c>
      <c r="AT245" s="16" t="s">
        <v>117</v>
      </c>
      <c r="AU245" s="16" t="s">
        <v>76</v>
      </c>
      <c r="AY245" s="16" t="s">
        <v>114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6" t="s">
        <v>74</v>
      </c>
      <c r="BK245" s="180">
        <f>ROUND(I245*H245,2)</f>
        <v>0</v>
      </c>
      <c r="BL245" s="16" t="s">
        <v>207</v>
      </c>
      <c r="BM245" s="16" t="s">
        <v>374</v>
      </c>
    </row>
    <row r="246" spans="2:51" s="11" customFormat="1" ht="10.2">
      <c r="B246" s="181"/>
      <c r="C246" s="182"/>
      <c r="D246" s="183" t="s">
        <v>128</v>
      </c>
      <c r="E246" s="184" t="s">
        <v>1</v>
      </c>
      <c r="F246" s="185" t="s">
        <v>375</v>
      </c>
      <c r="G246" s="182"/>
      <c r="H246" s="186">
        <v>371.5</v>
      </c>
      <c r="I246" s="187"/>
      <c r="J246" s="182"/>
      <c r="K246" s="182"/>
      <c r="L246" s="188"/>
      <c r="M246" s="189"/>
      <c r="N246" s="190"/>
      <c r="O246" s="190"/>
      <c r="P246" s="190"/>
      <c r="Q246" s="190"/>
      <c r="R246" s="190"/>
      <c r="S246" s="190"/>
      <c r="T246" s="191"/>
      <c r="AT246" s="192" t="s">
        <v>128</v>
      </c>
      <c r="AU246" s="192" t="s">
        <v>76</v>
      </c>
      <c r="AV246" s="11" t="s">
        <v>76</v>
      </c>
      <c r="AW246" s="11" t="s">
        <v>31</v>
      </c>
      <c r="AX246" s="11" t="s">
        <v>74</v>
      </c>
      <c r="AY246" s="192" t="s">
        <v>114</v>
      </c>
    </row>
    <row r="247" spans="2:65" s="1" customFormat="1" ht="16.5" customHeight="1">
      <c r="B247" s="33"/>
      <c r="C247" s="169" t="s">
        <v>376</v>
      </c>
      <c r="D247" s="169" t="s">
        <v>117</v>
      </c>
      <c r="E247" s="170" t="s">
        <v>377</v>
      </c>
      <c r="F247" s="171" t="s">
        <v>378</v>
      </c>
      <c r="G247" s="172" t="s">
        <v>239</v>
      </c>
      <c r="H247" s="173">
        <v>281.4</v>
      </c>
      <c r="I247" s="174"/>
      <c r="J247" s="175">
        <f>ROUND(I247*H247,2)</f>
        <v>0</v>
      </c>
      <c r="K247" s="171" t="s">
        <v>121</v>
      </c>
      <c r="L247" s="37"/>
      <c r="M247" s="176" t="s">
        <v>1</v>
      </c>
      <c r="N247" s="177" t="s">
        <v>40</v>
      </c>
      <c r="O247" s="59"/>
      <c r="P247" s="178">
        <f>O247*H247</f>
        <v>0</v>
      </c>
      <c r="Q247" s="178">
        <v>0</v>
      </c>
      <c r="R247" s="178">
        <f>Q247*H247</f>
        <v>0</v>
      </c>
      <c r="S247" s="178">
        <v>0</v>
      </c>
      <c r="T247" s="179">
        <f>S247*H247</f>
        <v>0</v>
      </c>
      <c r="AR247" s="16" t="s">
        <v>207</v>
      </c>
      <c r="AT247" s="16" t="s">
        <v>117</v>
      </c>
      <c r="AU247" s="16" t="s">
        <v>76</v>
      </c>
      <c r="AY247" s="16" t="s">
        <v>114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6" t="s">
        <v>74</v>
      </c>
      <c r="BK247" s="180">
        <f>ROUND(I247*H247,2)</f>
        <v>0</v>
      </c>
      <c r="BL247" s="16" t="s">
        <v>207</v>
      </c>
      <c r="BM247" s="16" t="s">
        <v>379</v>
      </c>
    </row>
    <row r="248" spans="2:51" s="13" customFormat="1" ht="10.2">
      <c r="B248" s="204"/>
      <c r="C248" s="205"/>
      <c r="D248" s="183" t="s">
        <v>128</v>
      </c>
      <c r="E248" s="206" t="s">
        <v>1</v>
      </c>
      <c r="F248" s="207" t="s">
        <v>380</v>
      </c>
      <c r="G248" s="205"/>
      <c r="H248" s="206" t="s">
        <v>1</v>
      </c>
      <c r="I248" s="208"/>
      <c r="J248" s="205"/>
      <c r="K248" s="205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128</v>
      </c>
      <c r="AU248" s="213" t="s">
        <v>76</v>
      </c>
      <c r="AV248" s="13" t="s">
        <v>74</v>
      </c>
      <c r="AW248" s="13" t="s">
        <v>31</v>
      </c>
      <c r="AX248" s="13" t="s">
        <v>69</v>
      </c>
      <c r="AY248" s="213" t="s">
        <v>114</v>
      </c>
    </row>
    <row r="249" spans="2:51" s="13" customFormat="1" ht="10.2">
      <c r="B249" s="204"/>
      <c r="C249" s="205"/>
      <c r="D249" s="183" t="s">
        <v>128</v>
      </c>
      <c r="E249" s="206" t="s">
        <v>1</v>
      </c>
      <c r="F249" s="207" t="s">
        <v>141</v>
      </c>
      <c r="G249" s="205"/>
      <c r="H249" s="206" t="s">
        <v>1</v>
      </c>
      <c r="I249" s="208"/>
      <c r="J249" s="205"/>
      <c r="K249" s="205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128</v>
      </c>
      <c r="AU249" s="213" t="s">
        <v>76</v>
      </c>
      <c r="AV249" s="13" t="s">
        <v>74</v>
      </c>
      <c r="AW249" s="13" t="s">
        <v>31</v>
      </c>
      <c r="AX249" s="13" t="s">
        <v>69</v>
      </c>
      <c r="AY249" s="213" t="s">
        <v>114</v>
      </c>
    </row>
    <row r="250" spans="2:51" s="11" customFormat="1" ht="10.2">
      <c r="B250" s="181"/>
      <c r="C250" s="182"/>
      <c r="D250" s="183" t="s">
        <v>128</v>
      </c>
      <c r="E250" s="184" t="s">
        <v>1</v>
      </c>
      <c r="F250" s="185" t="s">
        <v>381</v>
      </c>
      <c r="G250" s="182"/>
      <c r="H250" s="186">
        <v>91.8</v>
      </c>
      <c r="I250" s="187"/>
      <c r="J250" s="182"/>
      <c r="K250" s="182"/>
      <c r="L250" s="188"/>
      <c r="M250" s="189"/>
      <c r="N250" s="190"/>
      <c r="O250" s="190"/>
      <c r="P250" s="190"/>
      <c r="Q250" s="190"/>
      <c r="R250" s="190"/>
      <c r="S250" s="190"/>
      <c r="T250" s="191"/>
      <c r="AT250" s="192" t="s">
        <v>128</v>
      </c>
      <c r="AU250" s="192" t="s">
        <v>76</v>
      </c>
      <c r="AV250" s="11" t="s">
        <v>76</v>
      </c>
      <c r="AW250" s="11" t="s">
        <v>31</v>
      </c>
      <c r="AX250" s="11" t="s">
        <v>69</v>
      </c>
      <c r="AY250" s="192" t="s">
        <v>114</v>
      </c>
    </row>
    <row r="251" spans="2:51" s="13" customFormat="1" ht="10.2">
      <c r="B251" s="204"/>
      <c r="C251" s="205"/>
      <c r="D251" s="183" t="s">
        <v>128</v>
      </c>
      <c r="E251" s="206" t="s">
        <v>1</v>
      </c>
      <c r="F251" s="207" t="s">
        <v>143</v>
      </c>
      <c r="G251" s="205"/>
      <c r="H251" s="206" t="s">
        <v>1</v>
      </c>
      <c r="I251" s="208"/>
      <c r="J251" s="205"/>
      <c r="K251" s="205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128</v>
      </c>
      <c r="AU251" s="213" t="s">
        <v>76</v>
      </c>
      <c r="AV251" s="13" t="s">
        <v>74</v>
      </c>
      <c r="AW251" s="13" t="s">
        <v>31</v>
      </c>
      <c r="AX251" s="13" t="s">
        <v>69</v>
      </c>
      <c r="AY251" s="213" t="s">
        <v>114</v>
      </c>
    </row>
    <row r="252" spans="2:51" s="11" customFormat="1" ht="10.2">
      <c r="B252" s="181"/>
      <c r="C252" s="182"/>
      <c r="D252" s="183" t="s">
        <v>128</v>
      </c>
      <c r="E252" s="184" t="s">
        <v>1</v>
      </c>
      <c r="F252" s="185" t="s">
        <v>382</v>
      </c>
      <c r="G252" s="182"/>
      <c r="H252" s="186">
        <v>189.6</v>
      </c>
      <c r="I252" s="187"/>
      <c r="J252" s="182"/>
      <c r="K252" s="182"/>
      <c r="L252" s="188"/>
      <c r="M252" s="189"/>
      <c r="N252" s="190"/>
      <c r="O252" s="190"/>
      <c r="P252" s="190"/>
      <c r="Q252" s="190"/>
      <c r="R252" s="190"/>
      <c r="S252" s="190"/>
      <c r="T252" s="191"/>
      <c r="AT252" s="192" t="s">
        <v>128</v>
      </c>
      <c r="AU252" s="192" t="s">
        <v>76</v>
      </c>
      <c r="AV252" s="11" t="s">
        <v>76</v>
      </c>
      <c r="AW252" s="11" t="s">
        <v>31</v>
      </c>
      <c r="AX252" s="11" t="s">
        <v>69</v>
      </c>
      <c r="AY252" s="192" t="s">
        <v>114</v>
      </c>
    </row>
    <row r="253" spans="2:51" s="12" customFormat="1" ht="10.2">
      <c r="B253" s="193"/>
      <c r="C253" s="194"/>
      <c r="D253" s="183" t="s">
        <v>128</v>
      </c>
      <c r="E253" s="195" t="s">
        <v>1</v>
      </c>
      <c r="F253" s="196" t="s">
        <v>131</v>
      </c>
      <c r="G253" s="194"/>
      <c r="H253" s="197">
        <v>281.4</v>
      </c>
      <c r="I253" s="198"/>
      <c r="J253" s="194"/>
      <c r="K253" s="194"/>
      <c r="L253" s="199"/>
      <c r="M253" s="200"/>
      <c r="N253" s="201"/>
      <c r="O253" s="201"/>
      <c r="P253" s="201"/>
      <c r="Q253" s="201"/>
      <c r="R253" s="201"/>
      <c r="S253" s="201"/>
      <c r="T253" s="202"/>
      <c r="AT253" s="203" t="s">
        <v>128</v>
      </c>
      <c r="AU253" s="203" t="s">
        <v>76</v>
      </c>
      <c r="AV253" s="12" t="s">
        <v>122</v>
      </c>
      <c r="AW253" s="12" t="s">
        <v>31</v>
      </c>
      <c r="AX253" s="12" t="s">
        <v>74</v>
      </c>
      <c r="AY253" s="203" t="s">
        <v>114</v>
      </c>
    </row>
    <row r="254" spans="2:65" s="1" customFormat="1" ht="16.5" customHeight="1">
      <c r="B254" s="33"/>
      <c r="C254" s="214" t="s">
        <v>383</v>
      </c>
      <c r="D254" s="214" t="s">
        <v>253</v>
      </c>
      <c r="E254" s="215" t="s">
        <v>384</v>
      </c>
      <c r="F254" s="216" t="s">
        <v>385</v>
      </c>
      <c r="G254" s="217" t="s">
        <v>120</v>
      </c>
      <c r="H254" s="218">
        <v>0.743</v>
      </c>
      <c r="I254" s="219"/>
      <c r="J254" s="220">
        <f>ROUND(I254*H254,2)</f>
        <v>0</v>
      </c>
      <c r="K254" s="216" t="s">
        <v>121</v>
      </c>
      <c r="L254" s="221"/>
      <c r="M254" s="222" t="s">
        <v>1</v>
      </c>
      <c r="N254" s="223" t="s">
        <v>40</v>
      </c>
      <c r="O254" s="59"/>
      <c r="P254" s="178">
        <f>O254*H254</f>
        <v>0</v>
      </c>
      <c r="Q254" s="178">
        <v>0.55</v>
      </c>
      <c r="R254" s="178">
        <f>Q254*H254</f>
        <v>0.40865</v>
      </c>
      <c r="S254" s="178">
        <v>0</v>
      </c>
      <c r="T254" s="179">
        <f>S254*H254</f>
        <v>0</v>
      </c>
      <c r="AR254" s="16" t="s">
        <v>256</v>
      </c>
      <c r="AT254" s="16" t="s">
        <v>253</v>
      </c>
      <c r="AU254" s="16" t="s">
        <v>76</v>
      </c>
      <c r="AY254" s="16" t="s">
        <v>114</v>
      </c>
      <c r="BE254" s="180">
        <f>IF(N254="základní",J254,0)</f>
        <v>0</v>
      </c>
      <c r="BF254" s="180">
        <f>IF(N254="snížená",J254,0)</f>
        <v>0</v>
      </c>
      <c r="BG254" s="180">
        <f>IF(N254="zákl. přenesená",J254,0)</f>
        <v>0</v>
      </c>
      <c r="BH254" s="180">
        <f>IF(N254="sníž. přenesená",J254,0)</f>
        <v>0</v>
      </c>
      <c r="BI254" s="180">
        <f>IF(N254="nulová",J254,0)</f>
        <v>0</v>
      </c>
      <c r="BJ254" s="16" t="s">
        <v>74</v>
      </c>
      <c r="BK254" s="180">
        <f>ROUND(I254*H254,2)</f>
        <v>0</v>
      </c>
      <c r="BL254" s="16" t="s">
        <v>207</v>
      </c>
      <c r="BM254" s="16" t="s">
        <v>386</v>
      </c>
    </row>
    <row r="255" spans="2:51" s="11" customFormat="1" ht="10.2">
      <c r="B255" s="181"/>
      <c r="C255" s="182"/>
      <c r="D255" s="183" t="s">
        <v>128</v>
      </c>
      <c r="E255" s="184" t="s">
        <v>1</v>
      </c>
      <c r="F255" s="185" t="s">
        <v>387</v>
      </c>
      <c r="G255" s="182"/>
      <c r="H255" s="186">
        <v>0.743</v>
      </c>
      <c r="I255" s="187"/>
      <c r="J255" s="182"/>
      <c r="K255" s="182"/>
      <c r="L255" s="188"/>
      <c r="M255" s="189"/>
      <c r="N255" s="190"/>
      <c r="O255" s="190"/>
      <c r="P255" s="190"/>
      <c r="Q255" s="190"/>
      <c r="R255" s="190"/>
      <c r="S255" s="190"/>
      <c r="T255" s="191"/>
      <c r="AT255" s="192" t="s">
        <v>128</v>
      </c>
      <c r="AU255" s="192" t="s">
        <v>76</v>
      </c>
      <c r="AV255" s="11" t="s">
        <v>76</v>
      </c>
      <c r="AW255" s="11" t="s">
        <v>31</v>
      </c>
      <c r="AX255" s="11" t="s">
        <v>74</v>
      </c>
      <c r="AY255" s="192" t="s">
        <v>114</v>
      </c>
    </row>
    <row r="256" spans="2:65" s="1" customFormat="1" ht="16.5" customHeight="1">
      <c r="B256" s="33"/>
      <c r="C256" s="169" t="s">
        <v>388</v>
      </c>
      <c r="D256" s="169" t="s">
        <v>117</v>
      </c>
      <c r="E256" s="170" t="s">
        <v>389</v>
      </c>
      <c r="F256" s="171" t="s">
        <v>390</v>
      </c>
      <c r="G256" s="172" t="s">
        <v>126</v>
      </c>
      <c r="H256" s="173">
        <v>70.35</v>
      </c>
      <c r="I256" s="174"/>
      <c r="J256" s="175">
        <f>ROUND(I256*H256,2)</f>
        <v>0</v>
      </c>
      <c r="K256" s="171" t="s">
        <v>121</v>
      </c>
      <c r="L256" s="37"/>
      <c r="M256" s="176" t="s">
        <v>1</v>
      </c>
      <c r="N256" s="177" t="s">
        <v>40</v>
      </c>
      <c r="O256" s="59"/>
      <c r="P256" s="178">
        <f>O256*H256</f>
        <v>0</v>
      </c>
      <c r="Q256" s="178">
        <v>0.01621</v>
      </c>
      <c r="R256" s="178">
        <f>Q256*H256</f>
        <v>1.1403734999999997</v>
      </c>
      <c r="S256" s="178">
        <v>0</v>
      </c>
      <c r="T256" s="179">
        <f>S256*H256</f>
        <v>0</v>
      </c>
      <c r="AR256" s="16" t="s">
        <v>207</v>
      </c>
      <c r="AT256" s="16" t="s">
        <v>117</v>
      </c>
      <c r="AU256" s="16" t="s">
        <v>76</v>
      </c>
      <c r="AY256" s="16" t="s">
        <v>114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6" t="s">
        <v>74</v>
      </c>
      <c r="BK256" s="180">
        <f>ROUND(I256*H256,2)</f>
        <v>0</v>
      </c>
      <c r="BL256" s="16" t="s">
        <v>207</v>
      </c>
      <c r="BM256" s="16" t="s">
        <v>391</v>
      </c>
    </row>
    <row r="257" spans="2:51" s="13" customFormat="1" ht="10.2">
      <c r="B257" s="204"/>
      <c r="C257" s="205"/>
      <c r="D257" s="183" t="s">
        <v>128</v>
      </c>
      <c r="E257" s="206" t="s">
        <v>1</v>
      </c>
      <c r="F257" s="207" t="s">
        <v>392</v>
      </c>
      <c r="G257" s="205"/>
      <c r="H257" s="206" t="s">
        <v>1</v>
      </c>
      <c r="I257" s="208"/>
      <c r="J257" s="205"/>
      <c r="K257" s="205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128</v>
      </c>
      <c r="AU257" s="213" t="s">
        <v>76</v>
      </c>
      <c r="AV257" s="13" t="s">
        <v>74</v>
      </c>
      <c r="AW257" s="13" t="s">
        <v>31</v>
      </c>
      <c r="AX257" s="13" t="s">
        <v>69</v>
      </c>
      <c r="AY257" s="213" t="s">
        <v>114</v>
      </c>
    </row>
    <row r="258" spans="2:51" s="13" customFormat="1" ht="10.2">
      <c r="B258" s="204"/>
      <c r="C258" s="205"/>
      <c r="D258" s="183" t="s">
        <v>128</v>
      </c>
      <c r="E258" s="206" t="s">
        <v>1</v>
      </c>
      <c r="F258" s="207" t="s">
        <v>141</v>
      </c>
      <c r="G258" s="205"/>
      <c r="H258" s="206" t="s">
        <v>1</v>
      </c>
      <c r="I258" s="208"/>
      <c r="J258" s="205"/>
      <c r="K258" s="205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128</v>
      </c>
      <c r="AU258" s="213" t="s">
        <v>76</v>
      </c>
      <c r="AV258" s="13" t="s">
        <v>74</v>
      </c>
      <c r="AW258" s="13" t="s">
        <v>31</v>
      </c>
      <c r="AX258" s="13" t="s">
        <v>69</v>
      </c>
      <c r="AY258" s="213" t="s">
        <v>114</v>
      </c>
    </row>
    <row r="259" spans="2:51" s="11" customFormat="1" ht="10.2">
      <c r="B259" s="181"/>
      <c r="C259" s="182"/>
      <c r="D259" s="183" t="s">
        <v>128</v>
      </c>
      <c r="E259" s="184" t="s">
        <v>1</v>
      </c>
      <c r="F259" s="185" t="s">
        <v>393</v>
      </c>
      <c r="G259" s="182"/>
      <c r="H259" s="186">
        <v>22.95</v>
      </c>
      <c r="I259" s="187"/>
      <c r="J259" s="182"/>
      <c r="K259" s="182"/>
      <c r="L259" s="188"/>
      <c r="M259" s="189"/>
      <c r="N259" s="190"/>
      <c r="O259" s="190"/>
      <c r="P259" s="190"/>
      <c r="Q259" s="190"/>
      <c r="R259" s="190"/>
      <c r="S259" s="190"/>
      <c r="T259" s="191"/>
      <c r="AT259" s="192" t="s">
        <v>128</v>
      </c>
      <c r="AU259" s="192" t="s">
        <v>76</v>
      </c>
      <c r="AV259" s="11" t="s">
        <v>76</v>
      </c>
      <c r="AW259" s="11" t="s">
        <v>31</v>
      </c>
      <c r="AX259" s="11" t="s">
        <v>69</v>
      </c>
      <c r="AY259" s="192" t="s">
        <v>114</v>
      </c>
    </row>
    <row r="260" spans="2:51" s="13" customFormat="1" ht="10.2">
      <c r="B260" s="204"/>
      <c r="C260" s="205"/>
      <c r="D260" s="183" t="s">
        <v>128</v>
      </c>
      <c r="E260" s="206" t="s">
        <v>1</v>
      </c>
      <c r="F260" s="207" t="s">
        <v>143</v>
      </c>
      <c r="G260" s="205"/>
      <c r="H260" s="206" t="s">
        <v>1</v>
      </c>
      <c r="I260" s="208"/>
      <c r="J260" s="205"/>
      <c r="K260" s="205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128</v>
      </c>
      <c r="AU260" s="213" t="s">
        <v>76</v>
      </c>
      <c r="AV260" s="13" t="s">
        <v>74</v>
      </c>
      <c r="AW260" s="13" t="s">
        <v>31</v>
      </c>
      <c r="AX260" s="13" t="s">
        <v>69</v>
      </c>
      <c r="AY260" s="213" t="s">
        <v>114</v>
      </c>
    </row>
    <row r="261" spans="2:51" s="11" customFormat="1" ht="10.2">
      <c r="B261" s="181"/>
      <c r="C261" s="182"/>
      <c r="D261" s="183" t="s">
        <v>128</v>
      </c>
      <c r="E261" s="184" t="s">
        <v>1</v>
      </c>
      <c r="F261" s="185" t="s">
        <v>394</v>
      </c>
      <c r="G261" s="182"/>
      <c r="H261" s="186">
        <v>47.4</v>
      </c>
      <c r="I261" s="187"/>
      <c r="J261" s="182"/>
      <c r="K261" s="182"/>
      <c r="L261" s="188"/>
      <c r="M261" s="189"/>
      <c r="N261" s="190"/>
      <c r="O261" s="190"/>
      <c r="P261" s="190"/>
      <c r="Q261" s="190"/>
      <c r="R261" s="190"/>
      <c r="S261" s="190"/>
      <c r="T261" s="191"/>
      <c r="AT261" s="192" t="s">
        <v>128</v>
      </c>
      <c r="AU261" s="192" t="s">
        <v>76</v>
      </c>
      <c r="AV261" s="11" t="s">
        <v>76</v>
      </c>
      <c r="AW261" s="11" t="s">
        <v>31</v>
      </c>
      <c r="AX261" s="11" t="s">
        <v>69</v>
      </c>
      <c r="AY261" s="192" t="s">
        <v>114</v>
      </c>
    </row>
    <row r="262" spans="2:51" s="12" customFormat="1" ht="10.2">
      <c r="B262" s="193"/>
      <c r="C262" s="194"/>
      <c r="D262" s="183" t="s">
        <v>128</v>
      </c>
      <c r="E262" s="195" t="s">
        <v>1</v>
      </c>
      <c r="F262" s="196" t="s">
        <v>131</v>
      </c>
      <c r="G262" s="194"/>
      <c r="H262" s="197">
        <v>70.35</v>
      </c>
      <c r="I262" s="198"/>
      <c r="J262" s="194"/>
      <c r="K262" s="194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128</v>
      </c>
      <c r="AU262" s="203" t="s">
        <v>76</v>
      </c>
      <c r="AV262" s="12" t="s">
        <v>122</v>
      </c>
      <c r="AW262" s="12" t="s">
        <v>31</v>
      </c>
      <c r="AX262" s="12" t="s">
        <v>74</v>
      </c>
      <c r="AY262" s="203" t="s">
        <v>114</v>
      </c>
    </row>
    <row r="263" spans="2:65" s="1" customFormat="1" ht="16.5" customHeight="1">
      <c r="B263" s="33"/>
      <c r="C263" s="169" t="s">
        <v>395</v>
      </c>
      <c r="D263" s="169" t="s">
        <v>117</v>
      </c>
      <c r="E263" s="170" t="s">
        <v>396</v>
      </c>
      <c r="F263" s="171" t="s">
        <v>397</v>
      </c>
      <c r="G263" s="172" t="s">
        <v>126</v>
      </c>
      <c r="H263" s="173">
        <v>444.89</v>
      </c>
      <c r="I263" s="174"/>
      <c r="J263" s="175">
        <f>ROUND(I263*H263,2)</f>
        <v>0</v>
      </c>
      <c r="K263" s="171" t="s">
        <v>121</v>
      </c>
      <c r="L263" s="37"/>
      <c r="M263" s="176" t="s">
        <v>1</v>
      </c>
      <c r="N263" s="177" t="s">
        <v>40</v>
      </c>
      <c r="O263" s="59"/>
      <c r="P263" s="178">
        <f>O263*H263</f>
        <v>0</v>
      </c>
      <c r="Q263" s="178">
        <v>0</v>
      </c>
      <c r="R263" s="178">
        <f>Q263*H263</f>
        <v>0</v>
      </c>
      <c r="S263" s="178">
        <v>0.015</v>
      </c>
      <c r="T263" s="179">
        <f>S263*H263</f>
        <v>6.673349999999999</v>
      </c>
      <c r="AR263" s="16" t="s">
        <v>207</v>
      </c>
      <c r="AT263" s="16" t="s">
        <v>117</v>
      </c>
      <c r="AU263" s="16" t="s">
        <v>76</v>
      </c>
      <c r="AY263" s="16" t="s">
        <v>114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16" t="s">
        <v>74</v>
      </c>
      <c r="BK263" s="180">
        <f>ROUND(I263*H263,2)</f>
        <v>0</v>
      </c>
      <c r="BL263" s="16" t="s">
        <v>207</v>
      </c>
      <c r="BM263" s="16" t="s">
        <v>398</v>
      </c>
    </row>
    <row r="264" spans="2:51" s="13" customFormat="1" ht="10.2">
      <c r="B264" s="204"/>
      <c r="C264" s="205"/>
      <c r="D264" s="183" t="s">
        <v>128</v>
      </c>
      <c r="E264" s="206" t="s">
        <v>1</v>
      </c>
      <c r="F264" s="207" t="s">
        <v>141</v>
      </c>
      <c r="G264" s="205"/>
      <c r="H264" s="206" t="s">
        <v>1</v>
      </c>
      <c r="I264" s="208"/>
      <c r="J264" s="205"/>
      <c r="K264" s="205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128</v>
      </c>
      <c r="AU264" s="213" t="s">
        <v>76</v>
      </c>
      <c r="AV264" s="13" t="s">
        <v>74</v>
      </c>
      <c r="AW264" s="13" t="s">
        <v>31</v>
      </c>
      <c r="AX264" s="13" t="s">
        <v>69</v>
      </c>
      <c r="AY264" s="213" t="s">
        <v>114</v>
      </c>
    </row>
    <row r="265" spans="2:51" s="11" customFormat="1" ht="10.2">
      <c r="B265" s="181"/>
      <c r="C265" s="182"/>
      <c r="D265" s="183" t="s">
        <v>128</v>
      </c>
      <c r="E265" s="184" t="s">
        <v>1</v>
      </c>
      <c r="F265" s="185" t="s">
        <v>149</v>
      </c>
      <c r="G265" s="182"/>
      <c r="H265" s="186">
        <v>444.89</v>
      </c>
      <c r="I265" s="187"/>
      <c r="J265" s="182"/>
      <c r="K265" s="182"/>
      <c r="L265" s="188"/>
      <c r="M265" s="189"/>
      <c r="N265" s="190"/>
      <c r="O265" s="190"/>
      <c r="P265" s="190"/>
      <c r="Q265" s="190"/>
      <c r="R265" s="190"/>
      <c r="S265" s="190"/>
      <c r="T265" s="191"/>
      <c r="AT265" s="192" t="s">
        <v>128</v>
      </c>
      <c r="AU265" s="192" t="s">
        <v>76</v>
      </c>
      <c r="AV265" s="11" t="s">
        <v>76</v>
      </c>
      <c r="AW265" s="11" t="s">
        <v>31</v>
      </c>
      <c r="AX265" s="11" t="s">
        <v>74</v>
      </c>
      <c r="AY265" s="192" t="s">
        <v>114</v>
      </c>
    </row>
    <row r="266" spans="2:65" s="1" customFormat="1" ht="16.5" customHeight="1">
      <c r="B266" s="33"/>
      <c r="C266" s="169" t="s">
        <v>399</v>
      </c>
      <c r="D266" s="169" t="s">
        <v>117</v>
      </c>
      <c r="E266" s="170" t="s">
        <v>400</v>
      </c>
      <c r="F266" s="171" t="s">
        <v>401</v>
      </c>
      <c r="G266" s="172" t="s">
        <v>120</v>
      </c>
      <c r="H266" s="173">
        <v>0.919</v>
      </c>
      <c r="I266" s="174"/>
      <c r="J266" s="175">
        <f>ROUND(I266*H266,2)</f>
        <v>0</v>
      </c>
      <c r="K266" s="171" t="s">
        <v>121</v>
      </c>
      <c r="L266" s="37"/>
      <c r="M266" s="176" t="s">
        <v>1</v>
      </c>
      <c r="N266" s="177" t="s">
        <v>40</v>
      </c>
      <c r="O266" s="59"/>
      <c r="P266" s="178">
        <f>O266*H266</f>
        <v>0</v>
      </c>
      <c r="Q266" s="178">
        <v>0.02337</v>
      </c>
      <c r="R266" s="178">
        <f>Q266*H266</f>
        <v>0.02147703</v>
      </c>
      <c r="S266" s="178">
        <v>0</v>
      </c>
      <c r="T266" s="179">
        <f>S266*H266</f>
        <v>0</v>
      </c>
      <c r="AR266" s="16" t="s">
        <v>207</v>
      </c>
      <c r="AT266" s="16" t="s">
        <v>117</v>
      </c>
      <c r="AU266" s="16" t="s">
        <v>76</v>
      </c>
      <c r="AY266" s="16" t="s">
        <v>114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6" t="s">
        <v>74</v>
      </c>
      <c r="BK266" s="180">
        <f>ROUND(I266*H266,2)</f>
        <v>0</v>
      </c>
      <c r="BL266" s="16" t="s">
        <v>207</v>
      </c>
      <c r="BM266" s="16" t="s">
        <v>402</v>
      </c>
    </row>
    <row r="267" spans="2:51" s="11" customFormat="1" ht="10.2">
      <c r="B267" s="181"/>
      <c r="C267" s="182"/>
      <c r="D267" s="183" t="s">
        <v>128</v>
      </c>
      <c r="E267" s="184" t="s">
        <v>1</v>
      </c>
      <c r="F267" s="185" t="s">
        <v>403</v>
      </c>
      <c r="G267" s="182"/>
      <c r="H267" s="186">
        <v>0.743</v>
      </c>
      <c r="I267" s="187"/>
      <c r="J267" s="182"/>
      <c r="K267" s="182"/>
      <c r="L267" s="188"/>
      <c r="M267" s="189"/>
      <c r="N267" s="190"/>
      <c r="O267" s="190"/>
      <c r="P267" s="190"/>
      <c r="Q267" s="190"/>
      <c r="R267" s="190"/>
      <c r="S267" s="190"/>
      <c r="T267" s="191"/>
      <c r="AT267" s="192" t="s">
        <v>128</v>
      </c>
      <c r="AU267" s="192" t="s">
        <v>76</v>
      </c>
      <c r="AV267" s="11" t="s">
        <v>76</v>
      </c>
      <c r="AW267" s="11" t="s">
        <v>31</v>
      </c>
      <c r="AX267" s="11" t="s">
        <v>69</v>
      </c>
      <c r="AY267" s="192" t="s">
        <v>114</v>
      </c>
    </row>
    <row r="268" spans="2:51" s="11" customFormat="1" ht="10.2">
      <c r="B268" s="181"/>
      <c r="C268" s="182"/>
      <c r="D268" s="183" t="s">
        <v>128</v>
      </c>
      <c r="E268" s="184" t="s">
        <v>1</v>
      </c>
      <c r="F268" s="185" t="s">
        <v>404</v>
      </c>
      <c r="G268" s="182"/>
      <c r="H268" s="186">
        <v>0.176</v>
      </c>
      <c r="I268" s="187"/>
      <c r="J268" s="182"/>
      <c r="K268" s="182"/>
      <c r="L268" s="188"/>
      <c r="M268" s="189"/>
      <c r="N268" s="190"/>
      <c r="O268" s="190"/>
      <c r="P268" s="190"/>
      <c r="Q268" s="190"/>
      <c r="R268" s="190"/>
      <c r="S268" s="190"/>
      <c r="T268" s="191"/>
      <c r="AT268" s="192" t="s">
        <v>128</v>
      </c>
      <c r="AU268" s="192" t="s">
        <v>76</v>
      </c>
      <c r="AV268" s="11" t="s">
        <v>76</v>
      </c>
      <c r="AW268" s="11" t="s">
        <v>31</v>
      </c>
      <c r="AX268" s="11" t="s">
        <v>69</v>
      </c>
      <c r="AY268" s="192" t="s">
        <v>114</v>
      </c>
    </row>
    <row r="269" spans="2:51" s="12" customFormat="1" ht="10.2">
      <c r="B269" s="193"/>
      <c r="C269" s="194"/>
      <c r="D269" s="183" t="s">
        <v>128</v>
      </c>
      <c r="E269" s="195" t="s">
        <v>1</v>
      </c>
      <c r="F269" s="196" t="s">
        <v>131</v>
      </c>
      <c r="G269" s="194"/>
      <c r="H269" s="197">
        <v>0.919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128</v>
      </c>
      <c r="AU269" s="203" t="s">
        <v>76</v>
      </c>
      <c r="AV269" s="12" t="s">
        <v>122</v>
      </c>
      <c r="AW269" s="12" t="s">
        <v>31</v>
      </c>
      <c r="AX269" s="12" t="s">
        <v>74</v>
      </c>
      <c r="AY269" s="203" t="s">
        <v>114</v>
      </c>
    </row>
    <row r="270" spans="2:65" s="1" customFormat="1" ht="16.5" customHeight="1">
      <c r="B270" s="33"/>
      <c r="C270" s="169" t="s">
        <v>405</v>
      </c>
      <c r="D270" s="169" t="s">
        <v>117</v>
      </c>
      <c r="E270" s="170" t="s">
        <v>406</v>
      </c>
      <c r="F270" s="171" t="s">
        <v>407</v>
      </c>
      <c r="G270" s="172" t="s">
        <v>193</v>
      </c>
      <c r="H270" s="173">
        <v>1.571</v>
      </c>
      <c r="I270" s="174"/>
      <c r="J270" s="175">
        <f>ROUND(I270*H270,2)</f>
        <v>0</v>
      </c>
      <c r="K270" s="171" t="s">
        <v>121</v>
      </c>
      <c r="L270" s="37"/>
      <c r="M270" s="176" t="s">
        <v>1</v>
      </c>
      <c r="N270" s="177" t="s">
        <v>40</v>
      </c>
      <c r="O270" s="59"/>
      <c r="P270" s="178">
        <f>O270*H270</f>
        <v>0</v>
      </c>
      <c r="Q270" s="178">
        <v>0</v>
      </c>
      <c r="R270" s="178">
        <f>Q270*H270</f>
        <v>0</v>
      </c>
      <c r="S270" s="178">
        <v>0</v>
      </c>
      <c r="T270" s="179">
        <f>S270*H270</f>
        <v>0</v>
      </c>
      <c r="AR270" s="16" t="s">
        <v>207</v>
      </c>
      <c r="AT270" s="16" t="s">
        <v>117</v>
      </c>
      <c r="AU270" s="16" t="s">
        <v>76</v>
      </c>
      <c r="AY270" s="16" t="s">
        <v>114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6" t="s">
        <v>74</v>
      </c>
      <c r="BK270" s="180">
        <f>ROUND(I270*H270,2)</f>
        <v>0</v>
      </c>
      <c r="BL270" s="16" t="s">
        <v>207</v>
      </c>
      <c r="BM270" s="16" t="s">
        <v>408</v>
      </c>
    </row>
    <row r="271" spans="2:63" s="10" customFormat="1" ht="22.8" customHeight="1">
      <c r="B271" s="153"/>
      <c r="C271" s="154"/>
      <c r="D271" s="155" t="s">
        <v>68</v>
      </c>
      <c r="E271" s="167" t="s">
        <v>409</v>
      </c>
      <c r="F271" s="167" t="s">
        <v>410</v>
      </c>
      <c r="G271" s="154"/>
      <c r="H271" s="154"/>
      <c r="I271" s="157"/>
      <c r="J271" s="168">
        <f>BK271</f>
        <v>0</v>
      </c>
      <c r="K271" s="154"/>
      <c r="L271" s="159"/>
      <c r="M271" s="160"/>
      <c r="N271" s="161"/>
      <c r="O271" s="161"/>
      <c r="P271" s="162">
        <f>SUM(P272:P305)</f>
        <v>0</v>
      </c>
      <c r="Q271" s="161"/>
      <c r="R271" s="162">
        <f>SUM(R272:R305)</f>
        <v>1.06347716</v>
      </c>
      <c r="S271" s="161"/>
      <c r="T271" s="163">
        <f>SUM(T272:T305)</f>
        <v>2.9500971999999996</v>
      </c>
      <c r="AR271" s="164" t="s">
        <v>76</v>
      </c>
      <c r="AT271" s="165" t="s">
        <v>68</v>
      </c>
      <c r="AU271" s="165" t="s">
        <v>74</v>
      </c>
      <c r="AY271" s="164" t="s">
        <v>114</v>
      </c>
      <c r="BK271" s="166">
        <f>SUM(BK272:BK305)</f>
        <v>0</v>
      </c>
    </row>
    <row r="272" spans="2:65" s="1" customFormat="1" ht="16.5" customHeight="1">
      <c r="B272" s="33"/>
      <c r="C272" s="169" t="s">
        <v>411</v>
      </c>
      <c r="D272" s="169" t="s">
        <v>117</v>
      </c>
      <c r="E272" s="170" t="s">
        <v>412</v>
      </c>
      <c r="F272" s="171" t="s">
        <v>413</v>
      </c>
      <c r="G272" s="172" t="s">
        <v>126</v>
      </c>
      <c r="H272" s="173">
        <v>444.89</v>
      </c>
      <c r="I272" s="174"/>
      <c r="J272" s="175">
        <f>ROUND(I272*H272,2)</f>
        <v>0</v>
      </c>
      <c r="K272" s="171" t="s">
        <v>121</v>
      </c>
      <c r="L272" s="37"/>
      <c r="M272" s="176" t="s">
        <v>1</v>
      </c>
      <c r="N272" s="177" t="s">
        <v>40</v>
      </c>
      <c r="O272" s="59"/>
      <c r="P272" s="178">
        <f>O272*H272</f>
        <v>0</v>
      </c>
      <c r="Q272" s="178">
        <v>0</v>
      </c>
      <c r="R272" s="178">
        <f>Q272*H272</f>
        <v>0</v>
      </c>
      <c r="S272" s="178">
        <v>0.00594</v>
      </c>
      <c r="T272" s="179">
        <f>S272*H272</f>
        <v>2.6426466</v>
      </c>
      <c r="AR272" s="16" t="s">
        <v>207</v>
      </c>
      <c r="AT272" s="16" t="s">
        <v>117</v>
      </c>
      <c r="AU272" s="16" t="s">
        <v>76</v>
      </c>
      <c r="AY272" s="16" t="s">
        <v>114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16" t="s">
        <v>74</v>
      </c>
      <c r="BK272" s="180">
        <f>ROUND(I272*H272,2)</f>
        <v>0</v>
      </c>
      <c r="BL272" s="16" t="s">
        <v>207</v>
      </c>
      <c r="BM272" s="16" t="s">
        <v>414</v>
      </c>
    </row>
    <row r="273" spans="2:51" s="13" customFormat="1" ht="10.2">
      <c r="B273" s="204"/>
      <c r="C273" s="205"/>
      <c r="D273" s="183" t="s">
        <v>128</v>
      </c>
      <c r="E273" s="206" t="s">
        <v>1</v>
      </c>
      <c r="F273" s="207" t="s">
        <v>141</v>
      </c>
      <c r="G273" s="205"/>
      <c r="H273" s="206" t="s">
        <v>1</v>
      </c>
      <c r="I273" s="208"/>
      <c r="J273" s="205"/>
      <c r="K273" s="205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128</v>
      </c>
      <c r="AU273" s="213" t="s">
        <v>76</v>
      </c>
      <c r="AV273" s="13" t="s">
        <v>74</v>
      </c>
      <c r="AW273" s="13" t="s">
        <v>31</v>
      </c>
      <c r="AX273" s="13" t="s">
        <v>69</v>
      </c>
      <c r="AY273" s="213" t="s">
        <v>114</v>
      </c>
    </row>
    <row r="274" spans="2:51" s="11" customFormat="1" ht="10.2">
      <c r="B274" s="181"/>
      <c r="C274" s="182"/>
      <c r="D274" s="183" t="s">
        <v>128</v>
      </c>
      <c r="E274" s="184" t="s">
        <v>1</v>
      </c>
      <c r="F274" s="185" t="s">
        <v>149</v>
      </c>
      <c r="G274" s="182"/>
      <c r="H274" s="186">
        <v>444.89</v>
      </c>
      <c r="I274" s="187"/>
      <c r="J274" s="182"/>
      <c r="K274" s="182"/>
      <c r="L274" s="188"/>
      <c r="M274" s="189"/>
      <c r="N274" s="190"/>
      <c r="O274" s="190"/>
      <c r="P274" s="190"/>
      <c r="Q274" s="190"/>
      <c r="R274" s="190"/>
      <c r="S274" s="190"/>
      <c r="T274" s="191"/>
      <c r="AT274" s="192" t="s">
        <v>128</v>
      </c>
      <c r="AU274" s="192" t="s">
        <v>76</v>
      </c>
      <c r="AV274" s="11" t="s">
        <v>76</v>
      </c>
      <c r="AW274" s="11" t="s">
        <v>31</v>
      </c>
      <c r="AX274" s="11" t="s">
        <v>74</v>
      </c>
      <c r="AY274" s="192" t="s">
        <v>114</v>
      </c>
    </row>
    <row r="275" spans="2:65" s="1" customFormat="1" ht="16.5" customHeight="1">
      <c r="B275" s="33"/>
      <c r="C275" s="169" t="s">
        <v>415</v>
      </c>
      <c r="D275" s="169" t="s">
        <v>117</v>
      </c>
      <c r="E275" s="170" t="s">
        <v>416</v>
      </c>
      <c r="F275" s="171" t="s">
        <v>417</v>
      </c>
      <c r="G275" s="172" t="s">
        <v>300</v>
      </c>
      <c r="H275" s="173">
        <v>1</v>
      </c>
      <c r="I275" s="174"/>
      <c r="J275" s="175">
        <f>ROUND(I275*H275,2)</f>
        <v>0</v>
      </c>
      <c r="K275" s="171" t="s">
        <v>121</v>
      </c>
      <c r="L275" s="37"/>
      <c r="M275" s="176" t="s">
        <v>1</v>
      </c>
      <c r="N275" s="177" t="s">
        <v>40</v>
      </c>
      <c r="O275" s="59"/>
      <c r="P275" s="178">
        <f>O275*H275</f>
        <v>0</v>
      </c>
      <c r="Q275" s="178">
        <v>0</v>
      </c>
      <c r="R275" s="178">
        <f>Q275*H275</f>
        <v>0</v>
      </c>
      <c r="S275" s="178">
        <v>0.00906</v>
      </c>
      <c r="T275" s="179">
        <f>S275*H275</f>
        <v>0.00906</v>
      </c>
      <c r="AR275" s="16" t="s">
        <v>207</v>
      </c>
      <c r="AT275" s="16" t="s">
        <v>117</v>
      </c>
      <c r="AU275" s="16" t="s">
        <v>76</v>
      </c>
      <c r="AY275" s="16" t="s">
        <v>114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6" t="s">
        <v>74</v>
      </c>
      <c r="BK275" s="180">
        <f>ROUND(I275*H275,2)</f>
        <v>0</v>
      </c>
      <c r="BL275" s="16" t="s">
        <v>207</v>
      </c>
      <c r="BM275" s="16" t="s">
        <v>418</v>
      </c>
    </row>
    <row r="276" spans="2:65" s="1" customFormat="1" ht="16.5" customHeight="1">
      <c r="B276" s="33"/>
      <c r="C276" s="169" t="s">
        <v>419</v>
      </c>
      <c r="D276" s="169" t="s">
        <v>117</v>
      </c>
      <c r="E276" s="170" t="s">
        <v>420</v>
      </c>
      <c r="F276" s="171" t="s">
        <v>421</v>
      </c>
      <c r="G276" s="172" t="s">
        <v>239</v>
      </c>
      <c r="H276" s="173">
        <v>140.7</v>
      </c>
      <c r="I276" s="174"/>
      <c r="J276" s="175">
        <f>ROUND(I276*H276,2)</f>
        <v>0</v>
      </c>
      <c r="K276" s="171" t="s">
        <v>121</v>
      </c>
      <c r="L276" s="37"/>
      <c r="M276" s="176" t="s">
        <v>1</v>
      </c>
      <c r="N276" s="177" t="s">
        <v>40</v>
      </c>
      <c r="O276" s="59"/>
      <c r="P276" s="178">
        <f>O276*H276</f>
        <v>0</v>
      </c>
      <c r="Q276" s="178">
        <v>0</v>
      </c>
      <c r="R276" s="178">
        <f>Q276*H276</f>
        <v>0</v>
      </c>
      <c r="S276" s="178">
        <v>0.00191</v>
      </c>
      <c r="T276" s="179">
        <f>S276*H276</f>
        <v>0.268737</v>
      </c>
      <c r="AR276" s="16" t="s">
        <v>207</v>
      </c>
      <c r="AT276" s="16" t="s">
        <v>117</v>
      </c>
      <c r="AU276" s="16" t="s">
        <v>76</v>
      </c>
      <c r="AY276" s="16" t="s">
        <v>114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6" t="s">
        <v>74</v>
      </c>
      <c r="BK276" s="180">
        <f>ROUND(I276*H276,2)</f>
        <v>0</v>
      </c>
      <c r="BL276" s="16" t="s">
        <v>207</v>
      </c>
      <c r="BM276" s="16" t="s">
        <v>422</v>
      </c>
    </row>
    <row r="277" spans="2:51" s="13" customFormat="1" ht="10.2">
      <c r="B277" s="204"/>
      <c r="C277" s="205"/>
      <c r="D277" s="183" t="s">
        <v>128</v>
      </c>
      <c r="E277" s="206" t="s">
        <v>1</v>
      </c>
      <c r="F277" s="207" t="s">
        <v>141</v>
      </c>
      <c r="G277" s="205"/>
      <c r="H277" s="206" t="s">
        <v>1</v>
      </c>
      <c r="I277" s="208"/>
      <c r="J277" s="205"/>
      <c r="K277" s="205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128</v>
      </c>
      <c r="AU277" s="213" t="s">
        <v>76</v>
      </c>
      <c r="AV277" s="13" t="s">
        <v>74</v>
      </c>
      <c r="AW277" s="13" t="s">
        <v>31</v>
      </c>
      <c r="AX277" s="13" t="s">
        <v>69</v>
      </c>
      <c r="AY277" s="213" t="s">
        <v>114</v>
      </c>
    </row>
    <row r="278" spans="2:51" s="11" customFormat="1" ht="10.2">
      <c r="B278" s="181"/>
      <c r="C278" s="182"/>
      <c r="D278" s="183" t="s">
        <v>128</v>
      </c>
      <c r="E278" s="184" t="s">
        <v>1</v>
      </c>
      <c r="F278" s="185" t="s">
        <v>423</v>
      </c>
      <c r="G278" s="182"/>
      <c r="H278" s="186">
        <v>45.9</v>
      </c>
      <c r="I278" s="187"/>
      <c r="J278" s="182"/>
      <c r="K278" s="182"/>
      <c r="L278" s="188"/>
      <c r="M278" s="189"/>
      <c r="N278" s="190"/>
      <c r="O278" s="190"/>
      <c r="P278" s="190"/>
      <c r="Q278" s="190"/>
      <c r="R278" s="190"/>
      <c r="S278" s="190"/>
      <c r="T278" s="191"/>
      <c r="AT278" s="192" t="s">
        <v>128</v>
      </c>
      <c r="AU278" s="192" t="s">
        <v>76</v>
      </c>
      <c r="AV278" s="11" t="s">
        <v>76</v>
      </c>
      <c r="AW278" s="11" t="s">
        <v>31</v>
      </c>
      <c r="AX278" s="11" t="s">
        <v>69</v>
      </c>
      <c r="AY278" s="192" t="s">
        <v>114</v>
      </c>
    </row>
    <row r="279" spans="2:51" s="13" customFormat="1" ht="10.2">
      <c r="B279" s="204"/>
      <c r="C279" s="205"/>
      <c r="D279" s="183" t="s">
        <v>128</v>
      </c>
      <c r="E279" s="206" t="s">
        <v>1</v>
      </c>
      <c r="F279" s="207" t="s">
        <v>143</v>
      </c>
      <c r="G279" s="205"/>
      <c r="H279" s="206" t="s">
        <v>1</v>
      </c>
      <c r="I279" s="208"/>
      <c r="J279" s="205"/>
      <c r="K279" s="205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128</v>
      </c>
      <c r="AU279" s="213" t="s">
        <v>76</v>
      </c>
      <c r="AV279" s="13" t="s">
        <v>74</v>
      </c>
      <c r="AW279" s="13" t="s">
        <v>31</v>
      </c>
      <c r="AX279" s="13" t="s">
        <v>69</v>
      </c>
      <c r="AY279" s="213" t="s">
        <v>114</v>
      </c>
    </row>
    <row r="280" spans="2:51" s="11" customFormat="1" ht="10.2">
      <c r="B280" s="181"/>
      <c r="C280" s="182"/>
      <c r="D280" s="183" t="s">
        <v>128</v>
      </c>
      <c r="E280" s="184" t="s">
        <v>1</v>
      </c>
      <c r="F280" s="185" t="s">
        <v>424</v>
      </c>
      <c r="G280" s="182"/>
      <c r="H280" s="186">
        <v>94.8</v>
      </c>
      <c r="I280" s="187"/>
      <c r="J280" s="182"/>
      <c r="K280" s="182"/>
      <c r="L280" s="188"/>
      <c r="M280" s="189"/>
      <c r="N280" s="190"/>
      <c r="O280" s="190"/>
      <c r="P280" s="190"/>
      <c r="Q280" s="190"/>
      <c r="R280" s="190"/>
      <c r="S280" s="190"/>
      <c r="T280" s="191"/>
      <c r="AT280" s="192" t="s">
        <v>128</v>
      </c>
      <c r="AU280" s="192" t="s">
        <v>76</v>
      </c>
      <c r="AV280" s="11" t="s">
        <v>76</v>
      </c>
      <c r="AW280" s="11" t="s">
        <v>31</v>
      </c>
      <c r="AX280" s="11" t="s">
        <v>69</v>
      </c>
      <c r="AY280" s="192" t="s">
        <v>114</v>
      </c>
    </row>
    <row r="281" spans="2:51" s="12" customFormat="1" ht="10.2">
      <c r="B281" s="193"/>
      <c r="C281" s="194"/>
      <c r="D281" s="183" t="s">
        <v>128</v>
      </c>
      <c r="E281" s="195" t="s">
        <v>1</v>
      </c>
      <c r="F281" s="196" t="s">
        <v>131</v>
      </c>
      <c r="G281" s="194"/>
      <c r="H281" s="197">
        <v>140.7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128</v>
      </c>
      <c r="AU281" s="203" t="s">
        <v>76</v>
      </c>
      <c r="AV281" s="12" t="s">
        <v>122</v>
      </c>
      <c r="AW281" s="12" t="s">
        <v>31</v>
      </c>
      <c r="AX281" s="12" t="s">
        <v>74</v>
      </c>
      <c r="AY281" s="203" t="s">
        <v>114</v>
      </c>
    </row>
    <row r="282" spans="2:65" s="1" customFormat="1" ht="16.5" customHeight="1">
      <c r="B282" s="33"/>
      <c r="C282" s="169" t="s">
        <v>425</v>
      </c>
      <c r="D282" s="169" t="s">
        <v>117</v>
      </c>
      <c r="E282" s="170" t="s">
        <v>426</v>
      </c>
      <c r="F282" s="171" t="s">
        <v>427</v>
      </c>
      <c r="G282" s="172" t="s">
        <v>126</v>
      </c>
      <c r="H282" s="173">
        <v>5.04</v>
      </c>
      <c r="I282" s="174"/>
      <c r="J282" s="175">
        <f>ROUND(I282*H282,2)</f>
        <v>0</v>
      </c>
      <c r="K282" s="171" t="s">
        <v>121</v>
      </c>
      <c r="L282" s="37"/>
      <c r="M282" s="176" t="s">
        <v>1</v>
      </c>
      <c r="N282" s="177" t="s">
        <v>40</v>
      </c>
      <c r="O282" s="59"/>
      <c r="P282" s="178">
        <f>O282*H282</f>
        <v>0</v>
      </c>
      <c r="Q282" s="178">
        <v>0</v>
      </c>
      <c r="R282" s="178">
        <f>Q282*H282</f>
        <v>0</v>
      </c>
      <c r="S282" s="178">
        <v>0.00584</v>
      </c>
      <c r="T282" s="179">
        <f>S282*H282</f>
        <v>0.029433599999999997</v>
      </c>
      <c r="AR282" s="16" t="s">
        <v>207</v>
      </c>
      <c r="AT282" s="16" t="s">
        <v>117</v>
      </c>
      <c r="AU282" s="16" t="s">
        <v>76</v>
      </c>
      <c r="AY282" s="16" t="s">
        <v>114</v>
      </c>
      <c r="BE282" s="180">
        <f>IF(N282="základní",J282,0)</f>
        <v>0</v>
      </c>
      <c r="BF282" s="180">
        <f>IF(N282="snížená",J282,0)</f>
        <v>0</v>
      </c>
      <c r="BG282" s="180">
        <f>IF(N282="zákl. přenesená",J282,0)</f>
        <v>0</v>
      </c>
      <c r="BH282" s="180">
        <f>IF(N282="sníž. přenesená",J282,0)</f>
        <v>0</v>
      </c>
      <c r="BI282" s="180">
        <f>IF(N282="nulová",J282,0)</f>
        <v>0</v>
      </c>
      <c r="BJ282" s="16" t="s">
        <v>74</v>
      </c>
      <c r="BK282" s="180">
        <f>ROUND(I282*H282,2)</f>
        <v>0</v>
      </c>
      <c r="BL282" s="16" t="s">
        <v>207</v>
      </c>
      <c r="BM282" s="16" t="s">
        <v>428</v>
      </c>
    </row>
    <row r="283" spans="2:51" s="13" customFormat="1" ht="10.2">
      <c r="B283" s="204"/>
      <c r="C283" s="205"/>
      <c r="D283" s="183" t="s">
        <v>128</v>
      </c>
      <c r="E283" s="206" t="s">
        <v>1</v>
      </c>
      <c r="F283" s="207" t="s">
        <v>141</v>
      </c>
      <c r="G283" s="205"/>
      <c r="H283" s="206" t="s">
        <v>1</v>
      </c>
      <c r="I283" s="208"/>
      <c r="J283" s="205"/>
      <c r="K283" s="205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128</v>
      </c>
      <c r="AU283" s="213" t="s">
        <v>76</v>
      </c>
      <c r="AV283" s="13" t="s">
        <v>74</v>
      </c>
      <c r="AW283" s="13" t="s">
        <v>31</v>
      </c>
      <c r="AX283" s="13" t="s">
        <v>69</v>
      </c>
      <c r="AY283" s="213" t="s">
        <v>114</v>
      </c>
    </row>
    <row r="284" spans="2:51" s="11" customFormat="1" ht="10.2">
      <c r="B284" s="181"/>
      <c r="C284" s="182"/>
      <c r="D284" s="183" t="s">
        <v>128</v>
      </c>
      <c r="E284" s="184" t="s">
        <v>1</v>
      </c>
      <c r="F284" s="185" t="s">
        <v>429</v>
      </c>
      <c r="G284" s="182"/>
      <c r="H284" s="186">
        <v>1.04</v>
      </c>
      <c r="I284" s="187"/>
      <c r="J284" s="182"/>
      <c r="K284" s="182"/>
      <c r="L284" s="188"/>
      <c r="M284" s="189"/>
      <c r="N284" s="190"/>
      <c r="O284" s="190"/>
      <c r="P284" s="190"/>
      <c r="Q284" s="190"/>
      <c r="R284" s="190"/>
      <c r="S284" s="190"/>
      <c r="T284" s="191"/>
      <c r="AT284" s="192" t="s">
        <v>128</v>
      </c>
      <c r="AU284" s="192" t="s">
        <v>76</v>
      </c>
      <c r="AV284" s="11" t="s">
        <v>76</v>
      </c>
      <c r="AW284" s="11" t="s">
        <v>31</v>
      </c>
      <c r="AX284" s="11" t="s">
        <v>69</v>
      </c>
      <c r="AY284" s="192" t="s">
        <v>114</v>
      </c>
    </row>
    <row r="285" spans="2:51" s="11" customFormat="1" ht="10.2">
      <c r="B285" s="181"/>
      <c r="C285" s="182"/>
      <c r="D285" s="183" t="s">
        <v>128</v>
      </c>
      <c r="E285" s="184" t="s">
        <v>1</v>
      </c>
      <c r="F285" s="185" t="s">
        <v>430</v>
      </c>
      <c r="G285" s="182"/>
      <c r="H285" s="186">
        <v>1.28</v>
      </c>
      <c r="I285" s="187"/>
      <c r="J285" s="182"/>
      <c r="K285" s="182"/>
      <c r="L285" s="188"/>
      <c r="M285" s="189"/>
      <c r="N285" s="190"/>
      <c r="O285" s="190"/>
      <c r="P285" s="190"/>
      <c r="Q285" s="190"/>
      <c r="R285" s="190"/>
      <c r="S285" s="190"/>
      <c r="T285" s="191"/>
      <c r="AT285" s="192" t="s">
        <v>128</v>
      </c>
      <c r="AU285" s="192" t="s">
        <v>76</v>
      </c>
      <c r="AV285" s="11" t="s">
        <v>76</v>
      </c>
      <c r="AW285" s="11" t="s">
        <v>31</v>
      </c>
      <c r="AX285" s="11" t="s">
        <v>69</v>
      </c>
      <c r="AY285" s="192" t="s">
        <v>114</v>
      </c>
    </row>
    <row r="286" spans="2:51" s="11" customFormat="1" ht="10.2">
      <c r="B286" s="181"/>
      <c r="C286" s="182"/>
      <c r="D286" s="183" t="s">
        <v>128</v>
      </c>
      <c r="E286" s="184" t="s">
        <v>1</v>
      </c>
      <c r="F286" s="185" t="s">
        <v>431</v>
      </c>
      <c r="G286" s="182"/>
      <c r="H286" s="186">
        <v>0.48</v>
      </c>
      <c r="I286" s="187"/>
      <c r="J286" s="182"/>
      <c r="K286" s="182"/>
      <c r="L286" s="188"/>
      <c r="M286" s="189"/>
      <c r="N286" s="190"/>
      <c r="O286" s="190"/>
      <c r="P286" s="190"/>
      <c r="Q286" s="190"/>
      <c r="R286" s="190"/>
      <c r="S286" s="190"/>
      <c r="T286" s="191"/>
      <c r="AT286" s="192" t="s">
        <v>128</v>
      </c>
      <c r="AU286" s="192" t="s">
        <v>76</v>
      </c>
      <c r="AV286" s="11" t="s">
        <v>76</v>
      </c>
      <c r="AW286" s="11" t="s">
        <v>31</v>
      </c>
      <c r="AX286" s="11" t="s">
        <v>69</v>
      </c>
      <c r="AY286" s="192" t="s">
        <v>114</v>
      </c>
    </row>
    <row r="287" spans="2:51" s="11" customFormat="1" ht="10.2">
      <c r="B287" s="181"/>
      <c r="C287" s="182"/>
      <c r="D287" s="183" t="s">
        <v>128</v>
      </c>
      <c r="E287" s="184" t="s">
        <v>1</v>
      </c>
      <c r="F287" s="185" t="s">
        <v>432</v>
      </c>
      <c r="G287" s="182"/>
      <c r="H287" s="186">
        <v>1.6</v>
      </c>
      <c r="I287" s="187"/>
      <c r="J287" s="182"/>
      <c r="K287" s="182"/>
      <c r="L287" s="188"/>
      <c r="M287" s="189"/>
      <c r="N287" s="190"/>
      <c r="O287" s="190"/>
      <c r="P287" s="190"/>
      <c r="Q287" s="190"/>
      <c r="R287" s="190"/>
      <c r="S287" s="190"/>
      <c r="T287" s="191"/>
      <c r="AT287" s="192" t="s">
        <v>128</v>
      </c>
      <c r="AU287" s="192" t="s">
        <v>76</v>
      </c>
      <c r="AV287" s="11" t="s">
        <v>76</v>
      </c>
      <c r="AW287" s="11" t="s">
        <v>31</v>
      </c>
      <c r="AX287" s="11" t="s">
        <v>69</v>
      </c>
      <c r="AY287" s="192" t="s">
        <v>114</v>
      </c>
    </row>
    <row r="288" spans="2:51" s="14" customFormat="1" ht="10.2">
      <c r="B288" s="224"/>
      <c r="C288" s="225"/>
      <c r="D288" s="183" t="s">
        <v>128</v>
      </c>
      <c r="E288" s="226" t="s">
        <v>1</v>
      </c>
      <c r="F288" s="227" t="s">
        <v>433</v>
      </c>
      <c r="G288" s="225"/>
      <c r="H288" s="228">
        <v>4.4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128</v>
      </c>
      <c r="AU288" s="234" t="s">
        <v>76</v>
      </c>
      <c r="AV288" s="14" t="s">
        <v>115</v>
      </c>
      <c r="AW288" s="14" t="s">
        <v>31</v>
      </c>
      <c r="AX288" s="14" t="s">
        <v>69</v>
      </c>
      <c r="AY288" s="234" t="s">
        <v>114</v>
      </c>
    </row>
    <row r="289" spans="2:51" s="13" customFormat="1" ht="10.2">
      <c r="B289" s="204"/>
      <c r="C289" s="205"/>
      <c r="D289" s="183" t="s">
        <v>128</v>
      </c>
      <c r="E289" s="206" t="s">
        <v>1</v>
      </c>
      <c r="F289" s="207" t="s">
        <v>143</v>
      </c>
      <c r="G289" s="205"/>
      <c r="H289" s="206" t="s">
        <v>1</v>
      </c>
      <c r="I289" s="208"/>
      <c r="J289" s="205"/>
      <c r="K289" s="205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128</v>
      </c>
      <c r="AU289" s="213" t="s">
        <v>76</v>
      </c>
      <c r="AV289" s="13" t="s">
        <v>74</v>
      </c>
      <c r="AW289" s="13" t="s">
        <v>31</v>
      </c>
      <c r="AX289" s="13" t="s">
        <v>69</v>
      </c>
      <c r="AY289" s="213" t="s">
        <v>114</v>
      </c>
    </row>
    <row r="290" spans="2:51" s="11" customFormat="1" ht="10.2">
      <c r="B290" s="181"/>
      <c r="C290" s="182"/>
      <c r="D290" s="183" t="s">
        <v>128</v>
      </c>
      <c r="E290" s="184" t="s">
        <v>1</v>
      </c>
      <c r="F290" s="185" t="s">
        <v>434</v>
      </c>
      <c r="G290" s="182"/>
      <c r="H290" s="186">
        <v>0.64</v>
      </c>
      <c r="I290" s="187"/>
      <c r="J290" s="182"/>
      <c r="K290" s="182"/>
      <c r="L290" s="188"/>
      <c r="M290" s="189"/>
      <c r="N290" s="190"/>
      <c r="O290" s="190"/>
      <c r="P290" s="190"/>
      <c r="Q290" s="190"/>
      <c r="R290" s="190"/>
      <c r="S290" s="190"/>
      <c r="T290" s="191"/>
      <c r="AT290" s="192" t="s">
        <v>128</v>
      </c>
      <c r="AU290" s="192" t="s">
        <v>76</v>
      </c>
      <c r="AV290" s="11" t="s">
        <v>76</v>
      </c>
      <c r="AW290" s="11" t="s">
        <v>31</v>
      </c>
      <c r="AX290" s="11" t="s">
        <v>69</v>
      </c>
      <c r="AY290" s="192" t="s">
        <v>114</v>
      </c>
    </row>
    <row r="291" spans="2:51" s="12" customFormat="1" ht="10.2">
      <c r="B291" s="193"/>
      <c r="C291" s="194"/>
      <c r="D291" s="183" t="s">
        <v>128</v>
      </c>
      <c r="E291" s="195" t="s">
        <v>1</v>
      </c>
      <c r="F291" s="196" t="s">
        <v>131</v>
      </c>
      <c r="G291" s="194"/>
      <c r="H291" s="197">
        <v>5.04</v>
      </c>
      <c r="I291" s="198"/>
      <c r="J291" s="194"/>
      <c r="K291" s="194"/>
      <c r="L291" s="199"/>
      <c r="M291" s="200"/>
      <c r="N291" s="201"/>
      <c r="O291" s="201"/>
      <c r="P291" s="201"/>
      <c r="Q291" s="201"/>
      <c r="R291" s="201"/>
      <c r="S291" s="201"/>
      <c r="T291" s="202"/>
      <c r="AT291" s="203" t="s">
        <v>128</v>
      </c>
      <c r="AU291" s="203" t="s">
        <v>76</v>
      </c>
      <c r="AV291" s="12" t="s">
        <v>122</v>
      </c>
      <c r="AW291" s="12" t="s">
        <v>31</v>
      </c>
      <c r="AX291" s="12" t="s">
        <v>74</v>
      </c>
      <c r="AY291" s="203" t="s">
        <v>114</v>
      </c>
    </row>
    <row r="292" spans="2:65" s="1" customFormat="1" ht="16.5" customHeight="1">
      <c r="B292" s="33"/>
      <c r="C292" s="169" t="s">
        <v>435</v>
      </c>
      <c r="D292" s="169" t="s">
        <v>117</v>
      </c>
      <c r="E292" s="170" t="s">
        <v>436</v>
      </c>
      <c r="F292" s="171" t="s">
        <v>437</v>
      </c>
      <c r="G292" s="172" t="s">
        <v>300</v>
      </c>
      <c r="H292" s="173">
        <v>1</v>
      </c>
      <c r="I292" s="174"/>
      <c r="J292" s="175">
        <f>ROUND(I292*H292,2)</f>
        <v>0</v>
      </c>
      <c r="K292" s="171" t="s">
        <v>1</v>
      </c>
      <c r="L292" s="37"/>
      <c r="M292" s="176" t="s">
        <v>1</v>
      </c>
      <c r="N292" s="177" t="s">
        <v>40</v>
      </c>
      <c r="O292" s="59"/>
      <c r="P292" s="178">
        <f>O292*H292</f>
        <v>0</v>
      </c>
      <c r="Q292" s="178">
        <v>0</v>
      </c>
      <c r="R292" s="178">
        <f>Q292*H292</f>
        <v>0</v>
      </c>
      <c r="S292" s="178">
        <v>0.00022</v>
      </c>
      <c r="T292" s="179">
        <f>S292*H292</f>
        <v>0.00022</v>
      </c>
      <c r="AR292" s="16" t="s">
        <v>207</v>
      </c>
      <c r="AT292" s="16" t="s">
        <v>117</v>
      </c>
      <c r="AU292" s="16" t="s">
        <v>76</v>
      </c>
      <c r="AY292" s="16" t="s">
        <v>114</v>
      </c>
      <c r="BE292" s="180">
        <f>IF(N292="základní",J292,0)</f>
        <v>0</v>
      </c>
      <c r="BF292" s="180">
        <f>IF(N292="snížená",J292,0)</f>
        <v>0</v>
      </c>
      <c r="BG292" s="180">
        <f>IF(N292="zákl. přenesená",J292,0)</f>
        <v>0</v>
      </c>
      <c r="BH292" s="180">
        <f>IF(N292="sníž. přenesená",J292,0)</f>
        <v>0</v>
      </c>
      <c r="BI292" s="180">
        <f>IF(N292="nulová",J292,0)</f>
        <v>0</v>
      </c>
      <c r="BJ292" s="16" t="s">
        <v>74</v>
      </c>
      <c r="BK292" s="180">
        <f>ROUND(I292*H292,2)</f>
        <v>0</v>
      </c>
      <c r="BL292" s="16" t="s">
        <v>207</v>
      </c>
      <c r="BM292" s="16" t="s">
        <v>438</v>
      </c>
    </row>
    <row r="293" spans="2:65" s="1" customFormat="1" ht="16.5" customHeight="1">
      <c r="B293" s="33"/>
      <c r="C293" s="169" t="s">
        <v>439</v>
      </c>
      <c r="D293" s="169" t="s">
        <v>117</v>
      </c>
      <c r="E293" s="170" t="s">
        <v>440</v>
      </c>
      <c r="F293" s="171" t="s">
        <v>441</v>
      </c>
      <c r="G293" s="172" t="s">
        <v>126</v>
      </c>
      <c r="H293" s="173">
        <v>0.989</v>
      </c>
      <c r="I293" s="174"/>
      <c r="J293" s="175">
        <f>ROUND(I293*H293,2)</f>
        <v>0</v>
      </c>
      <c r="K293" s="171" t="s">
        <v>121</v>
      </c>
      <c r="L293" s="37"/>
      <c r="M293" s="176" t="s">
        <v>1</v>
      </c>
      <c r="N293" s="177" t="s">
        <v>40</v>
      </c>
      <c r="O293" s="59"/>
      <c r="P293" s="178">
        <f>O293*H293</f>
        <v>0</v>
      </c>
      <c r="Q293" s="178">
        <v>0.00724</v>
      </c>
      <c r="R293" s="178">
        <f>Q293*H293</f>
        <v>0.00716036</v>
      </c>
      <c r="S293" s="178">
        <v>0</v>
      </c>
      <c r="T293" s="179">
        <f>S293*H293</f>
        <v>0</v>
      </c>
      <c r="AR293" s="16" t="s">
        <v>207</v>
      </c>
      <c r="AT293" s="16" t="s">
        <v>117</v>
      </c>
      <c r="AU293" s="16" t="s">
        <v>76</v>
      </c>
      <c r="AY293" s="16" t="s">
        <v>114</v>
      </c>
      <c r="BE293" s="180">
        <f>IF(N293="základní",J293,0)</f>
        <v>0</v>
      </c>
      <c r="BF293" s="180">
        <f>IF(N293="snížená",J293,0)</f>
        <v>0</v>
      </c>
      <c r="BG293" s="180">
        <f>IF(N293="zákl. přenesená",J293,0)</f>
        <v>0</v>
      </c>
      <c r="BH293" s="180">
        <f>IF(N293="sníž. přenesená",J293,0)</f>
        <v>0</v>
      </c>
      <c r="BI293" s="180">
        <f>IF(N293="nulová",J293,0)</f>
        <v>0</v>
      </c>
      <c r="BJ293" s="16" t="s">
        <v>74</v>
      </c>
      <c r="BK293" s="180">
        <f>ROUND(I293*H293,2)</f>
        <v>0</v>
      </c>
      <c r="BL293" s="16" t="s">
        <v>207</v>
      </c>
      <c r="BM293" s="16" t="s">
        <v>442</v>
      </c>
    </row>
    <row r="294" spans="2:51" s="11" customFormat="1" ht="10.2">
      <c r="B294" s="181"/>
      <c r="C294" s="182"/>
      <c r="D294" s="183" t="s">
        <v>128</v>
      </c>
      <c r="E294" s="184" t="s">
        <v>1</v>
      </c>
      <c r="F294" s="185" t="s">
        <v>443</v>
      </c>
      <c r="G294" s="182"/>
      <c r="H294" s="186">
        <v>0.386</v>
      </c>
      <c r="I294" s="187"/>
      <c r="J294" s="182"/>
      <c r="K294" s="182"/>
      <c r="L294" s="188"/>
      <c r="M294" s="189"/>
      <c r="N294" s="190"/>
      <c r="O294" s="190"/>
      <c r="P294" s="190"/>
      <c r="Q294" s="190"/>
      <c r="R294" s="190"/>
      <c r="S294" s="190"/>
      <c r="T294" s="191"/>
      <c r="AT294" s="192" t="s">
        <v>128</v>
      </c>
      <c r="AU294" s="192" t="s">
        <v>76</v>
      </c>
      <c r="AV294" s="11" t="s">
        <v>76</v>
      </c>
      <c r="AW294" s="11" t="s">
        <v>31</v>
      </c>
      <c r="AX294" s="11" t="s">
        <v>69</v>
      </c>
      <c r="AY294" s="192" t="s">
        <v>114</v>
      </c>
    </row>
    <row r="295" spans="2:51" s="11" customFormat="1" ht="10.2">
      <c r="B295" s="181"/>
      <c r="C295" s="182"/>
      <c r="D295" s="183" t="s">
        <v>128</v>
      </c>
      <c r="E295" s="184" t="s">
        <v>1</v>
      </c>
      <c r="F295" s="185" t="s">
        <v>444</v>
      </c>
      <c r="G295" s="182"/>
      <c r="H295" s="186">
        <v>0.603</v>
      </c>
      <c r="I295" s="187"/>
      <c r="J295" s="182"/>
      <c r="K295" s="182"/>
      <c r="L295" s="188"/>
      <c r="M295" s="189"/>
      <c r="N295" s="190"/>
      <c r="O295" s="190"/>
      <c r="P295" s="190"/>
      <c r="Q295" s="190"/>
      <c r="R295" s="190"/>
      <c r="S295" s="190"/>
      <c r="T295" s="191"/>
      <c r="AT295" s="192" t="s">
        <v>128</v>
      </c>
      <c r="AU295" s="192" t="s">
        <v>76</v>
      </c>
      <c r="AV295" s="11" t="s">
        <v>76</v>
      </c>
      <c r="AW295" s="11" t="s">
        <v>31</v>
      </c>
      <c r="AX295" s="11" t="s">
        <v>69</v>
      </c>
      <c r="AY295" s="192" t="s">
        <v>114</v>
      </c>
    </row>
    <row r="296" spans="2:51" s="12" customFormat="1" ht="10.2">
      <c r="B296" s="193"/>
      <c r="C296" s="194"/>
      <c r="D296" s="183" t="s">
        <v>128</v>
      </c>
      <c r="E296" s="195" t="s">
        <v>1</v>
      </c>
      <c r="F296" s="196" t="s">
        <v>131</v>
      </c>
      <c r="G296" s="194"/>
      <c r="H296" s="197">
        <v>0.989</v>
      </c>
      <c r="I296" s="198"/>
      <c r="J296" s="194"/>
      <c r="K296" s="194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128</v>
      </c>
      <c r="AU296" s="203" t="s">
        <v>76</v>
      </c>
      <c r="AV296" s="12" t="s">
        <v>122</v>
      </c>
      <c r="AW296" s="12" t="s">
        <v>31</v>
      </c>
      <c r="AX296" s="12" t="s">
        <v>74</v>
      </c>
      <c r="AY296" s="203" t="s">
        <v>114</v>
      </c>
    </row>
    <row r="297" spans="2:65" s="1" customFormat="1" ht="16.5" customHeight="1">
      <c r="B297" s="33"/>
      <c r="C297" s="169" t="s">
        <v>445</v>
      </c>
      <c r="D297" s="169" t="s">
        <v>117</v>
      </c>
      <c r="E297" s="170" t="s">
        <v>446</v>
      </c>
      <c r="F297" s="171" t="s">
        <v>447</v>
      </c>
      <c r="G297" s="172" t="s">
        <v>239</v>
      </c>
      <c r="H297" s="173">
        <v>140.7</v>
      </c>
      <c r="I297" s="174"/>
      <c r="J297" s="175">
        <f>ROUND(I297*H297,2)</f>
        <v>0</v>
      </c>
      <c r="K297" s="171" t="s">
        <v>121</v>
      </c>
      <c r="L297" s="37"/>
      <c r="M297" s="176" t="s">
        <v>1</v>
      </c>
      <c r="N297" s="177" t="s">
        <v>40</v>
      </c>
      <c r="O297" s="59"/>
      <c r="P297" s="178">
        <f>O297*H297</f>
        <v>0</v>
      </c>
      <c r="Q297" s="178">
        <v>0.00712</v>
      </c>
      <c r="R297" s="178">
        <f>Q297*H297</f>
        <v>1.0017839999999998</v>
      </c>
      <c r="S297" s="178">
        <v>0</v>
      </c>
      <c r="T297" s="179">
        <f>S297*H297</f>
        <v>0</v>
      </c>
      <c r="AR297" s="16" t="s">
        <v>207</v>
      </c>
      <c r="AT297" s="16" t="s">
        <v>117</v>
      </c>
      <c r="AU297" s="16" t="s">
        <v>76</v>
      </c>
      <c r="AY297" s="16" t="s">
        <v>114</v>
      </c>
      <c r="BE297" s="180">
        <f>IF(N297="základní",J297,0)</f>
        <v>0</v>
      </c>
      <c r="BF297" s="180">
        <f>IF(N297="snížená",J297,0)</f>
        <v>0</v>
      </c>
      <c r="BG297" s="180">
        <f>IF(N297="zákl. přenesená",J297,0)</f>
        <v>0</v>
      </c>
      <c r="BH297" s="180">
        <f>IF(N297="sníž. přenesená",J297,0)</f>
        <v>0</v>
      </c>
      <c r="BI297" s="180">
        <f>IF(N297="nulová",J297,0)</f>
        <v>0</v>
      </c>
      <c r="BJ297" s="16" t="s">
        <v>74</v>
      </c>
      <c r="BK297" s="180">
        <f>ROUND(I297*H297,2)</f>
        <v>0</v>
      </c>
      <c r="BL297" s="16" t="s">
        <v>207</v>
      </c>
      <c r="BM297" s="16" t="s">
        <v>448</v>
      </c>
    </row>
    <row r="298" spans="2:51" s="13" customFormat="1" ht="10.2">
      <c r="B298" s="204"/>
      <c r="C298" s="205"/>
      <c r="D298" s="183" t="s">
        <v>128</v>
      </c>
      <c r="E298" s="206" t="s">
        <v>1</v>
      </c>
      <c r="F298" s="207" t="s">
        <v>141</v>
      </c>
      <c r="G298" s="205"/>
      <c r="H298" s="206" t="s">
        <v>1</v>
      </c>
      <c r="I298" s="208"/>
      <c r="J298" s="205"/>
      <c r="K298" s="205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128</v>
      </c>
      <c r="AU298" s="213" t="s">
        <v>76</v>
      </c>
      <c r="AV298" s="13" t="s">
        <v>74</v>
      </c>
      <c r="AW298" s="13" t="s">
        <v>31</v>
      </c>
      <c r="AX298" s="13" t="s">
        <v>69</v>
      </c>
      <c r="AY298" s="213" t="s">
        <v>114</v>
      </c>
    </row>
    <row r="299" spans="2:51" s="11" customFormat="1" ht="10.2">
      <c r="B299" s="181"/>
      <c r="C299" s="182"/>
      <c r="D299" s="183" t="s">
        <v>128</v>
      </c>
      <c r="E299" s="184" t="s">
        <v>1</v>
      </c>
      <c r="F299" s="185" t="s">
        <v>423</v>
      </c>
      <c r="G299" s="182"/>
      <c r="H299" s="186">
        <v>45.9</v>
      </c>
      <c r="I299" s="187"/>
      <c r="J299" s="182"/>
      <c r="K299" s="182"/>
      <c r="L299" s="188"/>
      <c r="M299" s="189"/>
      <c r="N299" s="190"/>
      <c r="O299" s="190"/>
      <c r="P299" s="190"/>
      <c r="Q299" s="190"/>
      <c r="R299" s="190"/>
      <c r="S299" s="190"/>
      <c r="T299" s="191"/>
      <c r="AT299" s="192" t="s">
        <v>128</v>
      </c>
      <c r="AU299" s="192" t="s">
        <v>76</v>
      </c>
      <c r="AV299" s="11" t="s">
        <v>76</v>
      </c>
      <c r="AW299" s="11" t="s">
        <v>31</v>
      </c>
      <c r="AX299" s="11" t="s">
        <v>69</v>
      </c>
      <c r="AY299" s="192" t="s">
        <v>114</v>
      </c>
    </row>
    <row r="300" spans="2:51" s="13" customFormat="1" ht="10.2">
      <c r="B300" s="204"/>
      <c r="C300" s="205"/>
      <c r="D300" s="183" t="s">
        <v>128</v>
      </c>
      <c r="E300" s="206" t="s">
        <v>1</v>
      </c>
      <c r="F300" s="207" t="s">
        <v>143</v>
      </c>
      <c r="G300" s="205"/>
      <c r="H300" s="206" t="s">
        <v>1</v>
      </c>
      <c r="I300" s="208"/>
      <c r="J300" s="205"/>
      <c r="K300" s="205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128</v>
      </c>
      <c r="AU300" s="213" t="s">
        <v>76</v>
      </c>
      <c r="AV300" s="13" t="s">
        <v>74</v>
      </c>
      <c r="AW300" s="13" t="s">
        <v>31</v>
      </c>
      <c r="AX300" s="13" t="s">
        <v>69</v>
      </c>
      <c r="AY300" s="213" t="s">
        <v>114</v>
      </c>
    </row>
    <row r="301" spans="2:51" s="11" customFormat="1" ht="10.2">
      <c r="B301" s="181"/>
      <c r="C301" s="182"/>
      <c r="D301" s="183" t="s">
        <v>128</v>
      </c>
      <c r="E301" s="184" t="s">
        <v>1</v>
      </c>
      <c r="F301" s="185" t="s">
        <v>424</v>
      </c>
      <c r="G301" s="182"/>
      <c r="H301" s="186">
        <v>94.8</v>
      </c>
      <c r="I301" s="187"/>
      <c r="J301" s="182"/>
      <c r="K301" s="182"/>
      <c r="L301" s="188"/>
      <c r="M301" s="189"/>
      <c r="N301" s="190"/>
      <c r="O301" s="190"/>
      <c r="P301" s="190"/>
      <c r="Q301" s="190"/>
      <c r="R301" s="190"/>
      <c r="S301" s="190"/>
      <c r="T301" s="191"/>
      <c r="AT301" s="192" t="s">
        <v>128</v>
      </c>
      <c r="AU301" s="192" t="s">
        <v>76</v>
      </c>
      <c r="AV301" s="11" t="s">
        <v>76</v>
      </c>
      <c r="AW301" s="11" t="s">
        <v>31</v>
      </c>
      <c r="AX301" s="11" t="s">
        <v>69</v>
      </c>
      <c r="AY301" s="192" t="s">
        <v>114</v>
      </c>
    </row>
    <row r="302" spans="2:51" s="12" customFormat="1" ht="10.2">
      <c r="B302" s="193"/>
      <c r="C302" s="194"/>
      <c r="D302" s="183" t="s">
        <v>128</v>
      </c>
      <c r="E302" s="195" t="s">
        <v>1</v>
      </c>
      <c r="F302" s="196" t="s">
        <v>131</v>
      </c>
      <c r="G302" s="194"/>
      <c r="H302" s="197">
        <v>140.7</v>
      </c>
      <c r="I302" s="198"/>
      <c r="J302" s="194"/>
      <c r="K302" s="194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128</v>
      </c>
      <c r="AU302" s="203" t="s">
        <v>76</v>
      </c>
      <c r="AV302" s="12" t="s">
        <v>122</v>
      </c>
      <c r="AW302" s="12" t="s">
        <v>31</v>
      </c>
      <c r="AX302" s="12" t="s">
        <v>74</v>
      </c>
      <c r="AY302" s="203" t="s">
        <v>114</v>
      </c>
    </row>
    <row r="303" spans="2:65" s="1" customFormat="1" ht="16.5" customHeight="1">
      <c r="B303" s="33"/>
      <c r="C303" s="169" t="s">
        <v>449</v>
      </c>
      <c r="D303" s="169" t="s">
        <v>117</v>
      </c>
      <c r="E303" s="170" t="s">
        <v>450</v>
      </c>
      <c r="F303" s="171" t="s">
        <v>451</v>
      </c>
      <c r="G303" s="172" t="s">
        <v>126</v>
      </c>
      <c r="H303" s="173">
        <v>5.04</v>
      </c>
      <c r="I303" s="174"/>
      <c r="J303" s="175">
        <f>ROUND(I303*H303,2)</f>
        <v>0</v>
      </c>
      <c r="K303" s="171" t="s">
        <v>121</v>
      </c>
      <c r="L303" s="37"/>
      <c r="M303" s="176" t="s">
        <v>1</v>
      </c>
      <c r="N303" s="177" t="s">
        <v>40</v>
      </c>
      <c r="O303" s="59"/>
      <c r="P303" s="178">
        <f>O303*H303</f>
        <v>0</v>
      </c>
      <c r="Q303" s="178">
        <v>0.01082</v>
      </c>
      <c r="R303" s="178">
        <f>Q303*H303</f>
        <v>0.0545328</v>
      </c>
      <c r="S303" s="178">
        <v>0</v>
      </c>
      <c r="T303" s="179">
        <f>S303*H303</f>
        <v>0</v>
      </c>
      <c r="AR303" s="16" t="s">
        <v>207</v>
      </c>
      <c r="AT303" s="16" t="s">
        <v>117</v>
      </c>
      <c r="AU303" s="16" t="s">
        <v>76</v>
      </c>
      <c r="AY303" s="16" t="s">
        <v>114</v>
      </c>
      <c r="BE303" s="180">
        <f>IF(N303="základní",J303,0)</f>
        <v>0</v>
      </c>
      <c r="BF303" s="180">
        <f>IF(N303="snížená",J303,0)</f>
        <v>0</v>
      </c>
      <c r="BG303" s="180">
        <f>IF(N303="zákl. přenesená",J303,0)</f>
        <v>0</v>
      </c>
      <c r="BH303" s="180">
        <f>IF(N303="sníž. přenesená",J303,0)</f>
        <v>0</v>
      </c>
      <c r="BI303" s="180">
        <f>IF(N303="nulová",J303,0)</f>
        <v>0</v>
      </c>
      <c r="BJ303" s="16" t="s">
        <v>74</v>
      </c>
      <c r="BK303" s="180">
        <f>ROUND(I303*H303,2)</f>
        <v>0</v>
      </c>
      <c r="BL303" s="16" t="s">
        <v>207</v>
      </c>
      <c r="BM303" s="16" t="s">
        <v>452</v>
      </c>
    </row>
    <row r="304" spans="2:51" s="11" customFormat="1" ht="10.2">
      <c r="B304" s="181"/>
      <c r="C304" s="182"/>
      <c r="D304" s="183" t="s">
        <v>128</v>
      </c>
      <c r="E304" s="184" t="s">
        <v>1</v>
      </c>
      <c r="F304" s="185" t="s">
        <v>453</v>
      </c>
      <c r="G304" s="182"/>
      <c r="H304" s="186">
        <v>5.04</v>
      </c>
      <c r="I304" s="187"/>
      <c r="J304" s="182"/>
      <c r="K304" s="182"/>
      <c r="L304" s="188"/>
      <c r="M304" s="189"/>
      <c r="N304" s="190"/>
      <c r="O304" s="190"/>
      <c r="P304" s="190"/>
      <c r="Q304" s="190"/>
      <c r="R304" s="190"/>
      <c r="S304" s="190"/>
      <c r="T304" s="191"/>
      <c r="AT304" s="192" t="s">
        <v>128</v>
      </c>
      <c r="AU304" s="192" t="s">
        <v>76</v>
      </c>
      <c r="AV304" s="11" t="s">
        <v>76</v>
      </c>
      <c r="AW304" s="11" t="s">
        <v>31</v>
      </c>
      <c r="AX304" s="11" t="s">
        <v>74</v>
      </c>
      <c r="AY304" s="192" t="s">
        <v>114</v>
      </c>
    </row>
    <row r="305" spans="2:65" s="1" customFormat="1" ht="16.5" customHeight="1">
      <c r="B305" s="33"/>
      <c r="C305" s="169" t="s">
        <v>454</v>
      </c>
      <c r="D305" s="169" t="s">
        <v>117</v>
      </c>
      <c r="E305" s="170" t="s">
        <v>455</v>
      </c>
      <c r="F305" s="171" t="s">
        <v>456</v>
      </c>
      <c r="G305" s="172" t="s">
        <v>193</v>
      </c>
      <c r="H305" s="173">
        <v>1.063</v>
      </c>
      <c r="I305" s="174"/>
      <c r="J305" s="175">
        <f>ROUND(I305*H305,2)</f>
        <v>0</v>
      </c>
      <c r="K305" s="171" t="s">
        <v>121</v>
      </c>
      <c r="L305" s="37"/>
      <c r="M305" s="176" t="s">
        <v>1</v>
      </c>
      <c r="N305" s="177" t="s">
        <v>40</v>
      </c>
      <c r="O305" s="59"/>
      <c r="P305" s="178">
        <f>O305*H305</f>
        <v>0</v>
      </c>
      <c r="Q305" s="178">
        <v>0</v>
      </c>
      <c r="R305" s="178">
        <f>Q305*H305</f>
        <v>0</v>
      </c>
      <c r="S305" s="178">
        <v>0</v>
      </c>
      <c r="T305" s="179">
        <f>S305*H305</f>
        <v>0</v>
      </c>
      <c r="AR305" s="16" t="s">
        <v>207</v>
      </c>
      <c r="AT305" s="16" t="s">
        <v>117</v>
      </c>
      <c r="AU305" s="16" t="s">
        <v>76</v>
      </c>
      <c r="AY305" s="16" t="s">
        <v>114</v>
      </c>
      <c r="BE305" s="180">
        <f>IF(N305="základní",J305,0)</f>
        <v>0</v>
      </c>
      <c r="BF305" s="180">
        <f>IF(N305="snížená",J305,0)</f>
        <v>0</v>
      </c>
      <c r="BG305" s="180">
        <f>IF(N305="zákl. přenesená",J305,0)</f>
        <v>0</v>
      </c>
      <c r="BH305" s="180">
        <f>IF(N305="sníž. přenesená",J305,0)</f>
        <v>0</v>
      </c>
      <c r="BI305" s="180">
        <f>IF(N305="nulová",J305,0)</f>
        <v>0</v>
      </c>
      <c r="BJ305" s="16" t="s">
        <v>74</v>
      </c>
      <c r="BK305" s="180">
        <f>ROUND(I305*H305,2)</f>
        <v>0</v>
      </c>
      <c r="BL305" s="16" t="s">
        <v>207</v>
      </c>
      <c r="BM305" s="16" t="s">
        <v>457</v>
      </c>
    </row>
    <row r="306" spans="2:63" s="10" customFormat="1" ht="22.8" customHeight="1">
      <c r="B306" s="153"/>
      <c r="C306" s="154"/>
      <c r="D306" s="155" t="s">
        <v>68</v>
      </c>
      <c r="E306" s="167" t="s">
        <v>458</v>
      </c>
      <c r="F306" s="167" t="s">
        <v>459</v>
      </c>
      <c r="G306" s="154"/>
      <c r="H306" s="154"/>
      <c r="I306" s="157"/>
      <c r="J306" s="168">
        <f>BK306</f>
        <v>0</v>
      </c>
      <c r="K306" s="154"/>
      <c r="L306" s="159"/>
      <c r="M306" s="160"/>
      <c r="N306" s="161"/>
      <c r="O306" s="161"/>
      <c r="P306" s="162">
        <f>P307</f>
        <v>0</v>
      </c>
      <c r="Q306" s="161"/>
      <c r="R306" s="162">
        <f>R307</f>
        <v>0.00570672</v>
      </c>
      <c r="S306" s="161"/>
      <c r="T306" s="163">
        <f>T307</f>
        <v>0</v>
      </c>
      <c r="AR306" s="164" t="s">
        <v>76</v>
      </c>
      <c r="AT306" s="165" t="s">
        <v>68</v>
      </c>
      <c r="AU306" s="165" t="s">
        <v>74</v>
      </c>
      <c r="AY306" s="164" t="s">
        <v>114</v>
      </c>
      <c r="BK306" s="166">
        <f>BK307</f>
        <v>0</v>
      </c>
    </row>
    <row r="307" spans="2:65" s="1" customFormat="1" ht="16.5" customHeight="1">
      <c r="B307" s="33"/>
      <c r="C307" s="169" t="s">
        <v>460</v>
      </c>
      <c r="D307" s="169" t="s">
        <v>117</v>
      </c>
      <c r="E307" s="170" t="s">
        <v>461</v>
      </c>
      <c r="F307" s="171" t="s">
        <v>462</v>
      </c>
      <c r="G307" s="172" t="s">
        <v>126</v>
      </c>
      <c r="H307" s="173">
        <v>7.926</v>
      </c>
      <c r="I307" s="174"/>
      <c r="J307" s="175">
        <f>ROUND(I307*H307,2)</f>
        <v>0</v>
      </c>
      <c r="K307" s="171" t="s">
        <v>121</v>
      </c>
      <c r="L307" s="37"/>
      <c r="M307" s="176" t="s">
        <v>1</v>
      </c>
      <c r="N307" s="177" t="s">
        <v>40</v>
      </c>
      <c r="O307" s="59"/>
      <c r="P307" s="178">
        <f>O307*H307</f>
        <v>0</v>
      </c>
      <c r="Q307" s="178">
        <v>0.00072</v>
      </c>
      <c r="R307" s="178">
        <f>Q307*H307</f>
        <v>0.00570672</v>
      </c>
      <c r="S307" s="178">
        <v>0</v>
      </c>
      <c r="T307" s="179">
        <f>S307*H307</f>
        <v>0</v>
      </c>
      <c r="AR307" s="16" t="s">
        <v>207</v>
      </c>
      <c r="AT307" s="16" t="s">
        <v>117</v>
      </c>
      <c r="AU307" s="16" t="s">
        <v>76</v>
      </c>
      <c r="AY307" s="16" t="s">
        <v>114</v>
      </c>
      <c r="BE307" s="180">
        <f>IF(N307="základní",J307,0)</f>
        <v>0</v>
      </c>
      <c r="BF307" s="180">
        <f>IF(N307="snížená",J307,0)</f>
        <v>0</v>
      </c>
      <c r="BG307" s="180">
        <f>IF(N307="zákl. přenesená",J307,0)</f>
        <v>0</v>
      </c>
      <c r="BH307" s="180">
        <f>IF(N307="sníž. přenesená",J307,0)</f>
        <v>0</v>
      </c>
      <c r="BI307" s="180">
        <f>IF(N307="nulová",J307,0)</f>
        <v>0</v>
      </c>
      <c r="BJ307" s="16" t="s">
        <v>74</v>
      </c>
      <c r="BK307" s="180">
        <f>ROUND(I307*H307,2)</f>
        <v>0</v>
      </c>
      <c r="BL307" s="16" t="s">
        <v>207</v>
      </c>
      <c r="BM307" s="16" t="s">
        <v>463</v>
      </c>
    </row>
    <row r="308" spans="2:63" s="10" customFormat="1" ht="25.95" customHeight="1">
      <c r="B308" s="153"/>
      <c r="C308" s="154"/>
      <c r="D308" s="155" t="s">
        <v>68</v>
      </c>
      <c r="E308" s="156" t="s">
        <v>464</v>
      </c>
      <c r="F308" s="156" t="s">
        <v>465</v>
      </c>
      <c r="G308" s="154"/>
      <c r="H308" s="154"/>
      <c r="I308" s="157"/>
      <c r="J308" s="158">
        <f>BK308</f>
        <v>0</v>
      </c>
      <c r="K308" s="154"/>
      <c r="L308" s="159"/>
      <c r="M308" s="160"/>
      <c r="N308" s="161"/>
      <c r="O308" s="161"/>
      <c r="P308" s="162">
        <f>P309+P311</f>
        <v>0</v>
      </c>
      <c r="Q308" s="161"/>
      <c r="R308" s="162">
        <f>R309+R311</f>
        <v>0</v>
      </c>
      <c r="S308" s="161"/>
      <c r="T308" s="163">
        <f>T309+T311</f>
        <v>0</v>
      </c>
      <c r="AR308" s="164" t="s">
        <v>145</v>
      </c>
      <c r="AT308" s="165" t="s">
        <v>68</v>
      </c>
      <c r="AU308" s="165" t="s">
        <v>69</v>
      </c>
      <c r="AY308" s="164" t="s">
        <v>114</v>
      </c>
      <c r="BK308" s="166">
        <f>BK309+BK311</f>
        <v>0</v>
      </c>
    </row>
    <row r="309" spans="2:63" s="10" customFormat="1" ht="22.8" customHeight="1">
      <c r="B309" s="153"/>
      <c r="C309" s="154"/>
      <c r="D309" s="155" t="s">
        <v>68</v>
      </c>
      <c r="E309" s="167" t="s">
        <v>466</v>
      </c>
      <c r="F309" s="167" t="s">
        <v>467</v>
      </c>
      <c r="G309" s="154"/>
      <c r="H309" s="154"/>
      <c r="I309" s="157"/>
      <c r="J309" s="168">
        <f>BK309</f>
        <v>0</v>
      </c>
      <c r="K309" s="154"/>
      <c r="L309" s="159"/>
      <c r="M309" s="160"/>
      <c r="N309" s="161"/>
      <c r="O309" s="161"/>
      <c r="P309" s="162">
        <f>P310</f>
        <v>0</v>
      </c>
      <c r="Q309" s="161"/>
      <c r="R309" s="162">
        <f>R310</f>
        <v>0</v>
      </c>
      <c r="S309" s="161"/>
      <c r="T309" s="163">
        <f>T310</f>
        <v>0</v>
      </c>
      <c r="AR309" s="164" t="s">
        <v>145</v>
      </c>
      <c r="AT309" s="165" t="s">
        <v>68</v>
      </c>
      <c r="AU309" s="165" t="s">
        <v>74</v>
      </c>
      <c r="AY309" s="164" t="s">
        <v>114</v>
      </c>
      <c r="BK309" s="166">
        <f>BK310</f>
        <v>0</v>
      </c>
    </row>
    <row r="310" spans="2:65" s="1" customFormat="1" ht="16.5" customHeight="1">
      <c r="B310" s="33"/>
      <c r="C310" s="169" t="s">
        <v>468</v>
      </c>
      <c r="D310" s="169" t="s">
        <v>117</v>
      </c>
      <c r="E310" s="170" t="s">
        <v>469</v>
      </c>
      <c r="F310" s="171" t="s">
        <v>467</v>
      </c>
      <c r="G310" s="172" t="s">
        <v>363</v>
      </c>
      <c r="H310" s="173">
        <v>1</v>
      </c>
      <c r="I310" s="174"/>
      <c r="J310" s="175">
        <f>ROUND(I310*H310,2)</f>
        <v>0</v>
      </c>
      <c r="K310" s="171" t="s">
        <v>121</v>
      </c>
      <c r="L310" s="37"/>
      <c r="M310" s="176" t="s">
        <v>1</v>
      </c>
      <c r="N310" s="177" t="s">
        <v>40</v>
      </c>
      <c r="O310" s="59"/>
      <c r="P310" s="178">
        <f>O310*H310</f>
        <v>0</v>
      </c>
      <c r="Q310" s="178">
        <v>0</v>
      </c>
      <c r="R310" s="178">
        <f>Q310*H310</f>
        <v>0</v>
      </c>
      <c r="S310" s="178">
        <v>0</v>
      </c>
      <c r="T310" s="179">
        <f>S310*H310</f>
        <v>0</v>
      </c>
      <c r="AR310" s="16" t="s">
        <v>470</v>
      </c>
      <c r="AT310" s="16" t="s">
        <v>117</v>
      </c>
      <c r="AU310" s="16" t="s">
        <v>76</v>
      </c>
      <c r="AY310" s="16" t="s">
        <v>114</v>
      </c>
      <c r="BE310" s="180">
        <f>IF(N310="základní",J310,0)</f>
        <v>0</v>
      </c>
      <c r="BF310" s="180">
        <f>IF(N310="snížená",J310,0)</f>
        <v>0</v>
      </c>
      <c r="BG310" s="180">
        <f>IF(N310="zákl. přenesená",J310,0)</f>
        <v>0</v>
      </c>
      <c r="BH310" s="180">
        <f>IF(N310="sníž. přenesená",J310,0)</f>
        <v>0</v>
      </c>
      <c r="BI310" s="180">
        <f>IF(N310="nulová",J310,0)</f>
        <v>0</v>
      </c>
      <c r="BJ310" s="16" t="s">
        <v>74</v>
      </c>
      <c r="BK310" s="180">
        <f>ROUND(I310*H310,2)</f>
        <v>0</v>
      </c>
      <c r="BL310" s="16" t="s">
        <v>470</v>
      </c>
      <c r="BM310" s="16" t="s">
        <v>471</v>
      </c>
    </row>
    <row r="311" spans="2:63" s="10" customFormat="1" ht="22.8" customHeight="1">
      <c r="B311" s="153"/>
      <c r="C311" s="154"/>
      <c r="D311" s="155" t="s">
        <v>68</v>
      </c>
      <c r="E311" s="167" t="s">
        <v>472</v>
      </c>
      <c r="F311" s="167" t="s">
        <v>473</v>
      </c>
      <c r="G311" s="154"/>
      <c r="H311" s="154"/>
      <c r="I311" s="157"/>
      <c r="J311" s="168">
        <f>BK311</f>
        <v>0</v>
      </c>
      <c r="K311" s="154"/>
      <c r="L311" s="159"/>
      <c r="M311" s="160"/>
      <c r="N311" s="161"/>
      <c r="O311" s="161"/>
      <c r="P311" s="162">
        <f>SUM(P312:P314)</f>
        <v>0</v>
      </c>
      <c r="Q311" s="161"/>
      <c r="R311" s="162">
        <f>SUM(R312:R314)</f>
        <v>0</v>
      </c>
      <c r="S311" s="161"/>
      <c r="T311" s="163">
        <f>SUM(T312:T314)</f>
        <v>0</v>
      </c>
      <c r="AR311" s="164" t="s">
        <v>145</v>
      </c>
      <c r="AT311" s="165" t="s">
        <v>68</v>
      </c>
      <c r="AU311" s="165" t="s">
        <v>74</v>
      </c>
      <c r="AY311" s="164" t="s">
        <v>114</v>
      </c>
      <c r="BK311" s="166">
        <f>SUM(BK312:BK314)</f>
        <v>0</v>
      </c>
    </row>
    <row r="312" spans="2:65" s="1" customFormat="1" ht="16.5" customHeight="1">
      <c r="B312" s="33"/>
      <c r="C312" s="169" t="s">
        <v>474</v>
      </c>
      <c r="D312" s="169" t="s">
        <v>117</v>
      </c>
      <c r="E312" s="170" t="s">
        <v>475</v>
      </c>
      <c r="F312" s="171" t="s">
        <v>476</v>
      </c>
      <c r="G312" s="172" t="s">
        <v>363</v>
      </c>
      <c r="H312" s="173">
        <v>1</v>
      </c>
      <c r="I312" s="174"/>
      <c r="J312" s="175">
        <f>ROUND(I312*H312,2)</f>
        <v>0</v>
      </c>
      <c r="K312" s="171" t="s">
        <v>1</v>
      </c>
      <c r="L312" s="37"/>
      <c r="M312" s="176" t="s">
        <v>1</v>
      </c>
      <c r="N312" s="177" t="s">
        <v>40</v>
      </c>
      <c r="O312" s="59"/>
      <c r="P312" s="178">
        <f>O312*H312</f>
        <v>0</v>
      </c>
      <c r="Q312" s="178">
        <v>0</v>
      </c>
      <c r="R312" s="178">
        <f>Q312*H312</f>
        <v>0</v>
      </c>
      <c r="S312" s="178">
        <v>0</v>
      </c>
      <c r="T312" s="179">
        <f>S312*H312</f>
        <v>0</v>
      </c>
      <c r="AR312" s="16" t="s">
        <v>470</v>
      </c>
      <c r="AT312" s="16" t="s">
        <v>117</v>
      </c>
      <c r="AU312" s="16" t="s">
        <v>76</v>
      </c>
      <c r="AY312" s="16" t="s">
        <v>114</v>
      </c>
      <c r="BE312" s="180">
        <f>IF(N312="základní",J312,0)</f>
        <v>0</v>
      </c>
      <c r="BF312" s="180">
        <f>IF(N312="snížená",J312,0)</f>
        <v>0</v>
      </c>
      <c r="BG312" s="180">
        <f>IF(N312="zákl. přenesená",J312,0)</f>
        <v>0</v>
      </c>
      <c r="BH312" s="180">
        <f>IF(N312="sníž. přenesená",J312,0)</f>
        <v>0</v>
      </c>
      <c r="BI312" s="180">
        <f>IF(N312="nulová",J312,0)</f>
        <v>0</v>
      </c>
      <c r="BJ312" s="16" t="s">
        <v>74</v>
      </c>
      <c r="BK312" s="180">
        <f>ROUND(I312*H312,2)</f>
        <v>0</v>
      </c>
      <c r="BL312" s="16" t="s">
        <v>470</v>
      </c>
      <c r="BM312" s="16" t="s">
        <v>477</v>
      </c>
    </row>
    <row r="313" spans="2:65" s="1" customFormat="1" ht="16.5" customHeight="1">
      <c r="B313" s="33"/>
      <c r="C313" s="169" t="s">
        <v>478</v>
      </c>
      <c r="D313" s="169" t="s">
        <v>117</v>
      </c>
      <c r="E313" s="170" t="s">
        <v>479</v>
      </c>
      <c r="F313" s="171" t="s">
        <v>480</v>
      </c>
      <c r="G313" s="172" t="s">
        <v>363</v>
      </c>
      <c r="H313" s="173">
        <v>1</v>
      </c>
      <c r="I313" s="174"/>
      <c r="J313" s="175">
        <f>ROUND(I313*H313,2)</f>
        <v>0</v>
      </c>
      <c r="K313" s="171" t="s">
        <v>1</v>
      </c>
      <c r="L313" s="37"/>
      <c r="M313" s="176" t="s">
        <v>1</v>
      </c>
      <c r="N313" s="177" t="s">
        <v>40</v>
      </c>
      <c r="O313" s="59"/>
      <c r="P313" s="178">
        <f>O313*H313</f>
        <v>0</v>
      </c>
      <c r="Q313" s="178">
        <v>0</v>
      </c>
      <c r="R313" s="178">
        <f>Q313*H313</f>
        <v>0</v>
      </c>
      <c r="S313" s="178">
        <v>0</v>
      </c>
      <c r="T313" s="179">
        <f>S313*H313</f>
        <v>0</v>
      </c>
      <c r="AR313" s="16" t="s">
        <v>470</v>
      </c>
      <c r="AT313" s="16" t="s">
        <v>117</v>
      </c>
      <c r="AU313" s="16" t="s">
        <v>76</v>
      </c>
      <c r="AY313" s="16" t="s">
        <v>114</v>
      </c>
      <c r="BE313" s="180">
        <f>IF(N313="základní",J313,0)</f>
        <v>0</v>
      </c>
      <c r="BF313" s="180">
        <f>IF(N313="snížená",J313,0)</f>
        <v>0</v>
      </c>
      <c r="BG313" s="180">
        <f>IF(N313="zákl. přenesená",J313,0)</f>
        <v>0</v>
      </c>
      <c r="BH313" s="180">
        <f>IF(N313="sníž. přenesená",J313,0)</f>
        <v>0</v>
      </c>
      <c r="BI313" s="180">
        <f>IF(N313="nulová",J313,0)</f>
        <v>0</v>
      </c>
      <c r="BJ313" s="16" t="s">
        <v>74</v>
      </c>
      <c r="BK313" s="180">
        <f>ROUND(I313*H313,2)</f>
        <v>0</v>
      </c>
      <c r="BL313" s="16" t="s">
        <v>470</v>
      </c>
      <c r="BM313" s="16" t="s">
        <v>481</v>
      </c>
    </row>
    <row r="314" spans="2:65" s="1" customFormat="1" ht="16.5" customHeight="1">
      <c r="B314" s="33"/>
      <c r="C314" s="169" t="s">
        <v>482</v>
      </c>
      <c r="D314" s="169" t="s">
        <v>117</v>
      </c>
      <c r="E314" s="170" t="s">
        <v>483</v>
      </c>
      <c r="F314" s="171" t="s">
        <v>484</v>
      </c>
      <c r="G314" s="172" t="s">
        <v>363</v>
      </c>
      <c r="H314" s="173">
        <v>1</v>
      </c>
      <c r="I314" s="174"/>
      <c r="J314" s="175">
        <f>ROUND(I314*H314,2)</f>
        <v>0</v>
      </c>
      <c r="K314" s="171" t="s">
        <v>121</v>
      </c>
      <c r="L314" s="37"/>
      <c r="M314" s="235" t="s">
        <v>1</v>
      </c>
      <c r="N314" s="236" t="s">
        <v>40</v>
      </c>
      <c r="O314" s="237"/>
      <c r="P314" s="238">
        <f>O314*H314</f>
        <v>0</v>
      </c>
      <c r="Q314" s="238">
        <v>0</v>
      </c>
      <c r="R314" s="238">
        <f>Q314*H314</f>
        <v>0</v>
      </c>
      <c r="S314" s="238">
        <v>0</v>
      </c>
      <c r="T314" s="239">
        <f>S314*H314</f>
        <v>0</v>
      </c>
      <c r="AR314" s="16" t="s">
        <v>470</v>
      </c>
      <c r="AT314" s="16" t="s">
        <v>117</v>
      </c>
      <c r="AU314" s="16" t="s">
        <v>76</v>
      </c>
      <c r="AY314" s="16" t="s">
        <v>114</v>
      </c>
      <c r="BE314" s="180">
        <f>IF(N314="základní",J314,0)</f>
        <v>0</v>
      </c>
      <c r="BF314" s="180">
        <f>IF(N314="snížená",J314,0)</f>
        <v>0</v>
      </c>
      <c r="BG314" s="180">
        <f>IF(N314="zákl. přenesená",J314,0)</f>
        <v>0</v>
      </c>
      <c r="BH314" s="180">
        <f>IF(N314="sníž. přenesená",J314,0)</f>
        <v>0</v>
      </c>
      <c r="BI314" s="180">
        <f>IF(N314="nulová",J314,0)</f>
        <v>0</v>
      </c>
      <c r="BJ314" s="16" t="s">
        <v>74</v>
      </c>
      <c r="BK314" s="180">
        <f>ROUND(I314*H314,2)</f>
        <v>0</v>
      </c>
      <c r="BL314" s="16" t="s">
        <v>470</v>
      </c>
      <c r="BM314" s="16" t="s">
        <v>485</v>
      </c>
    </row>
    <row r="315" spans="2:12" s="1" customFormat="1" ht="6.9" customHeight="1">
      <c r="B315" s="45"/>
      <c r="C315" s="46"/>
      <c r="D315" s="46"/>
      <c r="E315" s="46"/>
      <c r="F315" s="46"/>
      <c r="G315" s="46"/>
      <c r="H315" s="46"/>
      <c r="I315" s="119"/>
      <c r="J315" s="46"/>
      <c r="K315" s="46"/>
      <c r="L315" s="37"/>
    </row>
  </sheetData>
  <sheetProtection algorithmName="SHA-512" hashValue="eeCNcK6Z1JPv2hXqH/x7QmaNp13Kwa2/D6rTTzn+5lnjGG91ZF77byDmKHi1+1R7/zc9NmWMKBIQosTqGepkxQ==" saltValue="+zBXPpflhdcT505gkfza8fJMg5KlkDtfpT8kE8CauIJHCEu9HU60Xshlhw9Q4Qa87O0ygY5ez6SN2GdnnoOcZg==" spinCount="100000" sheet="1" objects="1" scenarios="1" formatColumns="0" formatRows="0" autoFilter="0"/>
  <autoFilter ref="C88:K314"/>
  <mergeCells count="6">
    <mergeCell ref="L2:V2"/>
    <mergeCell ref="E7:H7"/>
    <mergeCell ref="E16:H16"/>
    <mergeCell ref="E25:H25"/>
    <mergeCell ref="E46:H46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cp:lastPrinted>2019-05-07T08:24:52Z</cp:lastPrinted>
  <dcterms:created xsi:type="dcterms:W3CDTF">2019-05-07T08:21:03Z</dcterms:created>
  <dcterms:modified xsi:type="dcterms:W3CDTF">2019-05-07T08:37:39Z</dcterms:modified>
  <cp:category/>
  <cp:version/>
  <cp:contentType/>
  <cp:contentStatus/>
</cp:coreProperties>
</file>