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000.1" sheetId="1" r:id="rId1"/>
    <sheet name="SO 000.2" sheetId="2" r:id="rId2"/>
    <sheet name="SO 001" sheetId="3" r:id="rId3"/>
    <sheet name="SO 181" sheetId="4" r:id="rId4"/>
    <sheet name="SO 201_SO 201.1" sheetId="5" r:id="rId5"/>
    <sheet name="SO 201_SO 201.2" sheetId="6" r:id="rId6"/>
  </sheets>
  <definedNames/>
  <calcPr fullCalcOnLoad="1"/>
</workbook>
</file>

<file path=xl/sharedStrings.xml><?xml version="1.0" encoding="utf-8"?>
<sst xmlns="http://schemas.openxmlformats.org/spreadsheetml/2006/main" count="2962" uniqueCount="901">
  <si>
    <t>ASPE10</t>
  </si>
  <si>
    <t>S</t>
  </si>
  <si>
    <t>Firma: Mott MacDonald CZ, spol. s r.o.</t>
  </si>
  <si>
    <t>Příloha k formuláři pro ocenění nabídky</t>
  </si>
  <si>
    <t xml:space="preserve">Stavba: </t>
  </si>
  <si>
    <t>396079</t>
  </si>
  <si>
    <t>III/2769 Kosmonosy, most ev. č. 2769-1 přes dálnici D10 u Kosmonos</t>
  </si>
  <si>
    <t>O</t>
  </si>
  <si>
    <t>Rozpočet:</t>
  </si>
  <si>
    <t>0.00</t>
  </si>
  <si>
    <t>15.00</t>
  </si>
  <si>
    <t>21.00</t>
  </si>
  <si>
    <t>3</t>
  </si>
  <si>
    <t>2</t>
  </si>
  <si>
    <t>SO 000.1</t>
  </si>
  <si>
    <t>Vedlejší a ostatní náklady - investor KSÚS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</si>
  <si>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</si>
  <si>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</si>
  <si>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</si>
  <si>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</si>
  <si>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</si>
  <si>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</si>
  <si>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</si>
  <si>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</si>
  <si>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</si>
  <si>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</si>
  <si>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</si>
  <si>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</si>
  <si>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</si>
  <si>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</si>
  <si>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</si>
  <si>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</si>
  <si>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</si>
  <si>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</si>
  <si>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</si>
  <si>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</si>
  <si>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02731</t>
  </si>
  <si>
    <t>R</t>
  </si>
  <si>
    <t>POMOC PRÁCE ZŘÍZ NEBO ZAJIŠŤ KOOR S PŘELOŽ INŽENÝRSKÝCH SÍTÍ</t>
  </si>
  <si>
    <t>KPL</t>
  </si>
  <si>
    <t>PP</t>
  </si>
  <si>
    <t>Položka obsahuje veškeré potřebné koordinační práce s přeložkami inženýrských sítí. 
92% celkových nákladů položky za celou stavbu. Rozdělení v poměru 92% v SO 000.1 (KSÚS) a 8% v SO 000.2 (Město).</t>
  </si>
  <si>
    <t>VV</t>
  </si>
  <si>
    <t/>
  </si>
  <si>
    <t>TS</t>
  </si>
  <si>
    <t>zahrnuje veškeré náklady spojené s objednatelem požadovanými zařízeními</t>
  </si>
  <si>
    <t>02821</t>
  </si>
  <si>
    <t>PRŮZKUMNÉ PRÁCE ARCHEOLOGICKÉ NA POVRCHU</t>
  </si>
  <si>
    <t>92% celkových nákladů položky za celou stavbu. Rozdělení v poměru 92% v SO 000.1 (KSÚS) a 8% v SO 000.2 (Město).</t>
  </si>
  <si>
    <t>zahrnuje veškeré náklady spojené s objednatelem požadovanými pracemi</t>
  </si>
  <si>
    <t>02911</t>
  </si>
  <si>
    <t>a</t>
  </si>
  <si>
    <t>OSTATNÍ POŽADAVKY - GEODETICKÉ ZAMĚŘENÍ</t>
  </si>
  <si>
    <t>Zaměření po dokončení stavby. 
92% celkových nákladů položky za celou stavbu. Rozdělení v poměru 92% v SO 000.1 (KSÚS) a 8% v SO 000.2 (Město).</t>
  </si>
  <si>
    <t>b</t>
  </si>
  <si>
    <t>Zaměření staveniště včetně protokolu. 
92% celkových nákladů položky za celou stavbu. Rozdělení v poměru 92% v SO 000.1 (KSÚS) a 8% v SO 000.2 (Město).</t>
  </si>
  <si>
    <t>02944</t>
  </si>
  <si>
    <t>OSTAT POŽADAVKY - DOKUMENTACE SKUTEČ PROVEDENÍ V DIGIT FORMĚ</t>
  </si>
  <si>
    <t>Dokumentace skutečného provedení stavby. Otevřená i uzavřená forma (2 x CD). 
92% celkových nákladů položky za celou stavbu. Rozdělení v poměru 92% v SO 000.1 (KSÚS) a 8% v SO 000.2 (Město).</t>
  </si>
  <si>
    <t>02945</t>
  </si>
  <si>
    <t>OSTAT POŽADAVKY - GEOMETRICKÝ PLÁN</t>
  </si>
  <si>
    <t>KUS</t>
  </si>
  <si>
    <t>Podle zaměření skutečného provedení stavby, vč. zanesení do katastru nemovitostí. 
92% celkových nákladů položky za celou stavbu. Rozdělení v poměru 92% v SO 000.1 (KSÚS) a 8% v SO 000.2 (Město).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</si>
  <si>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</si>
  <si>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7</t>
  </si>
  <si>
    <t>02946</t>
  </si>
  <si>
    <t>OSTAT POŽADAVKY - FOTODOKUMENTACE</t>
  </si>
  <si>
    <t>Dokumentace zadavatelem požadovaných dějů. 2 x CD. 
92% celkových nákladů položky za celou stavbu. Rozdělení v poměru 92% v SO 000.1 (KSÚS) a 8% v SO 000.2 (Město).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</si>
  <si>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</si>
  <si>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8</t>
  </si>
  <si>
    <t>02991</t>
  </si>
  <si>
    <t>OSTATNÍ POŽADAVKY - INFORMAČNÍ TABULE</t>
  </si>
  <si>
    <t>Informační tabule u mostu. Vzhled a aktuální obsah bude odsouhlasen správcem stavby. 
92% celkových nákladů položky za celou stavbu. Rozdělení v poměru 92% v SO 000.1 (KSÚS) a 8% v SO 000.2 (Město).</t>
  </si>
  <si>
    <t>Předpokládané množství: 2=2.000 [A]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</si>
  <si>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</si>
  <si>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SO 000.2</t>
  </si>
  <si>
    <t>Vedlejší a ostatní náklady - investor město Kosmonosy</t>
  </si>
  <si>
    <t>Položka obsahuje veškeré potřebné koordinační práce s přeložkami inženýrských sítí. 
8% celkových nákladů položky za celou stavbu. Rozdělení v poměru 92% v SO 000.1 (KSÚS) a 8% v SO 000.2 (Město).</t>
  </si>
  <si>
    <t>8% celkových nákladů položky za celou stavbu. Rozdělení v poměru 92% v SO 000.1 (KSÚS) a 8% v SO 000.2 (Město).</t>
  </si>
  <si>
    <t>Zaměření po dokončení stavby. 
8% celkových nákladů položky za celou stavbu. Rozdělení v poměru 92% v SO 000.1 (KSÚS) a 8% v SO 000.2 (Město).</t>
  </si>
  <si>
    <t>Zaměření staveniště včetně protokolu. 
8% celkových nákladů položky za celou stavbu. Rozdělení v poměru 92% v SO 000.1 (KSÚS) a 8% v SO 000.2 (Město).</t>
  </si>
  <si>
    <t>Dokumentace skutečného provedení stavby. Otevřená i uzavřená forma (2 x CD). 
8% celkových nákladů položky za celou stavbu. Rozdělení v poměru 92% v SO 000.1 (KSÚS) a 8% v SO 000.2 (Město).</t>
  </si>
  <si>
    <t>Podle zaměření skutečného provedení stavby, vč. zanesení do katastru nemovitostí. 
8% celkových nákladů položky za celou stavbu. Rozdělení v poměru 92% v SO 000.1 (KSÚS) a 8% v SO 000.2 (Město).</t>
  </si>
  <si>
    <t>Dokumentace zadavatelem požadovaných dějů. 2 x CD. 
8% celkových nákladů položky za celou stavbu. Rozdělení v poměru 92% v SO 000.1 (KSÚS) a 8% v SO 000.2 (Město).</t>
  </si>
  <si>
    <t>Informační tabule u mostu. Vzhled a aktuální obsah bude odsouhlasen správcem stavby. 
8% celkových nákladů položky za celou stavbu. Rozdělení v poměru 92% v SO 000.1 (KSÚS) a 8% v SO 000.2 (Město).</t>
  </si>
  <si>
    <t>SO 001</t>
  </si>
  <si>
    <t>Demolice stávajícího mostu ev. č. 2769-1 - investor KSÚS</t>
  </si>
  <si>
    <t>014101</t>
  </si>
  <si>
    <t>01</t>
  </si>
  <si>
    <t>POPLATKY ZA SKLÁDKU</t>
  </si>
  <si>
    <t>M3</t>
  </si>
  <si>
    <t>Výkopy (kromě zeminy pro zpětné využití), podkladní vrstvy vozovky a zemina z vrtů pro záporové pažení.</t>
  </si>
  <si>
    <t>podle položky 26175: 6,01=6.010 [A] 
výkopy: 
podle položky 13173: 2995,27=2 995.270 [B] 
podle položky 13183: 748,82=748.820 [C] 
podle položky 11332: 216,80=216.800 [D] 
podle SO 201.2, položky 13173: 1219,61=1 219.610 [E] 
zpětné využití: 
podle SO 201.1, položky 17411: 1268,36=1 268.360 [F] 
podle SO 201.1, položky 17511: 348,11=348.110 [G] 
podle SO 201.2, položky 17411: 39,90=39.900 [H] 
celkem na skládku: A+B+C+D+E-F-G-H=3 530.140 [I]</t>
  </si>
  <si>
    <t>zahrnuje veškeré poplatky provozovateli skládky související s uložením odpadu na skládce.</t>
  </si>
  <si>
    <t>02</t>
  </si>
  <si>
    <t>Bourání stávající konstrukce mostu (nosná konstrukce, spodní stavba, části stávajících pilot).</t>
  </si>
  <si>
    <t>podle položky 96616: 806,18=806.180 [A]</t>
  </si>
  <si>
    <t>014102</t>
  </si>
  <si>
    <t>T</t>
  </si>
  <si>
    <t>Poplatek za skládku - uložení sejmutého drnu.</t>
  </si>
  <si>
    <t>podle položky 11130: 0,15*1615,00=242.250 [A]</t>
  </si>
  <si>
    <t>014131</t>
  </si>
  <si>
    <t>POPLATKY ZA SKLÁDKU TYP S-NO (NEBEZPEČNÝ ODPAD)</t>
  </si>
  <si>
    <t>Odstraněná stávající hydroizolace.</t>
  </si>
  <si>
    <t>podle položky 97817 (plocha): 671,52=671.520 [A] 
objem: 0,01*A=6.715 [B]</t>
  </si>
  <si>
    <t>02730</t>
  </si>
  <si>
    <t>POMOC PRÁCE ZŘÍZ NEBO ZAJIŠŤ OCHRANU INŽENÝRSKÝCH SÍTÍ</t>
  </si>
  <si>
    <t>Ochrana inženýrských sítí po dobu výstavby podle zvyklostí zhotovitele včetně návrhu.</t>
  </si>
  <si>
    <t>Zemní práce</t>
  </si>
  <si>
    <t>11120</t>
  </si>
  <si>
    <t>ODSTRANĚNÍ KŘOVIN</t>
  </si>
  <si>
    <t>M2</t>
  </si>
  <si>
    <t>Odstranění náletových dřevin. Včetně jejich kořenů.</t>
  </si>
  <si>
    <t>odhad: 1200=1 200.000 [A]</t>
  </si>
  <si>
    <t>odstranění křovin a stromů do průměru 100 mm  
doprava dřevin bez ohledu na vzdálenost  
spálení na hromadách nebo štěpkování</t>
  </si>
  <si>
    <t>11130</t>
  </si>
  <si>
    <t>SEJMUTÍ DRNU</t>
  </si>
  <si>
    <t>Sejmutí drnu v rozsahu výkopů (bez rozšíření násypu pro cyklostezku).</t>
  </si>
  <si>
    <t>měřeno v ACAD: 
U O1 a P2: 780=780.000 [A] 
U P3 a O4: 210+625=835.000 [B] 
Celkem: A+B=1 615.000 [C]</t>
  </si>
  <si>
    <t>včetně vodorovné dopravy  a uložení na skládku</t>
  </si>
  <si>
    <t>11221</t>
  </si>
  <si>
    <t>ODSTRANĚNÍ PAŘEZŮ D DO 0,5M</t>
  </si>
  <si>
    <t>Odstranění pařezů po kácení, které již bylo provedeno při údržbě mostu.</t>
  </si>
  <si>
    <t>Podle informací údržby: 9=9.000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</si>
  <si>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  
Položka zahrnuje zejména:  
- vytrhání nebo vykopání pařezů  
- veškeré zemní práce spojené s odstraněním pařezů  
- dopravu a uložení pařezů, případně další práce s nimi dle pokynů zadávací dokumentace  
- zásyp jam po pařezech.</t>
  </si>
  <si>
    <t>11317</t>
  </si>
  <si>
    <t>ODSTRAN KRYTU ZPEVNĚNÝCH PLOCH Z DLAŽEB KOSTEK</t>
  </si>
  <si>
    <t>Odstranění vrstvy z dlažebních kostek na předpolích mostu.</t>
  </si>
  <si>
    <t>měřeno v ACAD: 
Předpolí O1: 0,1*261=26.100 [A] 
Předpolí O4: 0,1*281=28.100 [B] 
Celkem: A+B=54.200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</si>
  <si>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</si>
  <si>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11332</t>
  </si>
  <si>
    <t>ODSTRANĚNÍ PODKLADŮ ZPEVNĚNÝCH PLOCH Z KAMENIVA NESTMELENÉHO</t>
  </si>
  <si>
    <t>Podkladní vrstvy vozovky na předpolích.</t>
  </si>
  <si>
    <t>měřeno v ACAD: 
Předpolí O1: 0,4*261=104.400 [A] 
Předpolí O4: 0,4*281=112.400 [B] 
Celkem: A+B=216.800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</si>
  <si>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</si>
  <si>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</t>
  </si>
  <si>
    <t>11372</t>
  </si>
  <si>
    <t>FRÉZOVÁNÍ ZPEVNĚNÝCH PLOCH ASFALTOVÝCH</t>
  </si>
  <si>
    <t>Asfaltová vozovka na mostě a na předpolích. Povinný odkup zhotovitelem. Částečně bude využito pro konstrukční vrstvy cyklostezky.</t>
  </si>
  <si>
    <t>měřeno v ACAD: 
Předpolí O1: 0,10*261=26.100 [A] 
Předpolí O4: 0,10*281=28.100 [B] 
Na mostě: 0,15*494=74.100 [C] 
Celkem: A+B+C=128.300 [D]</t>
  </si>
  <si>
    <t>12</t>
  </si>
  <si>
    <t>12110</t>
  </si>
  <si>
    <t>SEJMUTÍ ORNICE NEBO LESNÍ PŮDY</t>
  </si>
  <si>
    <t>Sejmutí ornice s odvozem na mezideponii.</t>
  </si>
  <si>
    <t>měřeno v ACAD: 
U O1 a P2: 0,2*780=156.000 [A] 
U P3 a O4: 0,2*(210+625)=167.000 [B] 
Celkem: A+B=323.000 [C]</t>
  </si>
  <si>
    <t>položka zahrnuje sejmutí ornice bez ohledu na tloušťku vrstvy a její vodorovnou dopravu  
nezahrnuje uložení na trvalou skládku</t>
  </si>
  <si>
    <t>13</t>
  </si>
  <si>
    <t>12931</t>
  </si>
  <si>
    <t>ČIŠTĚNÍ PŘÍKOPŮ OD NÁNOSU DO 0,25M3/M</t>
  </si>
  <si>
    <t>M</t>
  </si>
  <si>
    <t>Pročištění stávajících příkopů v rozsahu úprav. Vč. poplatku za skládku.</t>
  </si>
  <si>
    <t>měřeno v ACAD: 
Předpoklad čištění: 2*45=90.000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</si>
  <si>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</si>
  <si>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14</t>
  </si>
  <si>
    <t>13173</t>
  </si>
  <si>
    <t>HLOUBENÍ JAM ZAPAŽ I NEPAŽ TŘ. I</t>
  </si>
  <si>
    <t>Předpoklad 80% výkopů. Vč. odvozu na skládku nebo mezideponii.</t>
  </si>
  <si>
    <t>měřeno v ACAD: 
Opěra O1: 857,37+188,39+198,51+493,58+330,37-146,15=1 922.070 [A] 
Pilíř P2: 437,52-6,90=430.620 [B] 
Pilíř P3: 343,275-6,44=336.835 [C] 
Opěra O4: 115,85+36,32+61,62+450,10+528,23-137,56=1 054.560 [D] 
Celkem: A+B+C+D=3 744.085 [E] 
z toho 80%: 0,80*E=2 995.268 [F]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</si>
  <si>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</si>
  <si>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15</t>
  </si>
  <si>
    <t>13183</t>
  </si>
  <si>
    <t>HLOUBENÍ JAM ZAPAŽ I NEPAŽ TŘ II</t>
  </si>
  <si>
    <t>Předpoklad 20% výkopů. Vč. odvozu na skládku nebo mezideponii.</t>
  </si>
  <si>
    <t>měřeno v ACAD: 
Opěra O1: 857,37+188,39+198,51+493,58+330,37-146,15=1 922.070 [A] 
Pilíř P2: 437,52-6,90=430.620 [B] 
Pilíř P3: 343,275-6,44=336.835 [C] 
Opěra O4: 115,85+36,32+61,62+450,10+528,23-137,56=1 054.560 [D] 
Celkem: A+B+C+D=3 744.085 [E] 
z toho 20%: 0,20*E=748.817 [F]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</si>
  <si>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</si>
  <si>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16</t>
  </si>
  <si>
    <t>17120</t>
  </si>
  <si>
    <t>ULOŽENÍ SYPANINY DO NÁSYPŮ A NA SKLÁDKY BEZ ZHUTNĚNÍ</t>
  </si>
  <si>
    <t>Uložení sejmuté ornice na mezideponii.  
Uložení zeminy z výkopů na mezideponii nebo skládku (celkem 100% výkopů). 
Uložení zeminy z vrtů pro záporové pažení na skládku</t>
  </si>
  <si>
    <t>podle položky 12110: 323,00=323.000 [A] 
podle položky 13173: 2995,268=2 995.268 [B] 
podle položky 13183: 748,817=748.817 [C] 
podle položky 26175: 3,14*0,15*0,15*(17*5)=6.005 [D] 
Celkem: A+B+C+D=4 073.090 [E]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</si>
  <si>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</si>
  <si>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</t>
  </si>
  <si>
    <t>18710</t>
  </si>
  <si>
    <t>OŠETŘENÍ ORNICE NA SKLÁDCE</t>
  </si>
  <si>
    <t>Ošetření ornice na mezideponii.</t>
  </si>
  <si>
    <t>podle položky 12110: 323,00=323.000 [A]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</si>
  <si>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</si>
  <si>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Základy</t>
  </si>
  <si>
    <t>18</t>
  </si>
  <si>
    <t>22694</t>
  </si>
  <si>
    <t>ZÁPOROVÉ PAŽENÍ Z KOVU DOČASNÉ</t>
  </si>
  <si>
    <t>Dočasné záporové pažení výkopu u opěry O1 
Předpokládá se použití HEB 160, dl. 5 m po 1 m.</t>
  </si>
  <si>
    <t>Předpoklad: 
17*5*42,6/1000=3.621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</si>
  <si>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</si>
  <si>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19</t>
  </si>
  <si>
    <t>22695A</t>
  </si>
  <si>
    <t>VÝDŘEVA ZÁPOROVÉHO PAŽENÍ DOČASNÁ (PLOCHA)</t>
  </si>
  <si>
    <t>Výdřeva dočasného pažení u opěry O1.</t>
  </si>
  <si>
    <t>předpoklad: 15=15.000 [A]</t>
  </si>
  <si>
    <t>položka zahrnuje osazení pažin bez ohledu na druh, jejich opotřebení a jejich odstranění</t>
  </si>
  <si>
    <t>20</t>
  </si>
  <si>
    <t>26175</t>
  </si>
  <si>
    <t>VRTY PRO KOTV, INJEKT, MIKROPIL NA POVR TŘ I A II D DO 300MM</t>
  </si>
  <si>
    <t>Vrty pro dočasné pažení výkopu u opěry O1.</t>
  </si>
  <si>
    <t>Předpoklad: 17*5=85.000 [A]</t>
  </si>
  <si>
    <t>položka zahrnuje:  
přemístění, montáž a demontáž vrtných souprav  
svislou dopravu zeminy z vrtu  
vodorovnou dopravu zeminy bez uložení na skládku případně nutné pažení dočasné (včetně odpažení) i trvalé</t>
  </si>
  <si>
    <t>Ostatní konstrukce a práce</t>
  </si>
  <si>
    <t>21</t>
  </si>
  <si>
    <t>9112B3</t>
  </si>
  <si>
    <t>ZÁBRADLÍ MOSTNÍ SE SVISLOU VÝPLNÍ - DEMONTÁŽ S PŘESUNEM</t>
  </si>
  <si>
    <t>Stávající zábradlí na mostě. Odkup zhotovitelem za cenu šrotu.</t>
  </si>
  <si>
    <t>měřeno v ACAD: 
Na levé římse: 87,00=87.000 [A] 
Na pravé římse: 88,00=88.000 [B] 
Celkem: A+B=175.000 [C]</t>
  </si>
  <si>
    <t>položka zahrnuje:  
- demontáž a odstranění zařízení  
- jeho odvoz na předepsané místo</t>
  </si>
  <si>
    <t>22</t>
  </si>
  <si>
    <t>9114B3</t>
  </si>
  <si>
    <t>SVODIDLO OCEL SILNIČ OBOUSTR, ÚROVEŇ ZADRŽ H1 - DEMONTÁŽ S PŘESUNEM</t>
  </si>
  <si>
    <t>Stávající svodidla na předpolích. Odkup zhotovitelem za cenu šrotu.</t>
  </si>
  <si>
    <t>měřeno v ACAD: 
30,30+18,80+14,60=63.700 [A]</t>
  </si>
  <si>
    <t>23</t>
  </si>
  <si>
    <t>96616</t>
  </si>
  <si>
    <t>BOURÁNÍ KONSTRUKCÍ ZE ŽELEZOBETONU</t>
  </si>
  <si>
    <t>měřeno v ACAD: 
římsy: 72,11=72.110 [A] 
nosná konstrukce: 233,65+32,74+118,78+4,71=389.880 [B] 
přechodové desky: 12,80=12.800 [C] 
opěra O1: 83,03+19,72+43,68=146.430 [D] 
pilíř P2: 10,40+9,28=19.680 [E] 
pilíř P3: 10,40+8,18=18.580 [F] 
opěra O4: 79,87+24,52+18,15=122.540 [G] 
piloty: 3,92+20,24=24.160 [H] 
Celkem: A+B+C+D+E+F+G+H=806.180 [I]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</si>
  <si>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</si>
  <si>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24</t>
  </si>
  <si>
    <t>967851</t>
  </si>
  <si>
    <t>VYBOURÁNÍ MOSTNÍCH DILATAČNÍCH ZÁVĚRŮ PODPOVRCHOVÝCH</t>
  </si>
  <si>
    <t>Stávající mostní závěry. Vč. poplatku za skládku.</t>
  </si>
  <si>
    <t>měřeno v ACAD: 
4*10,70=42.800 [A]</t>
  </si>
  <si>
    <t>položka zahrnuje veškerou manipulaci s vybouranou sutí a hmotami včetně roztřídění na jednotlivé části a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položka zahrnuje veškeré další práce plynoucí z technologického předpisu a z platných předpisů</t>
  </si>
  <si>
    <t>25</t>
  </si>
  <si>
    <t>967863</t>
  </si>
  <si>
    <t>VYBOURÁNÍ MOST LOŽISEK ELASTOMER</t>
  </si>
  <si>
    <t>Vybourání stávajících ložisek. Vč. poplatku za skládku.</t>
  </si>
  <si>
    <t>celkem: 6*4=24.000 [A]</t>
  </si>
  <si>
    <t>- položka zahrnuje veškerou manipulaci s vybouranou sutí a hmotami včetně uložení na skládku. Nezahrnuje poplatek za skládku, který se vykazuje v položce 0141** (s výjimkou  
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</si>
  <si>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26</t>
  </si>
  <si>
    <t>97817</t>
  </si>
  <si>
    <t>ODSTRANĚNÍ MOSTNÍ IZOLACE</t>
  </si>
  <si>
    <t>Odstranění stávající izolace mostu.</t>
  </si>
  <si>
    <t>měřeno v ACAD (předpoklad):  
Izolace na NK: 606,80=606.800 [A] 
Izolace na přechod. deskách:32,22+32,50=64.720 [B] 
Celkem: A+B=671.520 [C]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</si>
  <si>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</si>
  <si>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181</t>
  </si>
  <si>
    <t>Dopravně inženýrská opatření - investor KSÚS</t>
  </si>
  <si>
    <t>02720</t>
  </si>
  <si>
    <t>POMOC PRÁCE ZŘÍZ NEBO ZAJIŠŤ REGULACI A OCHRANU DOPRAVY</t>
  </si>
  <si>
    <t>Všechny etapy DIO dle PD. 
Kompletní dopravně inženýrská opratření po dobu výstavby dle zadávací dokumentace a požadavků na provedení a kvalitu dle ŘSD, investora, DOSS, R-plánů a provozních směrnic zahrnující. 
Přechodné svislé i vodorovné dopravní značení, dopravní zařízení a světelné signály, jejich dodávka, montáž, demontáž, kontrola, údržba, servis, přemisťování, přeznačování a manipulace s nimi. 
Další zařízení k zajištění dopravy - výstražné a předzvěstné vozíky se spojitým i nespojitým zobrazením včetně jejich dodávky, montáže, demontáže, kontroly, údržby, servisu, přemisťování, manipulace s nimi. 
Zajištění inženýrské činnosti pro projednání DIO, vydání DIR, místní úpravy.</t>
  </si>
  <si>
    <t>1=1.000 [A]</t>
  </si>
  <si>
    <t>02851</t>
  </si>
  <si>
    <t>PRŮZKUMNÉ PRÁCE DIAGNOSTIKY KONSTRUKCÍ NA POVRCHU</t>
  </si>
  <si>
    <t>Videozáznam a pasportizace objízdných tras.</t>
  </si>
  <si>
    <t>Komunikace</t>
  </si>
  <si>
    <t>57792B</t>
  </si>
  <si>
    <t>VÝSPRAVA VÝTLUKŮ SMĚSÍ ACO MODIFIK TL. DO 50MM</t>
  </si>
  <si>
    <t>Oprava povrchu vozovek na objízdných trasách (škody vzniklé rekonstrukcí mostu).</t>
  </si>
  <si>
    <t>odhad 10% z plochy objízdné trasy: 0,1*7700*7,5=5 775.000 [A]</t>
  </si>
  <si>
    <t>- odfrézování nebo jiné odstranění poškozených vozovkových vrstev  
- zaříznutí hran  
- vyčištění  
- nátěr  
- dodání a výplň předepsanou zhutněnou balenou asfaltovou směsí  
- asfaltová zálivka</t>
  </si>
  <si>
    <t>Objekt:</t>
  </si>
  <si>
    <t>SO 201</t>
  </si>
  <si>
    <t>Most ev. č. 2769-1 - investor dle podobjektů</t>
  </si>
  <si>
    <t>O1</t>
  </si>
  <si>
    <t>SO 201.1</t>
  </si>
  <si>
    <t>Most ev. č. 2769-1 - mostní konstrukce - investor KSÚS</t>
  </si>
  <si>
    <t>Zemina z vrtů pro piloty.</t>
  </si>
  <si>
    <t>podle položky 17120: 895,75=895.750 [A]</t>
  </si>
  <si>
    <t>Dočasné oplocení podél dálnice v rozsahu dle projektové dokumentace.</t>
  </si>
  <si>
    <t>02913</t>
  </si>
  <si>
    <t>OSTATNÍ POŽADAVKY - ZNAČKA PRO TRIGONOMETRICKÉ SLEDOVÁNÍ</t>
  </si>
  <si>
    <t>Samolepící plastový geodetický odrazný terč se záměrným křížem rozměru min. 50x50 mm. Rozmístění značek viz TZ.</t>
  </si>
  <si>
    <t>spodní stavba:  4*2=8.000 [A] 
nosníky:  18*3=54.000 [B] 
Celkem: A+B=62.000 [C]</t>
  </si>
  <si>
    <t>zahrnuje schválené značky pro sledování přetvoření</t>
  </si>
  <si>
    <t>029412</t>
  </si>
  <si>
    <t>OSTATNÍ POŽADAVKY - VYPRACOVÁNÍ MOSTNÍHO LISTU</t>
  </si>
  <si>
    <t>Mostní list ve formátu .pdf a .png, včetně zadání do BMS.</t>
  </si>
  <si>
    <t>02953</t>
  </si>
  <si>
    <t>OSTATNÍ POŽADAVKY - HLAVNÍ MOSTNÍ PROHLÍDKA</t>
  </si>
  <si>
    <t>Provedena nezávislou osobou, včetně zadání do BMS.</t>
  </si>
  <si>
    <t>položka zahrnuje :  
- úkony dle ČSN 73 6221  
- provedení hlavní mostní prohlídky oprávněnou fyzickou nebo právnickou osobou  
- vyhotovení záznamu (protokolu), který jednoznačně definuje stav mostu</t>
  </si>
  <si>
    <t>11524</t>
  </si>
  <si>
    <t>PŘEVEDENÍ VODY POTRUBÍM DN 400 NEBO ŽLABY R.O. DO 1,4M</t>
  </si>
  <si>
    <t>Dočasné převedení dálničního příkopu.</t>
  </si>
  <si>
    <t>Převedení u P2: 30=30.000 [A] 
Převedení u P3: 30=30.000 [B] 
Celkem: A+B=60.000 [C]</t>
  </si>
  <si>
    <t>Položka převedení vody na povrchu zahrnuje zřízení, udržování a odstranění příslušného zařízení. Převedení vody se uvádí buď průměrem potrubí (DN) nebo délkou rozvinutého obvodu žlabu (r.o.).</t>
  </si>
  <si>
    <t>12573</t>
  </si>
  <si>
    <t>VYKOPÁVKY ZE ZEMNÍKŮ A SKLÁDEK TŘ. I</t>
  </si>
  <si>
    <t>Natěžení a dovoz ornice z mezideponie.  
Natěžení a dovoz zeminy pro zásyp z líce opěry a pro zemní kužely z mezideponie.</t>
  </si>
  <si>
    <t>podle SO 001, položky 12110: 323,00=323.000 [A] 
podle položky 17411: 1268,36=1 268.360 [B] 
podle položky 17511: 348,110=348.110 [C] 
Celkem: A+B+C=1 939.470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</si>
  <si>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</si>
  <si>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Uložení zeminy z vrtů pro piloty na skládku.</t>
  </si>
  <si>
    <t>délka vrtů: 
podle položky 264742: 633,60=633.600 [A] 
podle položky 264842: 158,40=158.400 [B] 
Celkem: A+B=792.000 [C] 
objem zeminy: 1,131*C=895.752 [D]</t>
  </si>
  <si>
    <t>17180</t>
  </si>
  <si>
    <t>ULOŽENÍ SYPANINY DO NÁSYPŮ Z NAKUPOVANÝCH MATERIÁLŮ</t>
  </si>
  <si>
    <t>Rozšíření násypového tělesa na levé straně komunikace.</t>
  </si>
  <si>
    <t>předpoklad 
předpolí O1: 60,00=60.000 [A]  
předpolí O4: 200,00=200.000 [B] 
Celkem: A+B=260.000 [C]</t>
  </si>
  <si>
    <t>položka zahrnuje:  
- kompletní provedení zemní konstrukce (násypového tělesa včetně aktivní zóny) včetně  
nákupu a dopravy materiálu dle zadávací 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</si>
  <si>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17380</t>
  </si>
  <si>
    <t>ZEMNÍ KRAJNICE A DOSYPÁVKY Z NAKUPOVANÝCH MATERIÁLŮ</t>
  </si>
  <si>
    <t>Krajnice na levé straně komunikace.</t>
  </si>
  <si>
    <t>měřeno v ACAD: 0,45*26,5+0,45*31,00=25.875 [A]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</si>
  <si>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</si>
  <si>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17411</t>
  </si>
  <si>
    <t>ZÁSYP JAM A RÝH ZEMINOU SE ZHUTNĚNÍM</t>
  </si>
  <si>
    <t>Zásyp základů z líce. Bude použita zemina z mezideponie.</t>
  </si>
  <si>
    <t>opěra O1 (líc+boky): 1,87*17,50+233.15+185,23=451.105 [A] 
pilíř P2: 247,20=247.200 [B] 
pilíř P3: 233,13=233.130 [C] 
opěra O4 (líc+boky): 2,95*19,00+176,66+104,22=336.930 [D] 
Celkem: A+B+C+D=1 268.365 [E]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</si>
  <si>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</si>
  <si>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17511</t>
  </si>
  <si>
    <t>OBSYP POTRUBÍ A OBJEKTŮ SE ZHUTNĚNÍM</t>
  </si>
  <si>
    <t>Obsyp křídel (zemní kužely). Bude použita zemina z mezideponie.</t>
  </si>
  <si>
    <t>opěra O1: 124,05+33,18=157.230 [A] 
opěra O4: 77,28+113,60=190.880 [B] 
Celkem: A+B=348.110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</si>
  <si>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  
- zemina vytlačená potrubím o DN do 180mm se od kubatury obsypů neodečítá</t>
  </si>
  <si>
    <t>18130</t>
  </si>
  <si>
    <t>ÚPRAVA PLÁNĚ BEZ ZHUTNĚNÍ</t>
  </si>
  <si>
    <t>Úprava pláně v místě rozprostření ornice.</t>
  </si>
  <si>
    <t>položka zahrnuje úpravu pláně včetně vyrovnání výškových rozdílů</t>
  </si>
  <si>
    <t>18220</t>
  </si>
  <si>
    <t>ROZPROSTŘENÍ ORNICE VE SVAHU</t>
  </si>
  <si>
    <t>Ornice z mezideponie v tl. min. 150 mm.</t>
  </si>
  <si>
    <t>podle SO 001, položky 12110: 323,00=323.000 [A]</t>
  </si>
  <si>
    <t>položka zahrnuje:  
nutné přemístění ornice z dočasných skládek vzdálených do 50m  
rozprostření ornice v předepsané tloušťce ve svahu přes 1:5</t>
  </si>
  <si>
    <t>18241</t>
  </si>
  <si>
    <t>ZALOŽENÍ TRÁVNÍKU RUČNÍM VÝSEVEM</t>
  </si>
  <si>
    <t>Založení trávníku na rozprostřené ornici.</t>
  </si>
  <si>
    <t>podle položky 18130: 1615=1 615.000 [A]</t>
  </si>
  <si>
    <t>Zahrnuje dodání předepsané travní směsi, její výsev na ornici, zalévání, první pokosení, to vše bez ohledu na sklon terénu</t>
  </si>
  <si>
    <t>18247</t>
  </si>
  <si>
    <t>OŠETŘOVÁNÍ TRÁVNÍKU</t>
  </si>
  <si>
    <t>Celkem 3x.</t>
  </si>
  <si>
    <t>podle položky 18241: 
celkem 3x: 3*1615=4 845.000 [A]</t>
  </si>
  <si>
    <t>Zahrnuje pokosení se shrabáním, naložení shrabků na dopravní prostředek, s odvozem a se složením, to vše bez ohledu na sklon terénu  
zahrnuje nutné zalití a hnojení</t>
  </si>
  <si>
    <t>183511</t>
  </si>
  <si>
    <t>CHEMICKÉ ODPLEVELENÍ CELOPLOŠNÉ</t>
  </si>
  <si>
    <t>Chemické odplevelení na rozprostřené ornici.</t>
  </si>
  <si>
    <t>podle položky 18241: 1615,00=1 615.000 [A]</t>
  </si>
  <si>
    <t>položka zahrnuje celoplošný postřik a chemickou likvidace nežádoucích rostlin nebo jejích částí a zabránění jejich dalšímu růstu na urovnaném volném terénu</t>
  </si>
  <si>
    <t>184B13</t>
  </si>
  <si>
    <t>VYSAZOVÁNÍ STROMŮ LISTNATÝCH S BALEM OBVOD KMENE DO 12CM, PODCHOZÍ VÝŠ MIN 2,2M</t>
  </si>
  <si>
    <t>Na základě vydaného územního rozhodnutí byla uložena náhradní výsadba 15 ks vysokokmenných školkařských výpěstků ovocných stromů min. velikost 10/12.</t>
  </si>
  <si>
    <t>15=15.000 [A]</t>
  </si>
  <si>
    <t>Položka vysazování stromů dodávku projektem předepsaných  stromů, hloubení jamek (min. rozměry pro stromy min. 1,5 násobek balu výpěstku) s event. výměnou půdy, s hnojením  
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 
vnitrostaveništní dopravy (rovněž přesuny), včetně naložení a složení, případně s uložením</t>
  </si>
  <si>
    <t>21341</t>
  </si>
  <si>
    <t>DRENÁŽNÍ VRSTVY Z PLASTBETONU (PLASTMALTY)</t>
  </si>
  <si>
    <t>Drenážní polymerbeton v ose odvodnění, okolo odvodňovačů a okolo trubiček odvodnění izolace (viz VL4 05/2015 406.12a).</t>
  </si>
  <si>
    <t>měřeno v ACAD: 
pravá strana: 11,80*0,04=0.472 [A] 
levá strana: 11,80*0,04=0.472 [B] 
Celkem: A+B=0.944 [C]</t>
  </si>
  <si>
    <t>Položka zahrnuje:  
- dodávku předepsaného materiálu pro drenážní vrstvu, včetně mimostaveništní a vnitrostaveništní dopravy  
- provedení drenážní vrstvy předepsaných rozměrů a předepsaného tvaru</t>
  </si>
  <si>
    <t>224325</t>
  </si>
  <si>
    <t>PILOTY ZE ŽELEZOBETONU C30/37</t>
  </si>
  <si>
    <t>ŽB piloty, specifikace betonu viz TZ.</t>
  </si>
  <si>
    <t>délka pilot celkem: 
O1: 14*22=308.000 [A] 
P2: 5*22=110.000 [B] 
P3: 5*22=110.000 [C] 
O4: 12*22=264.000 [D] 
Celkem: A+B+C+D=792.000 [E] 
objem betonu: 1,131*E=895.752 [F]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</si>
  <si>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  
- zhotovení nepropustného, mrazuvzdorného betonu a betonu požadované trvanlivosti a  
vlastností  
- užití potřebných přísad a technologií výroby betonu  
- zřízení pracovních a dilatačních spar, včetně potřebných úprav, výplně, vložek, opracování, očištění a ošetření  
- bednění  požadovaných  konstr. (i ztracené) s úpravou  dle požadované  kvality povrchu betonu, včetně odbedňovacích a odskružovacích prostředků  
- podpěrné  konstr. (skruže) a lešení všech druhů pro bednění, uložení čerstvého betonu, výztuže a doplňkových konstr., vč. požadovaných otvorů, ochranných a bezpečnostních opatření a základů těchto konstrukcí a lešení  
- vytvoření kotevních čel, kapes, nálitků, a sedel  
- zřízení  všech  požadovaných  otvorů, kapes, výklenků, prostupů, dutin, drážek a pod., vč. ztížení práce a úprav  kolem nich  
- úpravy pro osazení výztuže, doplňkových konstrukcí a vybavení  
- úpravy povrchu pro položení požadované izolace, povlaků a nátěrů, případně vyspravení  
- upevnění kotevních prvků a doplňkových konstrukcí  
- nátěry zabraňující soudržnost betonu a bednění  
- výplň, těsnění  a tmelení spar a spojů  
- opatření  povrchů  betonu  izolací  proti zemní vlhkosti v částech, kde přijdou do styku se  
zeminou nebo kamenivem  
- případné zřízení spojovací vrstvy u základů  
- úpravy pro osazení zařízení ochrany konstrukce proti vlivu bludných proudů  
- objem betonu pro přebetonování a nadbetonování, který se nepřičítá ke stanovenému objemu výplně piloty  
- ukončení piloty pod ústím vrtu a vyplnění zbývající části sypaninou nebo kamenivem  
- odbourání a odstranění znehodnocené části výplně a úprava hlavy piloty před výstavbou</t>
  </si>
  <si>
    <t>224365</t>
  </si>
  <si>
    <t>VÝZTUŽ PILOT Z OCELI 10505, B500B</t>
  </si>
  <si>
    <t>Výztuž pilot vč. patních křížů.</t>
  </si>
  <si>
    <t>z výkazu výztuže: 87,428=87.428 [A]</t>
  </si>
  <si>
    <t>položka zahrnuje:  
- veškerý materiál, výrobky a polotovary, včetně mimostaveništní a vnitrostaveništní dopravy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úpravy výztuže pro zřízení kotevních prvků, závěsných ok a doplňkových konstrukcí  
- veškerá opatření pro zajištění soudržnosti výztuže a betonu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  
- separaci výztuže  
- osazení měřících zařízení a úpravy pro ně  
- osazení měřících skříní nebo míst pro měření bludných proudů</t>
  </si>
  <si>
    <t>264742</t>
  </si>
  <si>
    <t>VRTY PRO PILOTY TŘ I A II D DO 1200MM</t>
  </si>
  <si>
    <t>Vrty pro piloty, předpoklad 80% vrtů.</t>
  </si>
  <si>
    <t>délka vrtů celkem: 
O1: 14*22=308.000 [A] 
P2: 5*22=110.000 [B] 
P3: 5*22=110.000 [C] 
O4: 12*22=264.000 [D] 
Celkem: A+B+C+D=792.000 [E] 
z toho 80%: 0,8*E=633.600 [F]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</si>
  <si>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</si>
  <si>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264842</t>
  </si>
  <si>
    <t>VRTY PRO PILOTY TŘ III A IV D DO 1200MM</t>
  </si>
  <si>
    <t>Vrty pro piloty, předpoklad 20% vrtů.</t>
  </si>
  <si>
    <t>délka vrtů celkem: 
O1: 14*22=308.000 [A] 
P2: 5*22=110.000 [B] 
P3: 5*22=110.000 [C] 
O4: 12*22=264.000 [D] 
Celkem: A+B+C+D=792.000 [E] 
z toho 20%: 0,2*E=158.400 [F]</t>
  </si>
  <si>
    <t>272325</t>
  </si>
  <si>
    <t>ZÁKLADY ZE ŽELEZOBETONU DO C30/37</t>
  </si>
  <si>
    <t>ŽB základy, specifikace betonu viz TZ.</t>
  </si>
  <si>
    <t>měřeno v ACAD: 
opěra O1: 78,21*1,00=78.210 [A] 
pilíř P2: 24,84*1,50=37.260 [B] 
pilíř P3: 24,84*1,50=37.260 [C] 
opěra O4: 66,69*1,00=66.690 [D] 
Celkem: A+B+C+D=219.420 [E]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</si>
  <si>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</si>
  <si>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</si>
  <si>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</si>
  <si>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Výztuž základů.</t>
  </si>
  <si>
    <t>výztuž základů je součástí položky výztuže opěr a pilířů.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</si>
  <si>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</si>
  <si>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28999</t>
  </si>
  <si>
    <t>OPLÁŠTĚNÍ (ZPEVNĚNÍ) Z FÓLIE</t>
  </si>
  <si>
    <t>Těsnící fólie v přechodové oblasti.</t>
  </si>
  <si>
    <t>měřeno v ACAD: 
O1: 5,20*10,55=54.860 [A] 
O4: 5,10*10,75=54.825 [B] 
Celkem: A+B=109.685 [C]</t>
  </si>
  <si>
    <t>Položka zahrnuje:  
- dodávku předepsané fólie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</si>
  <si>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</si>
  <si>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27</t>
  </si>
  <si>
    <t>31717</t>
  </si>
  <si>
    <t>KOVOVÉ KONSTRUKCE PRO KOTVENÍ ŘÍMSY</t>
  </si>
  <si>
    <t>KG</t>
  </si>
  <si>
    <t>Kotevní prvky pro římsu. Levá římsa kotvy po 0,5 m v jedné řadě. Pravá římsa kotvy po 2,0 m ve dvou řadách 
Odhad 6 kg/ks.</t>
  </si>
  <si>
    <t>Levá římsa: 123=123.000 [A] 
Pravá římsa: 63=63.000 [B] 
Celkem: A+B=186.000 [C] 
hmotnost: 6*C=1 116.000 [D]</t>
  </si>
  <si>
    <t>Položka zahrnuje dodávku (výrobu) kotevního prvku předepsaného tvaru a jeho osazení do předepsané polohy včetně nezbytných prací (vrty, zálivky apod.)</t>
  </si>
  <si>
    <t>28</t>
  </si>
  <si>
    <t>317325</t>
  </si>
  <si>
    <t>ŘÍMSY ZE ŽELEZOBETONU DO C30/37</t>
  </si>
  <si>
    <t>ŽB římsy, specifikace betonu viz TZ.</t>
  </si>
  <si>
    <t>měřeno v CAD: 
Levá římsa: 12,75*0,31+61,29*0,31+9,11*0,31=25.777 [A] 
Pravá římsa: 10,94*0,31+62,79*1,00+8,03*0,31=68.671 [B] 
Celkem: A+B=94.448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</si>
  <si>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</si>
  <si>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29</t>
  </si>
  <si>
    <t>317365</t>
  </si>
  <si>
    <t>VÝZTUŽ ŘÍMS Z OCELI 10505, B500B</t>
  </si>
  <si>
    <t>Výztuž říms.</t>
  </si>
  <si>
    <t>z výkazu výztuže: 16,196=16.196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</si>
  <si>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</si>
  <si>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30</t>
  </si>
  <si>
    <t>333325</t>
  </si>
  <si>
    <t>MOSTNÍ OPĚRY A KŘÍDLA ZE ŽELEZOVÉHO BETONU DO C30/37</t>
  </si>
  <si>
    <t>Nové ŽB opěry a křídla, specifikace betonu viz TZ.</t>
  </si>
  <si>
    <t>měřeno v ACAD: 
opěra O1: 173,82+49,35+57,24=280.410 [A] 
opěra O4: 134,88+28,94+28,29=192.110 [B] 
Celkem: A+B=472.520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</si>
  <si>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</si>
  <si>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</t>
  </si>
  <si>
    <t>333365</t>
  </si>
  <si>
    <t>VÝZTUŽ MOSTNÍCH OPĚR A KŘÍDEL Z OCELI 10505, B500B</t>
  </si>
  <si>
    <t>Výztuž opěr. Součástí položky je výztuž základů opěr a přechodových desek.</t>
  </si>
  <si>
    <t>z výkazu výztuže (odečet výzt. základu pol. 272365 a výzt. přechod. desek pol. 420365):  
O1: 55,145=55.145 [A] 
O4: 43,606=43.606 [B] 
Celkem: A+B=98.751 [C]</t>
  </si>
  <si>
    <t>32</t>
  </si>
  <si>
    <t>334325</t>
  </si>
  <si>
    <t>MOSTNÍ PILÍŘE A STATIVA ZE ŽELEZOVÉHO BETONU DO C30/37</t>
  </si>
  <si>
    <t>Nové ŽB pilíře, specifikace betonu viz TZ.</t>
  </si>
  <si>
    <t>měřeno v ACAD: 
pilíř P2: 2*3,60*5,53+1,80*11,00=59.616 [A] 
pilíř P3: 2*3,60*4,78+1,80*11,00=54.216 [B] 
Celkem: A+B=113.832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</si>
  <si>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</si>
  <si>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33</t>
  </si>
  <si>
    <t>334365</t>
  </si>
  <si>
    <t>VÝZTUŽ MOSTNÍCH PILÍŘŮ A STATIV Z OCELI 10505, B500B</t>
  </si>
  <si>
    <t>Výztuž pilířů. Součástí položky je výztuž základů pilířů.</t>
  </si>
  <si>
    <t>z výkazu výztuže:  
P2: 13,48=13.480 [A] 
P3: 13,48=13.480 [B] 
Celkem: A+B=26.960 [C]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</si>
  <si>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</si>
  <si>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</si>
  <si>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34</t>
  </si>
  <si>
    <t>420324</t>
  </si>
  <si>
    <t>PŘECHODOVÉ DESKY MOSTNÍCH OPĚR ZE ŽELEZOBETONU C25/30</t>
  </si>
  <si>
    <t>Přechodové desky, specifikace betonu viz TZ.</t>
  </si>
  <si>
    <t>měřeno v ACAD: 
opěra O1: 44,42*0,35+10,47*0,25=18.165 [A] 
opěra O4: 50,26*0,35+10,52*0,25=20.221 [B] 
Celkem: A+B=38.386 [C]</t>
  </si>
  <si>
    <t>35</t>
  </si>
  <si>
    <t>420365</t>
  </si>
  <si>
    <t>VÝZTUŽ PŘECHODOVÝCH DESEK MOSTNÍCH OPĚR Z OCELI 10505, B500B</t>
  </si>
  <si>
    <t>Výztuž přechodových desek.</t>
  </si>
  <si>
    <t>výztuž přechodových desek je součástí položky výztuže opěr</t>
  </si>
  <si>
    <t>36</t>
  </si>
  <si>
    <t>421326</t>
  </si>
  <si>
    <t>MOSTNÍ NOSNÉ DESKOVÉ KONSTRUKCE ZE ŽELEZOBETONU C40/50</t>
  </si>
  <si>
    <t>Spřažená ŽB deska C35/45, specifikace betonu viz TZ.</t>
  </si>
  <si>
    <t>měřeno v ACAD: 4,04*61,15=247.046 [A]</t>
  </si>
  <si>
    <t>37</t>
  </si>
  <si>
    <t>421365</t>
  </si>
  <si>
    <t>VÝZTUŽ MOSTNÍ DESKOVÉ KONSTRUKCE Z OCELI 10505, B500B</t>
  </si>
  <si>
    <t>Výztuž spřažené desky.</t>
  </si>
  <si>
    <t>z výkazu výztuže: 58,33=58.330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</si>
  <si>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</si>
  <si>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38</t>
  </si>
  <si>
    <t>42417</t>
  </si>
  <si>
    <t>MOSTNÍ NOSNÍKY Z OCELI</t>
  </si>
  <si>
    <t>Ocelové nosníky vč. svarů a spřahovacích trnů a jejich přivaření. Ocel dle TZ.</t>
  </si>
  <si>
    <t>viz příloha Prehledný výkres oceli: 113,663=113.663 [A]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</si>
  <si>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 
výpomocí,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</si>
  <si>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39</t>
  </si>
  <si>
    <t>42838</t>
  </si>
  <si>
    <t>KLOUB ZE ŽELEZOBETONU VČET VÝZTUŽE</t>
  </si>
  <si>
    <t>Zřízení vrubového kloubu ve spřažené desce.</t>
  </si>
  <si>
    <t>měřeno v ACAD: 
Vrubový kloub ve spřaž. desce nad P2: 12,55=12.550 [A] 
Vrubový kloub ve spřaž. desce nad P3: 12,55=12.550 [B] 
Vrubový kloub ve spřaž. desce nad P4: 12,55=12.550 [C] 
Celkem: A+B+C=37.650 [D]</t>
  </si>
  <si>
    <t>Položka kloub ze železobetonu zahrnuje pouze zhotovení kloubu (zřízení a odstranění vložky pro pérové a vrubové klouby a pod.), beton a výztuž musí být zahrnuta v příslušných  
konstru ních částech. Beton a výztuž samostatného kloubu (např. kyvné sloupečky) se zařazují jako vodorovná konstrukce.</t>
  </si>
  <si>
    <t>40</t>
  </si>
  <si>
    <t>Vrubový kloub přechodové desky.</t>
  </si>
  <si>
    <t>měřeno v ACAD: 
Nad O1: 6,66+2,72=9.380 [A] 
Nad O4: 7,42+2,72=10.140 [B] 
Celkem: A+B=19.520 [C]</t>
  </si>
  <si>
    <t>Položka kloub ze železobetonu zahrnuje pouze zhotovení kloubu (zřízení a odstranění vložky pro pérové a vrubové klouby a pod.), beton a výztuž musí být zahrnuta v příslušných konstrukčních částech. Beton a výztuž samostatného kloubu (např. kyvné sloupečky) se zařazují jako vodorovná konstrukce.</t>
  </si>
  <si>
    <t>41</t>
  </si>
  <si>
    <t>42852</t>
  </si>
  <si>
    <t>MOSTNÍ LOŽISKA HRNCOVÁ PRO ZATÍŽ DO 2,5MN</t>
  </si>
  <si>
    <t>Mostní ložiska.</t>
  </si>
  <si>
    <t>celkem: 6*6=36.000 [A]</t>
  </si>
  <si>
    <t>- výrobní dokumentaci, jde-li o ložisko individuálně vyráběné  
- dodání kompletních ložisek požadované kvality  
- přípravu, očištění a úpravy úložných ploch  
- osazení ložisek podle předepsaného technologického předpisu bez ohledu na způsob uložení a kotvení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nastavení ložisek a odborná prohlídka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</si>
  <si>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42</t>
  </si>
  <si>
    <t>434125</t>
  </si>
  <si>
    <t>SCHODIŠŤOVÉ STUPNĚ, Z DÍLCŮ ŽELEZOBETON DO C30/37</t>
  </si>
  <si>
    <t>Služební schodiště.</t>
  </si>
  <si>
    <t>měřeno v ACAD: 
u O1: 46*0,75*0,18*0,4=2.484 [A] 
u O4: 29*0,75*0,18*0,4=1.566 [B] 
Celkem: A+B=4.050 [C]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</si>
  <si>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</si>
  <si>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43</t>
  </si>
  <si>
    <t>451312</t>
  </si>
  <si>
    <t>PODKLADNÍ A VÝPLŇOVÉ VRSTVY Z PROSTÉHO BETONU C12/15</t>
  </si>
  <si>
    <t>Podkladní beton pod základy a přechodovými deskami.</t>
  </si>
  <si>
    <t>měřeno v ACAD: 
základy:  
O1: 90,22*0,1=9.022 [A] 
P2: 31,24*0,1=3.124 [B] 
P3: 31,24*0,1=3.124 [C] 
O4: 76,14*0,1=7.614 [D] 
přechodové desky:  
O1: 46,65*0,1+11,28*0,1=5.793 [E] 
O4: 51,67*0,1+11,28*0,1=6.295 [F] 
Celkem: A+B+C+D+E+F=34.972 [G]</t>
  </si>
  <si>
    <t>44</t>
  </si>
  <si>
    <t>45131A</t>
  </si>
  <si>
    <t>PODKLADNÍ A VÝPLŇOVÉ VRSTVY Z PROSTÉHO BETONU C20/25</t>
  </si>
  <si>
    <t>Podkladní beton pod odlážděním. Podkladní beton pod schodištěm. Podkladní beton pod rubovou drenáží.</t>
  </si>
  <si>
    <t>měřeno v ACAD: 
odláždění a schodiště: 0,10*(13,12+27,30+6,32+9,30+48,72+45,83)=15.059 [A] 
rubová drenáž: 0,30*13,15+0,30*10,36=7.053 [B] 
Celkem: A+B=22.112 [C]</t>
  </si>
  <si>
    <t>45</t>
  </si>
  <si>
    <t>45138</t>
  </si>
  <si>
    <t>PODKL VRSTVY ZE ŽELEZOBET VČET VÝZTUŽE</t>
  </si>
  <si>
    <t>Vyspravení dálniční krajnice betonem, 
Beton C30/37 XF4 vyztužený svařovanou sítí s oky 100/100, průměr 8 mm.</t>
  </si>
  <si>
    <t>Měřeno v ACAD: 2*29,35*0,30=17.610 [A]</t>
  </si>
  <si>
    <t>- dodání  čerstvého  betonu  (betonové  směsi)  požadované  kvality,  jeho  uložení  do požadovaného tvaru při jakékoliv hustotě výztuže, konzistenci čerstvého betonu a způsobu hutnění, ošetření a ochranu betonu  
- zhotovení nepropustného, mrazuvzdorného betonu a betonu požadované trvanlivosti a  
vlastností  
- užití potřebných přísad a technologií výroby betonu  
- zřízení pracovních a dilatačních spar, včetně potřebných úprav, výplně, vložek, opracování, očištění a ošetření  
- bednění  požadovaných  konstr. (i ztracené) s úpravou  dle požadované  kvality povrchu  
betonu  
- vytvoření kotevních čel, kapes, nálitků, a sedel  
- zřízení  všech  požadovaných  otvorů, kapes, výklenků, prostupů, dutin, drážek a pod., vč. ztížení práce a úprav  kolem nich  
- úpravy pro osazení výztuže, doplňkových konstrukcí a vybavení  
- úpravy povrchu pro položení požadované izolace, povlaků a nátěrů, případně vyspravení  
- nátěry zabraňující soudržnost betonu a bednění  
- výplň, těsnění  a tmelení spar a spojů  
- opatření  povrchů  betonu  izolací  proti zemní vlhkosti v částech, kde přijdou do styku se  
zeminou nebo kamenivem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úpravy výztuže pro osazení doplňkových konstrukcí  
- veškerá opatření pro zajištění soudržnosti výztuže a betonu  
- povrchovou antikorozní úpravu výztuže  
- separaci výztuže</t>
  </si>
  <si>
    <t>46</t>
  </si>
  <si>
    <t>45157</t>
  </si>
  <si>
    <t>PODKLADNÍ A VÝPLŇOVÉ VRSTVY Z KAMENIVA TĚŽENÉHO</t>
  </si>
  <si>
    <t>Štěrkopískový podsyp pod schodištěm a dlažbou.</t>
  </si>
  <si>
    <t>měřeno v ACAD: 
odláždění a schodiště: 0,10*(13,12+27,30+6,32+9,30+48,72+45,83)=15.059 [A]</t>
  </si>
  <si>
    <t>položka zahrnuje dodávku předepsaného kameniva, mimostaveništní a vnitrostaveništní dopravu a jeho uložení  
není-li v zadávací dokumentaci uvedeno jinak, jedná se o nakupovaný materiál</t>
  </si>
  <si>
    <t>47</t>
  </si>
  <si>
    <t>Výplň vsakovací jímky. Frakce 32/63.</t>
  </si>
  <si>
    <t>měřeno v ACAD: 
Výplň jímek 0,5m: 0,48*0,50=0.240 [A]</t>
  </si>
  <si>
    <t>48</t>
  </si>
  <si>
    <t>45850</t>
  </si>
  <si>
    <t>VÝPLŇ ZA OPĚRAMI A ZDMI Z KAMENIVA</t>
  </si>
  <si>
    <t>Zásyp základu za opěrou.</t>
  </si>
  <si>
    <t>měřeno v ACAD: 
O1: 6,17*10,96=67.623 [A] 
O4: 5,72*10,96=62.691 [B] 
Celkem: A+B=130.314 [C]</t>
  </si>
  <si>
    <t>49</t>
  </si>
  <si>
    <t>Štěrkopísek v přechodové oblasti pro uložení těsnící folie.</t>
  </si>
  <si>
    <t>měřeno v ACAD: 
O1: 1,46*10,96=16.002 [A] 
O4: 1,43*10,96=15.673 [B] 
Celkem: A+B=31.675 [C]</t>
  </si>
  <si>
    <t>50</t>
  </si>
  <si>
    <t>03</t>
  </si>
  <si>
    <t>Ochranný zásyp za opěrou s drenážní funkcí.</t>
  </si>
  <si>
    <t>měřeno v ACAD: 
O1: 12,70*10,96=139.192 [A] 
O4: 8,98*10,96=98.421 [B] 
Celkem: A+B=237.613 [C]</t>
  </si>
  <si>
    <t>51</t>
  </si>
  <si>
    <t>04</t>
  </si>
  <si>
    <t>Zásyp za opěrou z propustného a nenamrzavého materiálu.</t>
  </si>
  <si>
    <t>měřeno v ACAD: 
O1: 58,82*10,96=644.667 [A] 
O4: 29,84*10,96=327.046 [B] 
Celkem: A+B=971.713 [C]</t>
  </si>
  <si>
    <t>52</t>
  </si>
  <si>
    <t>45860</t>
  </si>
  <si>
    <t>VÝPLŇ ZA OPĚRAMI A ZDMI Z MEZEROVITÉHO BETONU</t>
  </si>
  <si>
    <t>Mezerovitý beton nad rubovou drenáží.</t>
  </si>
  <si>
    <t>měřeno v ACAD: 
O1: 0,09*10,96=0.986 [A] 
O4: 0,09*10,96=0.986 [B] 
Celkem: A+B=1.972 [C]</t>
  </si>
  <si>
    <t>položka zahrnuje:  
- dodávku mezerovitého betonu předepsané kvality a zásyp se zhutněním včetně mimostaveništní a vnitrostaveništní dopravy</t>
  </si>
  <si>
    <t>53</t>
  </si>
  <si>
    <t>46251</t>
  </si>
  <si>
    <t>ZÁHOZ Z LOMOVÉHO KAMENE</t>
  </si>
  <si>
    <t>Zához z lomového kamene pod mostem.</t>
  </si>
  <si>
    <t>měřeno v ACAD: 
O1: 4,33*13,82=59.841 [A] 
O4: 3,51*13,07=45.876 [B] 
Celkem: A+B=105.717 [C]</t>
  </si>
  <si>
    <t>položka zahrnuje:  
- dodávku a zához lomového kamene předepsané frakce včetně mimostaveništní a vnitrostaveništní dopravy  
není-li v zadávací dokumentaci uvedeno jinak, jedná se o nakupovaný materiál</t>
  </si>
  <si>
    <t>54</t>
  </si>
  <si>
    <t>465512</t>
  </si>
  <si>
    <t>DLAŽBY Z LOMOVÉHO KAMENE NA MC</t>
  </si>
  <si>
    <t>Dlažba z lomového kamene.</t>
  </si>
  <si>
    <t>měřeno v ACAD: 
O1: 0,20*(7,36+13,12)=4.096 [A] 
P2: 0,20*(6,32+9,30)=3.124 [B] 
P3: 0,20*48,72=9.744 [C] 
O4: 0,20*(7,38+13,80+7,68)=5.772 [D] 
Celkem: A+B+C+D=22.736 [E]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</si>
  <si>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</si>
  <si>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55</t>
  </si>
  <si>
    <t>56144</t>
  </si>
  <si>
    <t>KAMENIVO ZPEVNĚNÉ CEMENTEM TL. DO 200MM</t>
  </si>
  <si>
    <t>Vozovková vrstva na předpolích.</t>
  </si>
  <si>
    <t>měřeno v ACAD: 
předpolí O1: 293,58=293.580 [A] 
předpolí O4: 313,70=313.700 [B] 
Celkem: A+B=607.280 [C]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</si>
  <si>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</si>
  <si>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56</t>
  </si>
  <si>
    <t>56354</t>
  </si>
  <si>
    <t>VOZOVKOVÉ VRSTVY Z MECH ZPEV ZEMINY TL. DO 200MM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</si>
  <si>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</si>
  <si>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57</t>
  </si>
  <si>
    <t>572121</t>
  </si>
  <si>
    <t>INFILTRAČNÍ POSTŘIK ASFALTOVÝ DO 1,0KG/M2</t>
  </si>
  <si>
    <t>Infiltrační postřik.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</si>
  <si>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</si>
  <si>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58</t>
  </si>
  <si>
    <t>572211</t>
  </si>
  <si>
    <t>SPOJOVACÍ POSTŘIK Z ASFALTU DO 0,5KG/M2</t>
  </si>
  <si>
    <t>Spojovací postřik.</t>
  </si>
  <si>
    <t>měřeno v ACAD: 
předpolí O1: 293,58=293.580 [A] 
předpolí O4: 313,70=313.700 [B] 
na mostě: 2*459,70=919.400 [C] 
Celkem: A+B+C=1 526.680 [D]</t>
  </si>
  <si>
    <t>59</t>
  </si>
  <si>
    <t>574B34</t>
  </si>
  <si>
    <t>ASFALTOVÝ BETON PRO OBRUSNÉ VRSTVY MODIFIK ACO 11+, 11S TL. 40MM</t>
  </si>
  <si>
    <t>měřeno v ACAD: 
předpolí O1: 293,58=293.580 [A] 
předpolí O4: 313,70=313.700 [B] 
na mostě: 459,70=459.700 [C] 
Celkem: A+B+C=1 066.980 [D]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</si>
  <si>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</si>
  <si>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60</t>
  </si>
  <si>
    <t>574D46</t>
  </si>
  <si>
    <t>ASFALTOVÝ BETON PRO LOŽNÍ VRSTVY MODIFIK ACL 16+, 16S TL. 50MM</t>
  </si>
  <si>
    <t>Ložná vrstva na mostě.</t>
  </si>
  <si>
    <t>měřeno v ACAD: 
na mostě: 459,70=459.700 [A]</t>
  </si>
  <si>
    <t>61</t>
  </si>
  <si>
    <t>574F66</t>
  </si>
  <si>
    <t>ASFALTOVÝ BETON PRO PODKLADNÍ VRSTVY MODIFIK ACP 16+, 16S TL. 70MM</t>
  </si>
  <si>
    <t>Podkladní vrstva na předpolích.</t>
  </si>
  <si>
    <t>62</t>
  </si>
  <si>
    <t>575F43</t>
  </si>
  <si>
    <t>LITÝ ASFALT MA IV (OCHRANA MOSTNÍ IZOLACE) 11 TL. 35MM MODIFIK</t>
  </si>
  <si>
    <t>Ochrana izolace na mostě.</t>
  </si>
  <si>
    <t>63</t>
  </si>
  <si>
    <t>57621</t>
  </si>
  <si>
    <t>POSYP KAMENIVEM DRCENÝM 5KG/M2</t>
  </si>
  <si>
    <t>Posyp infiltračního postřiku na předpolích, frakce 2/4 - 3kg/m2.</t>
  </si>
  <si>
    <t>- dodání kameniva předepsané kvality a zrnitosti  
- posyp předepsaným množstvím</t>
  </si>
  <si>
    <t>64</t>
  </si>
  <si>
    <t>576413</t>
  </si>
  <si>
    <t>POSYP KAMENIVEM OBALOVANÝM 4KG/M2</t>
  </si>
  <si>
    <t>Posyp litého asfaltu na mostě, předobalená drť frakce 4/8 mm - 2-4 kg/m2.</t>
  </si>
  <si>
    <t>- dodání obalovaného kameniva předepsané kvality a zrnitosti  
- posyp předepsaným množstvím</t>
  </si>
  <si>
    <t>Úpravy povrchů, podlahy, výplně otvorů</t>
  </si>
  <si>
    <t>65</t>
  </si>
  <si>
    <t>62592</t>
  </si>
  <si>
    <t>ÚPRAVA POVRCHU BETONOVÝCH PLOCH A KONSTRUKCÍ - STRIÁŽ</t>
  </si>
  <si>
    <t>Striáž říms.</t>
  </si>
  <si>
    <t>měřeno v CAD: 
Stráž římsy na mostě: 3,00*62,80=188.400 [A]</t>
  </si>
  <si>
    <t>položka zahrnuje:  
- provedení předepsané úpravy</t>
  </si>
  <si>
    <t>Přidružená stavební výroba</t>
  </si>
  <si>
    <t>66</t>
  </si>
  <si>
    <t>711112</t>
  </si>
  <si>
    <t>IZOLACE BĚŽNÝCH KONSTRUKCÍ PROTI ZEMNÍ VLHKOSTI ASFALTOVÝMI PÁSY</t>
  </si>
  <si>
    <t>Izolace rubu opěr.</t>
  </si>
  <si>
    <t>měřeno v ACAD: 
O1: 6,40*10,90=69.760 [A] 
O4: 5,04*10,90=54.936 [B] 
Celkem: A+B=124.696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</si>
  <si>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</si>
  <si>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67</t>
  </si>
  <si>
    <t>711442</t>
  </si>
  <si>
    <t>IZOLACE MOSTOVEK CELOPLOŠNÁ ASFALTOVÝMI PÁSY S PEČETÍCÍ VRSTVOU</t>
  </si>
  <si>
    <t>Izolace mostovky.</t>
  </si>
  <si>
    <t>měřeno v ACAD: 
na mostě: 742,85=742.850 [A] 
přetažení na přech. desky: 1,72*(6,66+2,72)+1,72*(7,42+2,72)=33.574 [B] 
Celkem: A+B=776.424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</si>
  <si>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</si>
  <si>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68</t>
  </si>
  <si>
    <t>711502</t>
  </si>
  <si>
    <t>OCHRANA IZOLACE NA POVRCHU ASFALTOVÝMI PÁSY</t>
  </si>
  <si>
    <t>Ochrana izolace pod římsou.</t>
  </si>
  <si>
    <t>měřeno v ACAD: 
pravá římsa: 247,62=247.620 [A] 
levá římsa: 123,52=123.520 [B] 
Celkem: A+B=371.140 [C]</t>
  </si>
  <si>
    <t>položka zahrnuje:  
- dodání  předepsaného ochranného materiálu  
- zřízení ochrany izolace</t>
  </si>
  <si>
    <t>69</t>
  </si>
  <si>
    <t>711509</t>
  </si>
  <si>
    <t>OCHRANA IZOLACE NA POVRCHU TEXTILIÍ</t>
  </si>
  <si>
    <t>Ochrana izolace na rubu opěry a křídel.</t>
  </si>
  <si>
    <t>měřeno v ACAD: 
O1: 6,40*10,90+71,47+61,69=202.920 [A] 
O4: 5,04*10,90+35,32+36,09=126.346 [B] 
Celkem: A+B=329.266 [C]</t>
  </si>
  <si>
    <t>70</t>
  </si>
  <si>
    <t>78382</t>
  </si>
  <si>
    <t>NÁTĚRY BETON KONSTR TYP S2 (OS-B)</t>
  </si>
  <si>
    <t>Ochranný nátěr NK.</t>
  </si>
  <si>
    <t>měřeno v ACAD: 
boky NK: 2*0,61*61,14=74.591 [A] 
čela NK: 2*0,76*12,55=19.076 [B] 
Celkem: A+B=93.667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</si>
  <si>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</si>
  <si>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71</t>
  </si>
  <si>
    <t>78383</t>
  </si>
  <si>
    <t>NÁTĚRY BETON KONSTR TYP S4 (OS-C)</t>
  </si>
  <si>
    <t>Ochranný nátěr římsy (část).</t>
  </si>
  <si>
    <t>měřeno v ACAD: 
pravá římsa: 0,35*81,76=28.616 [A] 
levá římsa: 0,35*83,16=29.106 [B] 
Celkem: A+B=57.722 [C]</t>
  </si>
  <si>
    <t>72</t>
  </si>
  <si>
    <t>7838H</t>
  </si>
  <si>
    <t>NÁTĚRY BETON KONSTR ANTIGRAFITI</t>
  </si>
  <si>
    <t>Viditelné plochy podpěr do výšky 3,0 m nad terénem.</t>
  </si>
  <si>
    <t>měřeno v ACAD: 
opěra O1: 26,05*3,00=78.150 [A] 
pilíř P2: 2*9,20*3,00=55.200 [B] 
pilíř P3: 2*9,20*3,00=55.200 [C] 
opěra O4: 24,55*3,00=73.650 [D] 
Celkem: A+B+C+D=262.200 [E]</t>
  </si>
  <si>
    <t>Potrubí</t>
  </si>
  <si>
    <t>73</t>
  </si>
  <si>
    <t>87426</t>
  </si>
  <si>
    <t>POTRUBÍ Z TRUB PLAST ODPAD DN DO 80MM</t>
  </si>
  <si>
    <t>Žlábek u úložných prahů opěr - 1/2 tr. PE DN 75/4,3mm.</t>
  </si>
  <si>
    <t>měřeno v ACAD: 
O1: 12,55=12.550 [A]  
O4: 12,55=12.550 [B] 
Celkem: A+B=25.100 [C]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</si>
  <si>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</si>
  <si>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74</t>
  </si>
  <si>
    <t>87434</t>
  </si>
  <si>
    <t>POTRUBÍ Z TRUB PLASTOVÝCH ODPADNÍCH DN DO 200MM</t>
  </si>
  <si>
    <t>Dešťová kanalizace.</t>
  </si>
  <si>
    <t>měřeno v ACAD: 
předpolí O1: 8,30+4,20+4,90+5,55=22.950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</si>
  <si>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</si>
  <si>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75</t>
  </si>
  <si>
    <t>87444</t>
  </si>
  <si>
    <t>POTRUBÍ Z TRUB PLASTOVÝCH ODPADNÍCH DN DO 250MM</t>
  </si>
  <si>
    <t>Vyústění rubové drenáže skrz opěru.</t>
  </si>
  <si>
    <t>měřeno v ACAD: 
O1: 2*1,00=2.000 [A] 
O4: 1,00=1.000 [B] 
Celkem: A+B=3.000 [C]</t>
  </si>
  <si>
    <t>76</t>
  </si>
  <si>
    <t>875342</t>
  </si>
  <si>
    <t>POTRUBÍ DREN Z TRUB PLAST DN DO 200MM DĚROVANÝCH</t>
  </si>
  <si>
    <t>Rubová drenáž z HDPE DN 200.</t>
  </si>
  <si>
    <t>měřeno v ACAD: 
O1: 12,15=12.150 [A] 
O4: 12,15=12.150 [B] 
Celkem: A+B=24.300 [C]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</si>
  <si>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</si>
  <si>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77</t>
  </si>
  <si>
    <t>87645</t>
  </si>
  <si>
    <t>CHRÁNIČKY Z TRUB PLASTOVÝCH DN DO 300MM</t>
  </si>
  <si>
    <t>Chráničky pro vyústění rubové drenáže a kanal. vč. navařeného límce.</t>
  </si>
  <si>
    <t>měřeno v ACAD: 
O1: 3*0,85=2.550 [A] 
O4: 0,85=0.850 [B] 
Celkem: A+B=3.400 [C]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</si>
  <si>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včetně případně předepsaného utěsnění konců chrániček  
- položky platí pro práce prováděné v prostoru zapaženém i nezapaženém a i v kolektorech, chráničkách</t>
  </si>
  <si>
    <t>78</t>
  </si>
  <si>
    <t>87915</t>
  </si>
  <si>
    <t>POTRUBÍ ODPADNÍ MOSTNÍCH OBJEKTŮ Z PLAST TRUB  DN DO 300 MM</t>
  </si>
  <si>
    <t>Svod odvodnění - TR DN 300 mm, materiál odolávající UV záření, vč. závěsných a upevňovacích prvů z korozivzdorné oceli, vč. čistících dílců, vč. kompenzátoru.</t>
  </si>
  <si>
    <t>měřeno v ACAD: 
pravá strana: 12,70+6,50+28,15+14,20+5,70=67.250 [A] 
levá strana: 12,00+6,50+25,50+14,35+5,70=64.050 [B] 
Celkem: A+B=131.300 [C]</t>
  </si>
  <si>
    <t>- výrobní dokumentaci (včetně technologického předpisu)  
- dodání veškerého instalačního a  pomocného  materiálu  (trouby,  trubky,  armatury,  tvarové kusy, 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 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ochrana potrubí nátěrem, včetně úpravy povrchu, případně izolací  
- úprava, očištění a ošetření prostoru kolem instalace  
- provedení požadovaných zkoušek vodotěsnosti</t>
  </si>
  <si>
    <t>79</t>
  </si>
  <si>
    <t>89712</t>
  </si>
  <si>
    <t>VPUSŤ KANALIZAČNÍ ULIČNÍ KOMPLETNÍ Z BETONOVÝCH DÍLCŮ</t>
  </si>
  <si>
    <t>Silniční vpusťi u opěry O1.</t>
  </si>
  <si>
    <t>Předpolí O1: 2=2.000 [A]</t>
  </si>
  <si>
    <t>položka zahrnuje:  
- dodávku a osazení předepsaných dílů včetně mříže  
- výplň, těsnění  a tmelení spar a spojů,  
- opatření  povrchů  betonu  izolací  proti zemní vlhkosti v částech, kde přijdou do styku se  
zeminou nebo kamenivem,  
- předepsané podkladní konstrukce</t>
  </si>
  <si>
    <t>80</t>
  </si>
  <si>
    <t>9112B1</t>
  </si>
  <si>
    <t>ZÁBRADLÍ MOSTNÍ SE SVISLOU VÝPLNÍ - DODÁVKA A MONTÁŽ</t>
  </si>
  <si>
    <t>Zábradlí s výplní s ocelovou sítí na mostě a křídlech výšky 1,3 m. Včetně dilatačních dílců.</t>
  </si>
  <si>
    <t>měřeno v ACAD: 8,96+61,29+11,51=81.760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</si>
  <si>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</si>
  <si>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81</t>
  </si>
  <si>
    <t>9113B1</t>
  </si>
  <si>
    <t>SVODIDLO OCEL SILNIČ JEDNOSTR, ÚROVEŇ ZADRŽ H1 -DODÁVKA A MONTÁŽ</t>
  </si>
  <si>
    <t>Svodidlo na předpolích.</t>
  </si>
  <si>
    <t>měřeno v ACAD: 
pravá strana: 12,00+31,76+31,51+12,00=87.270 [A] 
levá strana: 12,00+30,00+30,00+12,00=84.000 [B] 
Celkem: A+B=171.270 [C]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</si>
  <si>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 
prací) nebo koncovkou  
- přechod na jiný typ svodidla nebo přes mostní závěr  
- ochranu proti bludným proudům a vývody pro jejich měření  
nezahrnuje odrazky nebo retroreflexní fólie</t>
  </si>
  <si>
    <t>82</t>
  </si>
  <si>
    <t>9117C1</t>
  </si>
  <si>
    <t>SVOD OCEL ZÁBRADEL ÚROVEŇ ZADRŽ H2 - DODÁVKA A MONTÁŽ</t>
  </si>
  <si>
    <t>Zábradelní svodidlo na mostě.</t>
  </si>
  <si>
    <t>měřeno v ACAD: 
pravá strana (bez výplně): 62,79=62.790 [A] 
levá strana (výplň ocelovou sítí): 83,16=83.160 [B] 
Celkem: A+B=145.950 [C]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</si>
  <si>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</si>
  <si>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83</t>
  </si>
  <si>
    <t>91345</t>
  </si>
  <si>
    <t>NIVELAČNÍ ZNAČKY KOVOVÉ</t>
  </si>
  <si>
    <t>Hřebové a čepové nivelační značky na římse. Rozmístění viz TZ</t>
  </si>
  <si>
    <t>hřebové nivelační značky: 4*2=8.000 [A] 
čepové nivelační značky: 7*2=14.000 [B] 
Celkem: A+B=22.000 [C]</t>
  </si>
  <si>
    <t>položka zahrnuje:  
- dodání a osazení nivelační značky včetně nutných zemních prací  
- vnitrostaveništní a mimostaveništní dopravu</t>
  </si>
  <si>
    <t>84</t>
  </si>
  <si>
    <t>91355</t>
  </si>
  <si>
    <t>EVIDENČNÍ ČÍSLO MOSTU</t>
  </si>
  <si>
    <t>Evidenční číslo mostu podle TKP kap. 14.</t>
  </si>
  <si>
    <t>celkem: 2=2.000 [A]</t>
  </si>
  <si>
    <t>položka zahrnuje štítek s evidenčním číslem mostu, sloupek dopravní značky včetně osazení a nutných zemních prací a zabetonování</t>
  </si>
  <si>
    <t>85</t>
  </si>
  <si>
    <t>915111</t>
  </si>
  <si>
    <t>VODOROVNÉ DOPRAVNÍ ZNAČENÍ BARVOU HLADKÉ - DODÁVKA A POKLÁDKA</t>
  </si>
  <si>
    <t>Vodorovné dopravní značení na mostě a předpolích. 
2 x vodící proužek  
1 x střední dělící čára</t>
  </si>
  <si>
    <t>měřeno v ACAD: 
vodící proužky: 2*0,25*148,40=74.200 [A] 
střed. děl. čára: 0,5*0,125*148,40=9.275 [B] 
Celkem: A+B=83.475 [C]</t>
  </si>
  <si>
    <t>položka zahrnuje:  
- dodání a pokládku nátěrového materiálu (měří se pouze natíraná plocha)  
- předznačení a reflexní úpravu</t>
  </si>
  <si>
    <t>86</t>
  </si>
  <si>
    <t>915221</t>
  </si>
  <si>
    <t>VODOR DOPRAV ZNAČ PLASTEM STRUKTURÁLNÍ NEHLUČNÉ - DOD A POKLÁDKA</t>
  </si>
  <si>
    <t>Vodorovné dopravní značení na mostě a předpolích. 
1 x střední dělící čára</t>
  </si>
  <si>
    <t>měřeno v ACAD: 
střed. děl. čára: 0,5*0,125*148,40=9.275 [A]</t>
  </si>
  <si>
    <t>87</t>
  </si>
  <si>
    <t>915231</t>
  </si>
  <si>
    <t>VODOR DOPRAV ZNAČ PLASTEM PROFIL ZVUČÍCÍ - DOD A POKLÁDKA</t>
  </si>
  <si>
    <t>Vodorovné dopravní značení na mostě a předpolích. 
2 x vodící proužek</t>
  </si>
  <si>
    <t>měřeno v ACAD: 
vodící proužky: 2*0,25*148,40=74.200 [A]</t>
  </si>
  <si>
    <t>88</t>
  </si>
  <si>
    <t>917223</t>
  </si>
  <si>
    <t>SILNIČNÍ A CHODNÍKOVÉ OBRUBY Z BETONOVÝCH OBRUBNÍKŮ ŠÍŘ 100MM</t>
  </si>
  <si>
    <t>Obrubníky 100/250 mm.</t>
  </si>
  <si>
    <t>měřeno v ACAD: 
u opěry O1: 1,00+2,13+1,17+19,23+14,17+21,25+10,28+2*17,14=103.510 [A] 
u pilíře P2: 10,18+13,48=23.660 [B] 
u pilíře P3: 21,96=21.960 [C] 
u opěry O4: 22,25+12,30+14,20+23,62+6,83+2,04=81.240 [D] 
Celkem: A+B+C+D=230.370 [E]</t>
  </si>
  <si>
    <t>Položka zahrnuje:  
dodání a pokládku betonových obrubníků o rozměrech předepsaných zadávací dokumentací  
betonové lože i boční betonovou opěrku.</t>
  </si>
  <si>
    <t>89</t>
  </si>
  <si>
    <t>917224</t>
  </si>
  <si>
    <t>SILNIČNÍ A CHODNÍKOVÉ OBRUBY Z BETONOVÝCH OBRUBNÍKŮ ŠÍŘ 150MM</t>
  </si>
  <si>
    <t>Obrubníky 150/300 mm.</t>
  </si>
  <si>
    <t>měřeno v ACAD: 
u opěry O1: 5,00=5.000 [A] 
u opěry O4: 5,00=5.000 [B] 
Celkem: A+B=10.000 [C]</t>
  </si>
  <si>
    <t>90</t>
  </si>
  <si>
    <t>919111</t>
  </si>
  <si>
    <t>ŘEZÁNÍ ASFALTOVÉHO KRYTU VOZOVEK TL DO 50MM</t>
  </si>
  <si>
    <t>Řezaná spára na tl. obrusné vrstvy podél římsy, u mostního závěru a nad pilíři.</t>
  </si>
  <si>
    <t>měřeno v ACAD: 
podél říms: 83,16+62,79=145.950 [A] 
podél sil. obrub a odvod. žlabu: 33,36+5,00+5,00+38,26=81.620 [B] 
podél mostních závěrů: 2*7,75+2*7,75=31.000 [C] 
nad pilíři: 2*7,75=15.500 [D] 
napojení nové vozovky: 2*6,50=13.000 [E] 
Celkem: A+B+C+D+E=287.070 [F]</t>
  </si>
  <si>
    <t>položka zahrnuje řezání vozovkové vrstvy v předepsané tloušťce, včetně spotřeby vody</t>
  </si>
  <si>
    <t>91</t>
  </si>
  <si>
    <t>931316</t>
  </si>
  <si>
    <t>TĚSNĚNÍ DILATAČ SPAR ASF ZÁLIVKOU PRŮŘ DO 800MM2</t>
  </si>
  <si>
    <t>Vyplnění řezaných spár na tl. obrusné vrstvy podél římsy, u mostního závěru a nad pilíři.</t>
  </si>
  <si>
    <t>podle položky 919111: 
podél říms: 83,16+62,79=145.950 [A] 
podél sil. obrub a odvod. žlabu: 33,36+5,00+5,00+38,26=81.620 [B] 
podél mostních závěrů: 2*7,75+2*7,75=31.000 [C] 
nad pilíři: 2*7,75=15.500 [D] 
napojení nové vozovky: 2*6,50=13.000 [E] 
Celkem: A+B+C+D+E=287.070 [F]</t>
  </si>
  <si>
    <t>položka zahrnuje dodávku a osazení předepsaného materiálu, očištění ploch spáry před úpravou, očištění okolí spáry po úpravě  
nezahrnuje těsnící profil</t>
  </si>
  <si>
    <t>92</t>
  </si>
  <si>
    <t>931519</t>
  </si>
  <si>
    <t>HYBRIDNÍ MOSTNÍ ZÁVĚRY POVRCHOVÉ POSUN DO 40MM</t>
  </si>
  <si>
    <t>Mostní závěr s těsněním spáry nad opěrou O4.</t>
  </si>
  <si>
    <t>měřeno v ACAD: 
délka závěru: 13,066=13.066 [A]</t>
  </si>
  <si>
    <t>- výrobní dokumentace (vč. technologického předpisu) 
- dodání kompletního dil. zařízení vč. všech přepravních a montážních úprav a zařízení 
- řezání a sváření na staveništi a eventuelní nutnou opravu nátěrů po těchto úkonech 
- bednění a dodatečné zabetonování dilatačního zařízení 
- pro kovové součásti je nutné užít ustanovení pro TMCH.94 
- dodání spojovacího, kotevního a těsnícího materiálu 
- úprava a příprava prostoru, včetně kotevních prvků, jejich ošetření a očištění 
- zřízení kompletního mostního závěru podle příslušného technolog. předpisu, včetně předepsaného nastavení 
- zřízení mostního závěru po etapách, včetně pracovních spar a spojů 
- úprava  most. závěru  ve styku  s ostatními konstrukcemi  a zařízeními (u obrubníků a podél vozovek, na chodnících, na římsách, napojení izolací a pod.) 
- ochrana mostního závěru proti bludným proudům a vývody pro jejich měření 
- ochrana mostního závěru do doby provedení definitivního stavu, veškeré provizorní úpravy a opatření 
- konečné  úpravy most. závěru jako  povrchové  povlaky, zálivky, které  nejsou součástí jiných konstrukcí, vyčištění, osaz. krytek šroubů, tmelení, těsnění, výplň spar a pod. 
- úprava, očištění a ošetření prostoru kolem mostního závěru 
- opatření mostního závěru znakem výrobce a typovým číslem 
- provedení odborné prohlídky, je-li požadována</t>
  </si>
  <si>
    <t>93</t>
  </si>
  <si>
    <t>931539</t>
  </si>
  <si>
    <t>HYBRIDNÍ MOSTNÍ ZÁVĚRY POVRCHOVÉ POSUN DO 120MM</t>
  </si>
  <si>
    <t>Mostní závěr s těsněním spáry nad opěrou O1.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</si>
  <si>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</si>
  <si>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94</t>
  </si>
  <si>
    <t>933331</t>
  </si>
  <si>
    <t>ZKOUŠKA INTEGRITY ULTRAZVUKEM V TRUBKÁCH PILOT SYSTÉMOVÝCH</t>
  </si>
  <si>
    <t>Zkouška integrity pilot transparentní metodou (ultrazvuk), min. 20% pilot, vč. dodávky a montáže ocelových trubek.   
Pilot celkem: 36 ks x 20% =&gt; 8 pilot</t>
  </si>
  <si>
    <t>celkem: 8=8.000 [A]</t>
  </si>
  <si>
    <t>Položka zahrnuje kompletní dodávku se všemi pomocnými a doplňujícími pracemi a součástmi;   
- veškeré potřebné mechanismy;   
- podklady a dokumentaci zkoušky;   
- případné stavební práce spojené s přípravou a provedením zkoušky;   
- veškerá zkušební a měřící zařízení vč. opotřebení a nájmu;   
- výpomoce při vlastní zkoušce;   
- provedení vlastní zkoušky a její vyhodnocení, včetně všech měření a dalších potřebných činností;   
-  dodávka a montáž měřících trubek.</t>
  </si>
  <si>
    <t>95</t>
  </si>
  <si>
    <t>933333</t>
  </si>
  <si>
    <t>ZKOUŠKA INTEGRITY ULTRAZVUKEM ODRAZ METOD PIT PILOT SYSTÉMOVÝCH</t>
  </si>
  <si>
    <t>Zkouška integrity pilot akustickou metodou, 100% pilot.</t>
  </si>
  <si>
    <t>celkem: 36=36.000 [A]</t>
  </si>
  <si>
    <t>Položka obsahuje podklady a dokumentaci zkoušky;   
- případné stavební práce spojené s přípravou a provedením zkoušky;   
- veškerá zkušební a měřící zařízení vč. opotřebení a nájmu;   
- výpomoce při vlastní zkoušce;   
- provedení vlastní zkoušky a její vyhodnocení.</t>
  </si>
  <si>
    <t>96</t>
  </si>
  <si>
    <t>935212</t>
  </si>
  <si>
    <t>PŘÍKOPOVÉ ŽLABY Z BETON TVÁRNIC ŠÍŘ DO 600MM DO BETONU TL 100MM</t>
  </si>
  <si>
    <t>Příkopové žlaby z betonu C30/37 - XF4,XD3 do betonového lože C20/25n - XF3.  
Spáry utěsnit cementovou maltou M25 XF4, vč. zemních prací, ukončení, úpravy vtoků a výtoků, základových stupňů.  
Skluzy a příkopy podél zemních kuželů.</t>
  </si>
  <si>
    <t>měřeno v ACAD: 
O1: 8,88+21,90+17,14+21,41+15,14=84.470 [A] 
O4: 11,96=11.960 [B] 
Celkem: A+B=96.430 [C]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</si>
  <si>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</si>
  <si>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97</t>
  </si>
  <si>
    <t>Betonový žlab pro převedení dálničních příkopů pod mostem.</t>
  </si>
  <si>
    <t>měřeno v ACAD: 
předpoklad: 2*30=60.000 [A]</t>
  </si>
  <si>
    <t>98</t>
  </si>
  <si>
    <t>935222</t>
  </si>
  <si>
    <t>PŘÍKOPOVÉ ŽLABY Z BETON TVÁRNIC ŠÍŘ DO 900MM DO BETONU TL 100MM</t>
  </si>
  <si>
    <t>Žlaby pro vytvoření vsakovací jímky.</t>
  </si>
  <si>
    <t>měřeno v ACAD: 
O4: 3*0,55=1.650 [A]</t>
  </si>
  <si>
    <t>99</t>
  </si>
  <si>
    <t>93639</t>
  </si>
  <si>
    <t>ZAÚSTĚNÍ SKLUZŮ (VČET DLAŽBY Z LOM KAMENE)</t>
  </si>
  <si>
    <t>Vývařiště podle VL4.</t>
  </si>
  <si>
    <t>celkem: 
O1: 2+1=3.000 [A]</t>
  </si>
  <si>
    <t>Položka zahrnuje veškerý materiál, výrobky a polotovary, včetně mimostaveništní a  
vnitrostaveništní dopravy (rovněž přesuny), včetně naložení a složení,případně s uložením.</t>
  </si>
  <si>
    <t>100</t>
  </si>
  <si>
    <t>936532</t>
  </si>
  <si>
    <t>MOSTNÍ ODVODŇOVACÍ SOUPRAVA 300/500</t>
  </si>
  <si>
    <t>Mostní odvodňovače.</t>
  </si>
  <si>
    <t>celkem: 8+1(před mostem)=9.000 [A]</t>
  </si>
  <si>
    <t>položka zahrnuje:  
- výrobní dokumentaci (včetně technologického předpisu)  
- dodání kompletní odvodňovací soupravy,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</si>
  <si>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101</t>
  </si>
  <si>
    <t>936541</t>
  </si>
  <si>
    <t>MOSTNÍ ODVODŇOVACÍ TRUBKA (POVRCHŮ IZOLACE) Z NEREZ OCELI</t>
  </si>
  <si>
    <t>Odvodnění povrchu izolace.</t>
  </si>
  <si>
    <t>celkem: 18=18.000 [A]</t>
  </si>
  <si>
    <t>položka zahrnuje: 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</si>
  <si>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SO 201.2</t>
  </si>
  <si>
    <t>Opatření pro převedení cyklostezky přes most - investor město Kosmonosy</t>
  </si>
  <si>
    <t>podle položky 11130: 0,15*1720=258.000 [A]</t>
  </si>
  <si>
    <t>Odstranění náletových dřevin v prostoru pro rozšíření zemního tělesa pro cyklostezku.</t>
  </si>
  <si>
    <t>odhad: 
předpolí O1: 650=650.000 [A] 
předpolí O4: 1100=1 100.000 [B] 
Celkem: A+B=1 750.000 [C]</t>
  </si>
  <si>
    <t>Sejmutí drnu v rozsahu výkopů pro rozšíření zemního tělesa pro cyklostezku a vsakovací žebro.</t>
  </si>
  <si>
    <t>měřeno v ACAD: 
u O1: 620=620.000 [A] 
u O4: 1100=1 100.000 [B] 
Celkem: A+B=1 720.000 [C]</t>
  </si>
  <si>
    <t>Sejmutí ornice v rozsahu výkopů pro rozšíření zemního tělesa pro cyklostezku s odvozem na mezideponii.</t>
  </si>
  <si>
    <t>měřeno v ACAD: 
u O1: 0,2*620=124.000 [A] 
u O4: 0,2*1100=220.000 [B] 
Celkem: A+B=344.000 [C]</t>
  </si>
  <si>
    <t>Natěžení a dovoz ornice z mezideponie.  
Natěžení a dovoz zeminy pro zásyp z líce zdi.  
Natěžení a dovoz zeminy pro násypové těleso a zásyp opěrné zdi - předpoklad 50%.</t>
  </si>
  <si>
    <t>podle položky 12110: 344,00=344.000 [A] 
podle položky 17110: 1193,442=1 193.442 [B] 
podle položky 17411: 39,90=39.900 [C] 
Celkem: A+B+C=1 577.342 [D]</t>
  </si>
  <si>
    <t>Výkop pro provedení rozšíření zemního tělesa pro cyklostezku, pro provedení opěrné zdi a pro provedení vsakovacího žebra. Předpoklad 100% výkopů. Vč. odvozu na skládku nebo mezideponii.</t>
  </si>
  <si>
    <t>měřeno v ACAD: 
předpolí O1: 4,20*46,07=193.494 [A] 
opěrná zeď: 636,85=636.850 [B] 
předpolí O4: 199,81+11,76=211.570 [C] 
vsakovací žebro: 177,70=177.700 [D] 
Celkem: A+B+C+D=1 219.614 [E]</t>
  </si>
  <si>
    <t>Uložení sejmuté ornice na mezideponii.  
Uložení zeminy z výkopů na mezideponii nebo skládku (celkem 100% výkopů).</t>
  </si>
  <si>
    <t>podle položky 12110: 344,00=344.000 [A] 
podle položky 13173: 1219,61=1 219.610 [B] 
Celkem: A+B=1 563.610 [C]</t>
  </si>
  <si>
    <t>Násypové těleso a zásyp opěrné zdi.</t>
  </si>
  <si>
    <t>objem tělesa a zásypu celkem: 
předpolí O1 násypové těleso: 14,37*45,32=651.248 [A] 
předpolí O4 zásyp opěrné zdi: 32,10*41,25=1 324.125 [B] 
předpolí O4 násyp za koncem zdi: 28,38*14,50=411.510 [C] 
Celkem: A+B+C=2 386.883 [D]</t>
  </si>
  <si>
    <t>Krajnice u cyklostezky.</t>
  </si>
  <si>
    <t>měřeno v ACAD:  
předpolí O1: 0,40*21,00=8.400 [A] 
předpolí O4: 0,40*31,00=12.400 [B] 
Celkem: A+B=20.800 [C]</t>
  </si>
  <si>
    <t>Zásyp zdi z líce.</t>
  </si>
  <si>
    <t>měřeno v ACAD: 0,95*42,00=39.900 [A]</t>
  </si>
  <si>
    <t>podle položky 12110: 344,00=344.000 [A]</t>
  </si>
  <si>
    <t>podle položky 18130: 1720,00=1 720.000 [A]</t>
  </si>
  <si>
    <t>podle položky 18241: 
celkem 3x: 3*1720,00=5 160.000 [A]</t>
  </si>
  <si>
    <t>podle položky 18241: 1720,00=1 720.000 [A]</t>
  </si>
  <si>
    <t>ŽB základ opěrné zdi, specifikace betonu viz TZ.</t>
  </si>
  <si>
    <t>měřeno v ACAD: 1,14*20,50+0,88*20,50=41.410 [A]</t>
  </si>
  <si>
    <t>Výztuž základu opěrné zdi. Včetně startovacích prutů.</t>
  </si>
  <si>
    <t>Výztuž základu součástí položky výztuže opěrné zdi.</t>
  </si>
  <si>
    <t>Těsnící fólie za rubem zdi.</t>
  </si>
  <si>
    <t>měřeno v ACAD: 4,20*41,00=172.200 [A]</t>
  </si>
  <si>
    <t>měřeno v CAD: 0,11*41,00=4.510 [A]</t>
  </si>
  <si>
    <t>Výztuž říms součástí položky výztuže opěrné zdi.</t>
  </si>
  <si>
    <t>327325</t>
  </si>
  <si>
    <t>ZDI OPĚRNÉ, ZÁRUBNÍ, NÁBŘEŽNÍ ZE ŽELEZOVÉHO BETONU DO C30/37</t>
  </si>
  <si>
    <t>Dřík opěrné zdi, specifikace betonu viz TZ.</t>
  </si>
  <si>
    <t>měřeno v ACAD: 83,11*0,40=33.244 [A]</t>
  </si>
  <si>
    <t>327365</t>
  </si>
  <si>
    <t>VÝZTUŽ ZDÍ OPĚRNÝCH, ZÁRUBNÍCH, NÁBŘEŽNÍCH Z OCELI 10505, B500B</t>
  </si>
  <si>
    <t>Výztuž dříku opěrné zdi.</t>
  </si>
  <si>
    <t>z výkazu výztuže: 10,12=10.120 [A]</t>
  </si>
  <si>
    <t>Podkladní beton pod základem zdi.</t>
  </si>
  <si>
    <t>měřeno v ACAD: 124,36*0,10=12.436 [A]</t>
  </si>
  <si>
    <t>Podkladní beton pod rubovou drenáží za opěrnou zdí.</t>
  </si>
  <si>
    <t>měřeno v ACAD: 26,79*0,30=8.037 [A]</t>
  </si>
  <si>
    <t>Vsakovací žebro.</t>
  </si>
  <si>
    <t>měřeno v ACAD: 1,00*10,22=10.220 [A]</t>
  </si>
  <si>
    <t>měřeno v ACAD: 0,49*0,50=0.245 [A]</t>
  </si>
  <si>
    <t>Štěrkopískový polštář pod základem opěrné zdi.</t>
  </si>
  <si>
    <t>měřeno v ACAD: 2,13*20,50+1,73*20,50=79.130 [A]</t>
  </si>
  <si>
    <t>Zásyp základu za opěrnou zdí.</t>
  </si>
  <si>
    <t>měřeno v ACAD: 2,52*41,00=103.320 [A]</t>
  </si>
  <si>
    <t>Štěrkopísek za rubem opěrné zdi pro uložení těsnící folie.</t>
  </si>
  <si>
    <t>měřeno v ACAD: 1,20*41,00=49.200 [A]</t>
  </si>
  <si>
    <t>Ochranný zásyp za opěrnou zdí s drenážní funkcí.</t>
  </si>
  <si>
    <t>měřeno v ACAD: 58,60*0,50=29.300 [A]</t>
  </si>
  <si>
    <t>měřeno v ACAD: 0,10*41,00=4.100 [A]</t>
  </si>
  <si>
    <t>Zához z lomového kamene před opěrnou zdí.</t>
  </si>
  <si>
    <t>měřeno v ACAD: 0,16*41,00=6.560 [A]</t>
  </si>
  <si>
    <t>56353</t>
  </si>
  <si>
    <t>VOZOVKOVÉ VRSTVY Z MECH ZPEV ZEMINY TL. DO 150MM</t>
  </si>
  <si>
    <t>Konstrukční vrstva cyklostezky na předpolích.</t>
  </si>
  <si>
    <t>měřeno v ACAD: 112,63+135,12=247.750 [A]</t>
  </si>
  <si>
    <t>Konstrukční vrstva cyklostezky v místech provizorního napojení na silnici.</t>
  </si>
  <si>
    <t>měřeno v ACAD: 221,51+221,51=443.020 [A]</t>
  </si>
  <si>
    <t>56361</t>
  </si>
  <si>
    <t>VOZOVKOVÉ VRSTVY Z RECYKLOVANÉHO MATERIÁLU TL DO 50MM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</si>
  <si>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
- nezahrnuje postřiky, nátěry</t>
  </si>
  <si>
    <t>56362</t>
  </si>
  <si>
    <t>VOZOVKOVÉ VRSTVY Z RECYKLOVANÉHO MATERIÁLU TL DO 100MM</t>
  </si>
  <si>
    <t>572732</t>
  </si>
  <si>
    <t>DVOUVRSTVÝ NÁTĚR Z MODIFIK ASFALTU DO 1,5KG/M2</t>
  </si>
  <si>
    <t>Dvouvrstvý nátěr cyklostezky v místech provizorního napojení na silnici.</t>
  </si>
  <si>
    <t>- dodání všech předepsaných materiálů pro nátěry v předepsaném množství  
- provedení dle předepsaného technologického předpisu  
- zřízení vrstvy bez rozlišení šířky, pokládání vrstvy po etapách  
- úpravu napojení, ukončení</t>
  </si>
  <si>
    <t>574B01</t>
  </si>
  <si>
    <t>ASFALTOVÝ BETON PRO OBRUSNÉ VRSTVY MODIFIK ACO 8</t>
  </si>
  <si>
    <t>Obrusná vrstva cyklostezky na předpolích.</t>
  </si>
  <si>
    <t>měřeno v ACAD: 0,04*(112,63+135,12)=9.910 [A]</t>
  </si>
  <si>
    <t>Ochrana izolace na rubu opěrné zdi.</t>
  </si>
  <si>
    <t>měřeno v ACAD: 58,60=58.600 [A]</t>
  </si>
  <si>
    <t>Viditelné plochy opěrné zdi.</t>
  </si>
  <si>
    <t>měřeno v ACAD: 66,80=66.800 [A]</t>
  </si>
  <si>
    <t>měřeno v ACAD: 
předpolí O1: 8,30=8.300 [A] 
předpolí O4: 9,32+11,40=20.720 [B] 
Celkem: A+B=29.020 [C]</t>
  </si>
  <si>
    <t>87534</t>
  </si>
  <si>
    <t>POTRUBÍ DREN Z TRUB PLAST DN DO 200MM</t>
  </si>
  <si>
    <t>Vyústění rubové drenáže skrz opěrnou zeď.</t>
  </si>
  <si>
    <t>měřeno v ACAD: 0,65*4=2.600 [A]</t>
  </si>
  <si>
    <t>Rubová drenáž z HDPE DN 160.</t>
  </si>
  <si>
    <t>měřeno v ACAD: 40,5=40.500 [A]</t>
  </si>
  <si>
    <t>87644</t>
  </si>
  <si>
    <t>CHRÁNIČKY Z TRUB PLASTOVÝCH DN DO 250MM</t>
  </si>
  <si>
    <t>Chráničky pro vyústění rubové drenáže vč. navařeného límce.</t>
  </si>
  <si>
    <t>měřeno v ACAD: 0,40*4=1.600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</si>
  <si>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</si>
  <si>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Silniční vpusťi.</t>
  </si>
  <si>
    <t>předpolí O1: 1=1.000 [A] 
předpolí O4: 2=2.000 [B] 
Celkem: A+B=3.000 [C]</t>
  </si>
  <si>
    <t>899525</t>
  </si>
  <si>
    <t>OBETONOVÁNÍ POTRUBÍ Z PROSTÉHO BETONU DO C30/37</t>
  </si>
  <si>
    <t>Výústní objekt kanalizace.</t>
  </si>
  <si>
    <t>předpoklad:  
předpolí O1: 1,96*0,5=0.980 [A] 
předpolí O4: 1,30*1,20*0,50=0.780 [B] 
Celkem: A+B=1.760 [C]</t>
  </si>
  <si>
    <t>9111A1</t>
  </si>
  <si>
    <t>ZÁBRADLÍ SILNIČNÍ S VODOR MADLY - DODÁVKA A MONTÁŽ</t>
  </si>
  <si>
    <t>Provizorní zábradlí u cyklostezky v místech provizorního napojení na silnici. 
Zábradlí na opěrné zdi.</t>
  </si>
  <si>
    <t>měřeno v ACAD: 
předpolí O1: 52=52.000 [A] 
předpolí O4: 56=56.000 [B] 
opěrná zeď: 40,5=40.500 [C] 
Celkem: A+B+C=148.500 [D]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</si>
  <si>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</si>
  <si>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měřeno v ACAD: 
u opěry O1: 11,00=11.000 [A] 
u opěry O4: 20,60=20.600 [B] 
Celkem: A+B=31.600 [C]</t>
  </si>
  <si>
    <t>měřeno v ACAD: 
u opěry O1: 21,24=21.240 [A] 
u opěry O4: 27,70=27.700 [B] 
Celkem: A+B=48.940 [C]</t>
  </si>
  <si>
    <t>Položka zahrnuje:  
dodání a pokládku betonových obrubníků o rozměrech předepsaných zadávací dokumentací betonové lože i boční betonovou opěrku.</t>
  </si>
  <si>
    <t>Řezaná spára na tl. obrusné vrstvy cyklostezky podél obrubníku a odvodňovacího žlábku.</t>
  </si>
  <si>
    <t>měřeno v ACAD: 
předpolí O1: 68,70=68.700 [A] 
předpolí O4: 80,25=80.250 [B] 
Celkem: A+B=148.950 [C]</t>
  </si>
  <si>
    <t>Vyplnění řezané spáry podél obrubníku a odvodňovacího žlábku.</t>
  </si>
  <si>
    <t>podle položky 919111: 
předpolí O1: 68,70=68.700 [A] 
předpolí O4: 80,25=80.250 [B] 
Celkem: A+B=148.950 [C]</t>
  </si>
  <si>
    <t>Příkopové žlaby z betonu C30/37 - XF4,XD3 do betonového lože C20/25n - XF3.  
Spáry utěsnit cementovou maltou M25 XF4, vč. zemních prací, ukončení, úpravy vtoků a výtoků, základových stupňů.  
Příkop podél opěrné zdi a přilehlý skluz.</t>
  </si>
  <si>
    <t>měřeno v ACAD: 
podél zdi: 43,00=43.000 [A] 
skluz: 6,00=6.000 [B] 
svod do vsak. žebra: 6,81=6.810 [C] 
Celkem: A+B+C=55.810 [D]</t>
  </si>
  <si>
    <t>měřeno v ACAD: 
předpolí O4: 3*0,55=1.650 [A]</t>
  </si>
  <si>
    <t>93531</t>
  </si>
  <si>
    <t>ŽLABY A RIGOLY MONOLITICKÉ BETONOVÉ PRŮŘEZ 0,09 M2</t>
  </si>
  <si>
    <t>Monolitický odvodňovací žlábek.</t>
  </si>
  <si>
    <t>měřeno v ACAD: 10,06=10.060 [A]</t>
  </si>
  <si>
    <t>položka zahrnuje:  
- dodání a uložení betonové směsi předepsané kvality do předepsaného tvaru  
- provedení spar (smršťovacích, vkládaných, řezaných)  
- postřiky povrchu (proti odpařování, ochranné)</t>
  </si>
  <si>
    <t>předpolí O4 (pravá strana): 1=1.000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</si>
</sst>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177" fontId="4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14</v>
      </c>
      <c r="I3" s="32">
        <f>0+I8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14</v>
      </c>
      <c r="D4" s="5"/>
      <c r="E4" s="14" t="s">
        <v>15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19" t="s">
        <v>35</v>
      </c>
      <c r="B9" s="23" t="s">
        <v>19</v>
      </c>
      <c r="C9" s="23" t="s">
        <v>36</v>
      </c>
      <c r="D9" s="19" t="s">
        <v>37</v>
      </c>
      <c r="E9" s="24" t="s">
        <v>38</v>
      </c>
      <c r="F9" s="25" t="s">
        <v>39</v>
      </c>
      <c r="G9" s="26">
        <v>1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51">
      <c r="A10" s="28" t="s">
        <v>40</v>
      </c>
      <c r="E10" s="29" t="s">
        <v>41</v>
      </c>
    </row>
    <row r="11" spans="1:5" ht="12.75">
      <c r="A11" s="30" t="s">
        <v>42</v>
      </c>
      <c r="E11" s="31" t="s">
        <v>43</v>
      </c>
    </row>
    <row r="12" spans="1:5" ht="12.75">
      <c r="A12" t="s">
        <v>44</v>
      </c>
      <c r="E12" s="29" t="s">
        <v>45</v>
      </c>
    </row>
    <row r="13" spans="1:16" ht="12.75">
      <c r="A13" s="19" t="s">
        <v>35</v>
      </c>
      <c r="B13" s="23" t="s">
        <v>13</v>
      </c>
      <c r="C13" s="23" t="s">
        <v>46</v>
      </c>
      <c r="D13" s="19" t="s">
        <v>43</v>
      </c>
      <c r="E13" s="24" t="s">
        <v>47</v>
      </c>
      <c r="F13" s="25" t="s">
        <v>39</v>
      </c>
      <c r="G13" s="26">
        <v>1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25.5">
      <c r="A14" s="28" t="s">
        <v>40</v>
      </c>
      <c r="E14" s="29" t="s">
        <v>48</v>
      </c>
    </row>
    <row r="15" spans="1:5" ht="12.75">
      <c r="A15" s="30" t="s">
        <v>42</v>
      </c>
      <c r="E15" s="31" t="s">
        <v>43</v>
      </c>
    </row>
    <row r="16" spans="1:5" ht="12.75">
      <c r="A16" t="s">
        <v>44</v>
      </c>
      <c r="E16" s="29" t="s">
        <v>49</v>
      </c>
    </row>
    <row r="17" spans="1:16" ht="12.75">
      <c r="A17" s="19" t="s">
        <v>35</v>
      </c>
      <c r="B17" s="23" t="s">
        <v>12</v>
      </c>
      <c r="C17" s="23" t="s">
        <v>50</v>
      </c>
      <c r="D17" s="19" t="s">
        <v>51</v>
      </c>
      <c r="E17" s="24" t="s">
        <v>52</v>
      </c>
      <c r="F17" s="25" t="s">
        <v>39</v>
      </c>
      <c r="G17" s="26">
        <v>1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38.25">
      <c r="A18" s="28" t="s">
        <v>40</v>
      </c>
      <c r="E18" s="29" t="s">
        <v>53</v>
      </c>
    </row>
    <row r="19" spans="1:5" ht="12.75">
      <c r="A19" s="30" t="s">
        <v>42</v>
      </c>
      <c r="E19" s="31" t="s">
        <v>43</v>
      </c>
    </row>
    <row r="20" spans="1:5" ht="12.75">
      <c r="A20" t="s">
        <v>44</v>
      </c>
      <c r="E20" s="29" t="s">
        <v>49</v>
      </c>
    </row>
    <row r="21" spans="1:16" ht="12.75">
      <c r="A21" s="19" t="s">
        <v>35</v>
      </c>
      <c r="B21" s="23" t="s">
        <v>23</v>
      </c>
      <c r="C21" s="23" t="s">
        <v>50</v>
      </c>
      <c r="D21" s="19" t="s">
        <v>54</v>
      </c>
      <c r="E21" s="24" t="s">
        <v>52</v>
      </c>
      <c r="F21" s="25" t="s">
        <v>39</v>
      </c>
      <c r="G21" s="26">
        <v>1</v>
      </c>
      <c r="H21" s="27">
        <v>0</v>
      </c>
      <c r="I21" s="27">
        <f>ROUND(ROUND(H21,2)*ROUND(G21,3),2)</f>
      </c>
      <c r="O21">
        <f>(I21*21)/100</f>
      </c>
      <c r="P21" t="s">
        <v>13</v>
      </c>
    </row>
    <row r="22" spans="1:5" ht="38.25">
      <c r="A22" s="28" t="s">
        <v>40</v>
      </c>
      <c r="E22" s="29" t="s">
        <v>55</v>
      </c>
    </row>
    <row r="23" spans="1:5" ht="12.75">
      <c r="A23" s="30" t="s">
        <v>42</v>
      </c>
      <c r="E23" s="31" t="s">
        <v>43</v>
      </c>
    </row>
    <row r="24" spans="1:5" ht="12.75">
      <c r="A24" t="s">
        <v>44</v>
      </c>
      <c r="E24" s="29" t="s">
        <v>49</v>
      </c>
    </row>
    <row r="25" spans="1:16" ht="12.75">
      <c r="A25" s="19" t="s">
        <v>35</v>
      </c>
      <c r="B25" s="23" t="s">
        <v>25</v>
      </c>
      <c r="C25" s="23" t="s">
        <v>56</v>
      </c>
      <c r="D25" s="19" t="s">
        <v>43</v>
      </c>
      <c r="E25" s="24" t="s">
        <v>57</v>
      </c>
      <c r="F25" s="25" t="s">
        <v>39</v>
      </c>
      <c r="G25" s="26">
        <v>1</v>
      </c>
      <c r="H25" s="27">
        <v>0</v>
      </c>
      <c r="I25" s="27">
        <f>ROUND(ROUND(H25,2)*ROUND(G25,3),2)</f>
      </c>
      <c r="O25">
        <f>(I25*21)/100</f>
      </c>
      <c r="P25" t="s">
        <v>13</v>
      </c>
    </row>
    <row r="26" spans="1:5" ht="38.25">
      <c r="A26" s="28" t="s">
        <v>40</v>
      </c>
      <c r="E26" s="29" t="s">
        <v>58</v>
      </c>
    </row>
    <row r="27" spans="1:5" ht="12.75">
      <c r="A27" s="30" t="s">
        <v>42</v>
      </c>
      <c r="E27" s="31" t="s">
        <v>43</v>
      </c>
    </row>
    <row r="28" spans="1:5" ht="12.75">
      <c r="A28" t="s">
        <v>44</v>
      </c>
      <c r="E28" s="29" t="s">
        <v>49</v>
      </c>
    </row>
    <row r="29" spans="1:16" ht="12.75">
      <c r="A29" s="19" t="s">
        <v>35</v>
      </c>
      <c r="B29" s="23" t="s">
        <v>27</v>
      </c>
      <c r="C29" s="23" t="s">
        <v>59</v>
      </c>
      <c r="D29" s="19" t="s">
        <v>43</v>
      </c>
      <c r="E29" s="24" t="s">
        <v>60</v>
      </c>
      <c r="F29" s="25" t="s">
        <v>61</v>
      </c>
      <c r="G29" s="26">
        <v>1</v>
      </c>
      <c r="H29" s="27">
        <v>0</v>
      </c>
      <c r="I29" s="27">
        <f>ROUND(ROUND(H29,2)*ROUND(G29,3),2)</f>
      </c>
      <c r="O29">
        <f>(I29*21)/100</f>
      </c>
      <c r="P29" t="s">
        <v>13</v>
      </c>
    </row>
    <row r="30" spans="1:5" ht="38.25">
      <c r="A30" s="28" t="s">
        <v>40</v>
      </c>
      <c r="E30" s="29" t="s">
        <v>62</v>
      </c>
    </row>
    <row r="31" spans="1:5" ht="12.75">
      <c r="A31" s="30" t="s">
        <v>42</v>
      </c>
      <c r="E31" s="31" t="s">
        <v>43</v>
      </c>
    </row>
    <row r="32" spans="1:5" ht="76.5">
      <c r="A32" t="s">
        <v>44</v>
      </c>
      <c r="E32" s="29" t="s">
        <v>63</v>
      </c>
    </row>
    <row r="33" spans="1:16" ht="12.75">
      <c r="A33" s="19" t="s">
        <v>35</v>
      </c>
      <c r="B33" s="23" t="s">
        <v>64</v>
      </c>
      <c r="C33" s="23" t="s">
        <v>65</v>
      </c>
      <c r="D33" s="19" t="s">
        <v>43</v>
      </c>
      <c r="E33" s="24" t="s">
        <v>66</v>
      </c>
      <c r="F33" s="25" t="s">
        <v>39</v>
      </c>
      <c r="G33" s="26">
        <v>1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38.25">
      <c r="A34" s="28" t="s">
        <v>40</v>
      </c>
      <c r="E34" s="29" t="s">
        <v>67</v>
      </c>
    </row>
    <row r="35" spans="1:5" ht="12.75">
      <c r="A35" s="30" t="s">
        <v>42</v>
      </c>
      <c r="E35" s="31" t="s">
        <v>43</v>
      </c>
    </row>
    <row r="36" spans="1:5" ht="63.75">
      <c r="A36" t="s">
        <v>44</v>
      </c>
      <c r="E36" s="29" t="s">
        <v>68</v>
      </c>
    </row>
    <row r="37" spans="1:16" ht="12.75">
      <c r="A37" s="19" t="s">
        <v>35</v>
      </c>
      <c r="B37" s="23" t="s">
        <v>69</v>
      </c>
      <c r="C37" s="23" t="s">
        <v>70</v>
      </c>
      <c r="D37" s="19" t="s">
        <v>43</v>
      </c>
      <c r="E37" s="24" t="s">
        <v>71</v>
      </c>
      <c r="F37" s="25" t="s">
        <v>61</v>
      </c>
      <c r="G37" s="26">
        <v>2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51">
      <c r="A38" s="28" t="s">
        <v>40</v>
      </c>
      <c r="E38" s="29" t="s">
        <v>72</v>
      </c>
    </row>
    <row r="39" spans="1:5" ht="12.75">
      <c r="A39" s="30" t="s">
        <v>42</v>
      </c>
      <c r="E39" s="31" t="s">
        <v>73</v>
      </c>
    </row>
    <row r="40" spans="1:5" ht="89.25">
      <c r="A40" t="s">
        <v>44</v>
      </c>
      <c r="E40" s="29" t="s">
        <v>74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75</v>
      </c>
      <c r="I3" s="32">
        <f>0+I8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75</v>
      </c>
      <c r="D4" s="5"/>
      <c r="E4" s="14" t="s">
        <v>76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19" t="s">
        <v>35</v>
      </c>
      <c r="B9" s="23" t="s">
        <v>19</v>
      </c>
      <c r="C9" s="23" t="s">
        <v>36</v>
      </c>
      <c r="D9" s="19" t="s">
        <v>37</v>
      </c>
      <c r="E9" s="24" t="s">
        <v>38</v>
      </c>
      <c r="F9" s="25" t="s">
        <v>39</v>
      </c>
      <c r="G9" s="26">
        <v>1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51">
      <c r="A10" s="28" t="s">
        <v>40</v>
      </c>
      <c r="E10" s="29" t="s">
        <v>77</v>
      </c>
    </row>
    <row r="11" spans="1:5" ht="12.75">
      <c r="A11" s="30" t="s">
        <v>42</v>
      </c>
      <c r="E11" s="31" t="s">
        <v>43</v>
      </c>
    </row>
    <row r="12" spans="1:5" ht="12.75">
      <c r="A12" t="s">
        <v>44</v>
      </c>
      <c r="E12" s="29" t="s">
        <v>45</v>
      </c>
    </row>
    <row r="13" spans="1:16" ht="12.75">
      <c r="A13" s="19" t="s">
        <v>35</v>
      </c>
      <c r="B13" s="23" t="s">
        <v>13</v>
      </c>
      <c r="C13" s="23" t="s">
        <v>46</v>
      </c>
      <c r="D13" s="19" t="s">
        <v>43</v>
      </c>
      <c r="E13" s="24" t="s">
        <v>47</v>
      </c>
      <c r="F13" s="25" t="s">
        <v>39</v>
      </c>
      <c r="G13" s="26">
        <v>1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25.5">
      <c r="A14" s="28" t="s">
        <v>40</v>
      </c>
      <c r="E14" s="29" t="s">
        <v>78</v>
      </c>
    </row>
    <row r="15" spans="1:5" ht="12.75">
      <c r="A15" s="30" t="s">
        <v>42</v>
      </c>
      <c r="E15" s="31" t="s">
        <v>43</v>
      </c>
    </row>
    <row r="16" spans="1:5" ht="12.75">
      <c r="A16" t="s">
        <v>44</v>
      </c>
      <c r="E16" s="29" t="s">
        <v>49</v>
      </c>
    </row>
    <row r="17" spans="1:16" ht="12.75">
      <c r="A17" s="19" t="s">
        <v>35</v>
      </c>
      <c r="B17" s="23" t="s">
        <v>12</v>
      </c>
      <c r="C17" s="23" t="s">
        <v>50</v>
      </c>
      <c r="D17" s="19" t="s">
        <v>51</v>
      </c>
      <c r="E17" s="24" t="s">
        <v>52</v>
      </c>
      <c r="F17" s="25" t="s">
        <v>39</v>
      </c>
      <c r="G17" s="26">
        <v>1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38.25">
      <c r="A18" s="28" t="s">
        <v>40</v>
      </c>
      <c r="E18" s="29" t="s">
        <v>79</v>
      </c>
    </row>
    <row r="19" spans="1:5" ht="12.75">
      <c r="A19" s="30" t="s">
        <v>42</v>
      </c>
      <c r="E19" s="31" t="s">
        <v>43</v>
      </c>
    </row>
    <row r="20" spans="1:5" ht="12.75">
      <c r="A20" t="s">
        <v>44</v>
      </c>
      <c r="E20" s="29" t="s">
        <v>49</v>
      </c>
    </row>
    <row r="21" spans="1:16" ht="12.75">
      <c r="A21" s="19" t="s">
        <v>35</v>
      </c>
      <c r="B21" s="23" t="s">
        <v>23</v>
      </c>
      <c r="C21" s="23" t="s">
        <v>50</v>
      </c>
      <c r="D21" s="19" t="s">
        <v>54</v>
      </c>
      <c r="E21" s="24" t="s">
        <v>52</v>
      </c>
      <c r="F21" s="25" t="s">
        <v>39</v>
      </c>
      <c r="G21" s="26">
        <v>1</v>
      </c>
      <c r="H21" s="27">
        <v>0</v>
      </c>
      <c r="I21" s="27">
        <f>ROUND(ROUND(H21,2)*ROUND(G21,3),2)</f>
      </c>
      <c r="O21">
        <f>(I21*21)/100</f>
      </c>
      <c r="P21" t="s">
        <v>13</v>
      </c>
    </row>
    <row r="22" spans="1:5" ht="38.25">
      <c r="A22" s="28" t="s">
        <v>40</v>
      </c>
      <c r="E22" s="29" t="s">
        <v>80</v>
      </c>
    </row>
    <row r="23" spans="1:5" ht="12.75">
      <c r="A23" s="30" t="s">
        <v>42</v>
      </c>
      <c r="E23" s="31" t="s">
        <v>43</v>
      </c>
    </row>
    <row r="24" spans="1:5" ht="12.75">
      <c r="A24" t="s">
        <v>44</v>
      </c>
      <c r="E24" s="29" t="s">
        <v>49</v>
      </c>
    </row>
    <row r="25" spans="1:16" ht="12.75">
      <c r="A25" s="19" t="s">
        <v>35</v>
      </c>
      <c r="B25" s="23" t="s">
        <v>25</v>
      </c>
      <c r="C25" s="23" t="s">
        <v>56</v>
      </c>
      <c r="D25" s="19" t="s">
        <v>43</v>
      </c>
      <c r="E25" s="24" t="s">
        <v>57</v>
      </c>
      <c r="F25" s="25" t="s">
        <v>39</v>
      </c>
      <c r="G25" s="26">
        <v>1</v>
      </c>
      <c r="H25" s="27">
        <v>0</v>
      </c>
      <c r="I25" s="27">
        <f>ROUND(ROUND(H25,2)*ROUND(G25,3),2)</f>
      </c>
      <c r="O25">
        <f>(I25*21)/100</f>
      </c>
      <c r="P25" t="s">
        <v>13</v>
      </c>
    </row>
    <row r="26" spans="1:5" ht="38.25">
      <c r="A26" s="28" t="s">
        <v>40</v>
      </c>
      <c r="E26" s="29" t="s">
        <v>81</v>
      </c>
    </row>
    <row r="27" spans="1:5" ht="12.75">
      <c r="A27" s="30" t="s">
        <v>42</v>
      </c>
      <c r="E27" s="31" t="s">
        <v>43</v>
      </c>
    </row>
    <row r="28" spans="1:5" ht="12.75">
      <c r="A28" t="s">
        <v>44</v>
      </c>
      <c r="E28" s="29" t="s">
        <v>49</v>
      </c>
    </row>
    <row r="29" spans="1:16" ht="12.75">
      <c r="A29" s="19" t="s">
        <v>35</v>
      </c>
      <c r="B29" s="23" t="s">
        <v>27</v>
      </c>
      <c r="C29" s="23" t="s">
        <v>59</v>
      </c>
      <c r="D29" s="19" t="s">
        <v>43</v>
      </c>
      <c r="E29" s="24" t="s">
        <v>60</v>
      </c>
      <c r="F29" s="25" t="s">
        <v>61</v>
      </c>
      <c r="G29" s="26">
        <v>1</v>
      </c>
      <c r="H29" s="27">
        <v>0</v>
      </c>
      <c r="I29" s="27">
        <f>ROUND(ROUND(H29,2)*ROUND(G29,3),2)</f>
      </c>
      <c r="O29">
        <f>(I29*21)/100</f>
      </c>
      <c r="P29" t="s">
        <v>13</v>
      </c>
    </row>
    <row r="30" spans="1:5" ht="38.25">
      <c r="A30" s="28" t="s">
        <v>40</v>
      </c>
      <c r="E30" s="29" t="s">
        <v>82</v>
      </c>
    </row>
    <row r="31" spans="1:5" ht="12.75">
      <c r="A31" s="30" t="s">
        <v>42</v>
      </c>
      <c r="E31" s="31" t="s">
        <v>43</v>
      </c>
    </row>
    <row r="32" spans="1:5" ht="76.5">
      <c r="A32" t="s">
        <v>44</v>
      </c>
      <c r="E32" s="29" t="s">
        <v>63</v>
      </c>
    </row>
    <row r="33" spans="1:16" ht="12.75">
      <c r="A33" s="19" t="s">
        <v>35</v>
      </c>
      <c r="B33" s="23" t="s">
        <v>64</v>
      </c>
      <c r="C33" s="23" t="s">
        <v>65</v>
      </c>
      <c r="D33" s="19" t="s">
        <v>43</v>
      </c>
      <c r="E33" s="24" t="s">
        <v>66</v>
      </c>
      <c r="F33" s="25" t="s">
        <v>39</v>
      </c>
      <c r="G33" s="26">
        <v>1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38.25">
      <c r="A34" s="28" t="s">
        <v>40</v>
      </c>
      <c r="E34" s="29" t="s">
        <v>83</v>
      </c>
    </row>
    <row r="35" spans="1:5" ht="12.75">
      <c r="A35" s="30" t="s">
        <v>42</v>
      </c>
      <c r="E35" s="31" t="s">
        <v>43</v>
      </c>
    </row>
    <row r="36" spans="1:5" ht="63.75">
      <c r="A36" t="s">
        <v>44</v>
      </c>
      <c r="E36" s="29" t="s">
        <v>68</v>
      </c>
    </row>
    <row r="37" spans="1:16" ht="12.75">
      <c r="A37" s="19" t="s">
        <v>35</v>
      </c>
      <c r="B37" s="23" t="s">
        <v>69</v>
      </c>
      <c r="C37" s="23" t="s">
        <v>70</v>
      </c>
      <c r="D37" s="19" t="s">
        <v>43</v>
      </c>
      <c r="E37" s="24" t="s">
        <v>71</v>
      </c>
      <c r="F37" s="25" t="s">
        <v>61</v>
      </c>
      <c r="G37" s="26">
        <v>2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51">
      <c r="A38" s="28" t="s">
        <v>40</v>
      </c>
      <c r="E38" s="29" t="s">
        <v>84</v>
      </c>
    </row>
    <row r="39" spans="1:5" ht="12.75">
      <c r="A39" s="30" t="s">
        <v>42</v>
      </c>
      <c r="E39" s="31" t="s">
        <v>73</v>
      </c>
    </row>
    <row r="40" spans="1:5" ht="89.25">
      <c r="A40" t="s">
        <v>44</v>
      </c>
      <c r="E40" s="29" t="s">
        <v>74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0+O8+O29+O78+O91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85</v>
      </c>
      <c r="I3" s="32">
        <f>0+I8+I29+I78+I91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85</v>
      </c>
      <c r="D4" s="5"/>
      <c r="E4" s="14" t="s">
        <v>86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19" t="s">
        <v>35</v>
      </c>
      <c r="B9" s="23" t="s">
        <v>19</v>
      </c>
      <c r="C9" s="23" t="s">
        <v>87</v>
      </c>
      <c r="D9" s="19" t="s">
        <v>88</v>
      </c>
      <c r="E9" s="24" t="s">
        <v>89</v>
      </c>
      <c r="F9" s="25" t="s">
        <v>90</v>
      </c>
      <c r="G9" s="26">
        <v>3530.14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25.5">
      <c r="A10" s="28" t="s">
        <v>40</v>
      </c>
      <c r="E10" s="29" t="s">
        <v>91</v>
      </c>
    </row>
    <row r="11" spans="1:5" ht="140.25">
      <c r="A11" s="30" t="s">
        <v>42</v>
      </c>
      <c r="E11" s="31" t="s">
        <v>92</v>
      </c>
    </row>
    <row r="12" spans="1:5" ht="25.5">
      <c r="A12" t="s">
        <v>44</v>
      </c>
      <c r="E12" s="29" t="s">
        <v>93</v>
      </c>
    </row>
    <row r="13" spans="1:16" ht="12.75">
      <c r="A13" s="19" t="s">
        <v>35</v>
      </c>
      <c r="B13" s="23" t="s">
        <v>13</v>
      </c>
      <c r="C13" s="23" t="s">
        <v>87</v>
      </c>
      <c r="D13" s="19" t="s">
        <v>94</v>
      </c>
      <c r="E13" s="24" t="s">
        <v>89</v>
      </c>
      <c r="F13" s="25" t="s">
        <v>90</v>
      </c>
      <c r="G13" s="26">
        <v>806.18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25.5">
      <c r="A14" s="28" t="s">
        <v>40</v>
      </c>
      <c r="E14" s="29" t="s">
        <v>95</v>
      </c>
    </row>
    <row r="15" spans="1:5" ht="12.75">
      <c r="A15" s="30" t="s">
        <v>42</v>
      </c>
      <c r="E15" s="31" t="s">
        <v>96</v>
      </c>
    </row>
    <row r="16" spans="1:5" ht="25.5">
      <c r="A16" t="s">
        <v>44</v>
      </c>
      <c r="E16" s="29" t="s">
        <v>93</v>
      </c>
    </row>
    <row r="17" spans="1:16" ht="12.75">
      <c r="A17" s="19" t="s">
        <v>35</v>
      </c>
      <c r="B17" s="23" t="s">
        <v>12</v>
      </c>
      <c r="C17" s="23" t="s">
        <v>97</v>
      </c>
      <c r="D17" s="19" t="s">
        <v>43</v>
      </c>
      <c r="E17" s="24" t="s">
        <v>89</v>
      </c>
      <c r="F17" s="25" t="s">
        <v>98</v>
      </c>
      <c r="G17" s="26">
        <v>242.25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12.75">
      <c r="A18" s="28" t="s">
        <v>40</v>
      </c>
      <c r="E18" s="29" t="s">
        <v>99</v>
      </c>
    </row>
    <row r="19" spans="1:5" ht="12.75">
      <c r="A19" s="30" t="s">
        <v>42</v>
      </c>
      <c r="E19" s="31" t="s">
        <v>100</v>
      </c>
    </row>
    <row r="20" spans="1:5" ht="25.5">
      <c r="A20" t="s">
        <v>44</v>
      </c>
      <c r="E20" s="29" t="s">
        <v>93</v>
      </c>
    </row>
    <row r="21" spans="1:16" ht="12.75">
      <c r="A21" s="19" t="s">
        <v>35</v>
      </c>
      <c r="B21" s="23" t="s">
        <v>23</v>
      </c>
      <c r="C21" s="23" t="s">
        <v>101</v>
      </c>
      <c r="D21" s="19" t="s">
        <v>94</v>
      </c>
      <c r="E21" s="24" t="s">
        <v>102</v>
      </c>
      <c r="F21" s="25" t="s">
        <v>90</v>
      </c>
      <c r="G21" s="26">
        <v>6.715</v>
      </c>
      <c r="H21" s="27">
        <v>0</v>
      </c>
      <c r="I21" s="27">
        <f>ROUND(ROUND(H21,2)*ROUND(G21,3),2)</f>
      </c>
      <c r="O21">
        <f>(I21*21)/100</f>
      </c>
      <c r="P21" t="s">
        <v>13</v>
      </c>
    </row>
    <row r="22" spans="1:5" ht="12.75">
      <c r="A22" s="28" t="s">
        <v>40</v>
      </c>
      <c r="E22" s="29" t="s">
        <v>103</v>
      </c>
    </row>
    <row r="23" spans="1:5" ht="25.5">
      <c r="A23" s="30" t="s">
        <v>42</v>
      </c>
      <c r="E23" s="31" t="s">
        <v>104</v>
      </c>
    </row>
    <row r="24" spans="1:5" ht="25.5">
      <c r="A24" t="s">
        <v>44</v>
      </c>
      <c r="E24" s="29" t="s">
        <v>93</v>
      </c>
    </row>
    <row r="25" spans="1:16" ht="12.75">
      <c r="A25" s="19" t="s">
        <v>35</v>
      </c>
      <c r="B25" s="23" t="s">
        <v>25</v>
      </c>
      <c r="C25" s="23" t="s">
        <v>105</v>
      </c>
      <c r="D25" s="19" t="s">
        <v>43</v>
      </c>
      <c r="E25" s="24" t="s">
        <v>106</v>
      </c>
      <c r="F25" s="25" t="s">
        <v>39</v>
      </c>
      <c r="G25" s="26">
        <v>1</v>
      </c>
      <c r="H25" s="27">
        <v>0</v>
      </c>
      <c r="I25" s="27">
        <f>ROUND(ROUND(H25,2)*ROUND(G25,3),2)</f>
      </c>
      <c r="O25">
        <f>(I25*21)/100</f>
      </c>
      <c r="P25" t="s">
        <v>13</v>
      </c>
    </row>
    <row r="26" spans="1:5" ht="25.5">
      <c r="A26" s="28" t="s">
        <v>40</v>
      </c>
      <c r="E26" s="29" t="s">
        <v>107</v>
      </c>
    </row>
    <row r="27" spans="1:5" ht="12.75">
      <c r="A27" s="30" t="s">
        <v>42</v>
      </c>
      <c r="E27" s="31" t="s">
        <v>43</v>
      </c>
    </row>
    <row r="28" spans="1:5" ht="12.75">
      <c r="A28" t="s">
        <v>44</v>
      </c>
      <c r="E28" s="29" t="s">
        <v>45</v>
      </c>
    </row>
    <row r="29" spans="1:18" ht="12.75" customHeight="1">
      <c r="A29" s="5" t="s">
        <v>33</v>
      </c>
      <c r="B29" s="5"/>
      <c r="C29" s="35" t="s">
        <v>19</v>
      </c>
      <c r="D29" s="5"/>
      <c r="E29" s="21" t="s">
        <v>108</v>
      </c>
      <c r="F29" s="5"/>
      <c r="G29" s="5"/>
      <c r="H29" s="5"/>
      <c r="I29" s="36">
        <f>0+Q29</f>
      </c>
      <c r="O29">
        <f>0+R29</f>
      </c>
      <c r="Q29">
        <f>0+I30+I34+I38+I42+I46+I50+I54+I58+I62+I66+I70+I74</f>
      </c>
      <c r="R29">
        <f>0+O30+O34+O38+O42+O46+O50+O54+O58+O62+O66+O70+O74</f>
      </c>
    </row>
    <row r="30" spans="1:16" ht="12.75">
      <c r="A30" s="19" t="s">
        <v>35</v>
      </c>
      <c r="B30" s="23" t="s">
        <v>27</v>
      </c>
      <c r="C30" s="23" t="s">
        <v>109</v>
      </c>
      <c r="D30" s="19" t="s">
        <v>43</v>
      </c>
      <c r="E30" s="24" t="s">
        <v>110</v>
      </c>
      <c r="F30" s="25" t="s">
        <v>111</v>
      </c>
      <c r="G30" s="26">
        <v>1200</v>
      </c>
      <c r="H30" s="27">
        <v>0</v>
      </c>
      <c r="I30" s="27">
        <f>ROUND(ROUND(H30,2)*ROUND(G30,3),2)</f>
      </c>
      <c r="O30">
        <f>(I30*21)/100</f>
      </c>
      <c r="P30" t="s">
        <v>13</v>
      </c>
    </row>
    <row r="31" spans="1:5" ht="12.75">
      <c r="A31" s="28" t="s">
        <v>40</v>
      </c>
      <c r="E31" s="29" t="s">
        <v>112</v>
      </c>
    </row>
    <row r="32" spans="1:5" ht="12.75">
      <c r="A32" s="30" t="s">
        <v>42</v>
      </c>
      <c r="E32" s="31" t="s">
        <v>113</v>
      </c>
    </row>
    <row r="33" spans="1:5" ht="38.25">
      <c r="A33" t="s">
        <v>44</v>
      </c>
      <c r="E33" s="29" t="s">
        <v>114</v>
      </c>
    </row>
    <row r="34" spans="1:16" ht="12.75">
      <c r="A34" s="19" t="s">
        <v>35</v>
      </c>
      <c r="B34" s="23" t="s">
        <v>64</v>
      </c>
      <c r="C34" s="23" t="s">
        <v>115</v>
      </c>
      <c r="D34" s="19" t="s">
        <v>43</v>
      </c>
      <c r="E34" s="24" t="s">
        <v>116</v>
      </c>
      <c r="F34" s="25" t="s">
        <v>111</v>
      </c>
      <c r="G34" s="26">
        <v>1615</v>
      </c>
      <c r="H34" s="27">
        <v>0</v>
      </c>
      <c r="I34" s="27">
        <f>ROUND(ROUND(H34,2)*ROUND(G34,3),2)</f>
      </c>
      <c r="O34">
        <f>(I34*21)/100</f>
      </c>
      <c r="P34" t="s">
        <v>13</v>
      </c>
    </row>
    <row r="35" spans="1:5" ht="12.75">
      <c r="A35" s="28" t="s">
        <v>40</v>
      </c>
      <c r="E35" s="29" t="s">
        <v>117</v>
      </c>
    </row>
    <row r="36" spans="1:5" ht="51">
      <c r="A36" s="30" t="s">
        <v>42</v>
      </c>
      <c r="E36" s="31" t="s">
        <v>118</v>
      </c>
    </row>
    <row r="37" spans="1:5" ht="12.75">
      <c r="A37" t="s">
        <v>44</v>
      </c>
      <c r="E37" s="29" t="s">
        <v>119</v>
      </c>
    </row>
    <row r="38" spans="1:16" ht="12.75">
      <c r="A38" s="19" t="s">
        <v>35</v>
      </c>
      <c r="B38" s="23" t="s">
        <v>69</v>
      </c>
      <c r="C38" s="23" t="s">
        <v>120</v>
      </c>
      <c r="D38" s="19" t="s">
        <v>43</v>
      </c>
      <c r="E38" s="24" t="s">
        <v>121</v>
      </c>
      <c r="F38" s="25" t="s">
        <v>61</v>
      </c>
      <c r="G38" s="26">
        <v>9</v>
      </c>
      <c r="H38" s="27">
        <v>0</v>
      </c>
      <c r="I38" s="27">
        <f>ROUND(ROUND(H38,2)*ROUND(G38,3),2)</f>
      </c>
      <c r="O38">
        <f>(I38*21)/100</f>
      </c>
      <c r="P38" t="s">
        <v>13</v>
      </c>
    </row>
    <row r="39" spans="1:5" ht="12.75">
      <c r="A39" s="28" t="s">
        <v>40</v>
      </c>
      <c r="E39" s="29" t="s">
        <v>122</v>
      </c>
    </row>
    <row r="40" spans="1:5" ht="12.75">
      <c r="A40" s="30" t="s">
        <v>42</v>
      </c>
      <c r="E40" s="31" t="s">
        <v>123</v>
      </c>
    </row>
    <row r="41" spans="1:5" ht="114.75">
      <c r="A41" t="s">
        <v>44</v>
      </c>
      <c r="E41" s="29" t="s">
        <v>124</v>
      </c>
    </row>
    <row r="42" spans="1:16" ht="12.75">
      <c r="A42" s="19" t="s">
        <v>35</v>
      </c>
      <c r="B42" s="23" t="s">
        <v>30</v>
      </c>
      <c r="C42" s="23" t="s">
        <v>125</v>
      </c>
      <c r="D42" s="19" t="s">
        <v>43</v>
      </c>
      <c r="E42" s="24" t="s">
        <v>126</v>
      </c>
      <c r="F42" s="25" t="s">
        <v>90</v>
      </c>
      <c r="G42" s="26">
        <v>54.2</v>
      </c>
      <c r="H42" s="27">
        <v>0</v>
      </c>
      <c r="I42" s="27">
        <f>ROUND(ROUND(H42,2)*ROUND(G42,3),2)</f>
      </c>
      <c r="O42">
        <f>(I42*21)/100</f>
      </c>
      <c r="P42" t="s">
        <v>13</v>
      </c>
    </row>
    <row r="43" spans="1:5" ht="12.75">
      <c r="A43" s="28" t="s">
        <v>40</v>
      </c>
      <c r="E43" s="29" t="s">
        <v>127</v>
      </c>
    </row>
    <row r="44" spans="1:5" ht="51">
      <c r="A44" s="30" t="s">
        <v>42</v>
      </c>
      <c r="E44" s="31" t="s">
        <v>128</v>
      </c>
    </row>
    <row r="45" spans="1:5" ht="63.75">
      <c r="A45" t="s">
        <v>44</v>
      </c>
      <c r="E45" s="29" t="s">
        <v>129</v>
      </c>
    </row>
    <row r="46" spans="1:16" ht="25.5">
      <c r="A46" s="19" t="s">
        <v>35</v>
      </c>
      <c r="B46" s="23" t="s">
        <v>32</v>
      </c>
      <c r="C46" s="23" t="s">
        <v>130</v>
      </c>
      <c r="D46" s="19" t="s">
        <v>43</v>
      </c>
      <c r="E46" s="24" t="s">
        <v>131</v>
      </c>
      <c r="F46" s="25" t="s">
        <v>90</v>
      </c>
      <c r="G46" s="26">
        <v>216.8</v>
      </c>
      <c r="H46" s="27">
        <v>0</v>
      </c>
      <c r="I46" s="27">
        <f>ROUND(ROUND(H46,2)*ROUND(G46,3),2)</f>
      </c>
      <c r="O46">
        <f>(I46*21)/100</f>
      </c>
      <c r="P46" t="s">
        <v>13</v>
      </c>
    </row>
    <row r="47" spans="1:5" ht="12.75">
      <c r="A47" s="28" t="s">
        <v>40</v>
      </c>
      <c r="E47" s="29" t="s">
        <v>132</v>
      </c>
    </row>
    <row r="48" spans="1:5" ht="51">
      <c r="A48" s="30" t="s">
        <v>42</v>
      </c>
      <c r="E48" s="31" t="s">
        <v>133</v>
      </c>
    </row>
    <row r="49" spans="1:5" ht="63.75">
      <c r="A49" t="s">
        <v>44</v>
      </c>
      <c r="E49" s="29" t="s">
        <v>134</v>
      </c>
    </row>
    <row r="50" spans="1:16" ht="12.75">
      <c r="A50" s="19" t="s">
        <v>35</v>
      </c>
      <c r="B50" s="23" t="s">
        <v>135</v>
      </c>
      <c r="C50" s="23" t="s">
        <v>136</v>
      </c>
      <c r="D50" s="19" t="s">
        <v>43</v>
      </c>
      <c r="E50" s="24" t="s">
        <v>137</v>
      </c>
      <c r="F50" s="25" t="s">
        <v>90</v>
      </c>
      <c r="G50" s="26">
        <v>128.3</v>
      </c>
      <c r="H50" s="27">
        <v>0</v>
      </c>
      <c r="I50" s="27">
        <f>ROUND(ROUND(H50,2)*ROUND(G50,3),2)</f>
      </c>
      <c r="O50">
        <f>(I50*21)/100</f>
      </c>
      <c r="P50" t="s">
        <v>13</v>
      </c>
    </row>
    <row r="51" spans="1:5" ht="25.5">
      <c r="A51" s="28" t="s">
        <v>40</v>
      </c>
      <c r="E51" s="29" t="s">
        <v>138</v>
      </c>
    </row>
    <row r="52" spans="1:5" ht="63.75">
      <c r="A52" s="30" t="s">
        <v>42</v>
      </c>
      <c r="E52" s="31" t="s">
        <v>139</v>
      </c>
    </row>
    <row r="53" spans="1:5" ht="63.75">
      <c r="A53" t="s">
        <v>44</v>
      </c>
      <c r="E53" s="29" t="s">
        <v>134</v>
      </c>
    </row>
    <row r="54" spans="1:16" ht="12.75">
      <c r="A54" s="19" t="s">
        <v>35</v>
      </c>
      <c r="B54" s="23" t="s">
        <v>140</v>
      </c>
      <c r="C54" s="23" t="s">
        <v>141</v>
      </c>
      <c r="D54" s="19" t="s">
        <v>43</v>
      </c>
      <c r="E54" s="24" t="s">
        <v>142</v>
      </c>
      <c r="F54" s="25" t="s">
        <v>90</v>
      </c>
      <c r="G54" s="26">
        <v>323</v>
      </c>
      <c r="H54" s="27">
        <v>0</v>
      </c>
      <c r="I54" s="27">
        <f>ROUND(ROUND(H54,2)*ROUND(G54,3),2)</f>
      </c>
      <c r="O54">
        <f>(I54*21)/100</f>
      </c>
      <c r="P54" t="s">
        <v>13</v>
      </c>
    </row>
    <row r="55" spans="1:5" ht="12.75">
      <c r="A55" s="28" t="s">
        <v>40</v>
      </c>
      <c r="E55" s="29" t="s">
        <v>143</v>
      </c>
    </row>
    <row r="56" spans="1:5" ht="51">
      <c r="A56" s="30" t="s">
        <v>42</v>
      </c>
      <c r="E56" s="31" t="s">
        <v>144</v>
      </c>
    </row>
    <row r="57" spans="1:5" ht="38.25">
      <c r="A57" t="s">
        <v>44</v>
      </c>
      <c r="E57" s="29" t="s">
        <v>145</v>
      </c>
    </row>
    <row r="58" spans="1:16" ht="12.75">
      <c r="A58" s="19" t="s">
        <v>35</v>
      </c>
      <c r="B58" s="23" t="s">
        <v>146</v>
      </c>
      <c r="C58" s="23" t="s">
        <v>147</v>
      </c>
      <c r="D58" s="19" t="s">
        <v>43</v>
      </c>
      <c r="E58" s="24" t="s">
        <v>148</v>
      </c>
      <c r="F58" s="25" t="s">
        <v>149</v>
      </c>
      <c r="G58" s="26">
        <v>90</v>
      </c>
      <c r="H58" s="27">
        <v>0</v>
      </c>
      <c r="I58" s="27">
        <f>ROUND(ROUND(H58,2)*ROUND(G58,3),2)</f>
      </c>
      <c r="O58">
        <f>(I58*21)/100</f>
      </c>
      <c r="P58" t="s">
        <v>13</v>
      </c>
    </row>
    <row r="59" spans="1:5" ht="12.75">
      <c r="A59" s="28" t="s">
        <v>40</v>
      </c>
      <c r="E59" s="29" t="s">
        <v>150</v>
      </c>
    </row>
    <row r="60" spans="1:5" ht="25.5">
      <c r="A60" s="30" t="s">
        <v>42</v>
      </c>
      <c r="E60" s="31" t="s">
        <v>151</v>
      </c>
    </row>
    <row r="61" spans="1:5" ht="63.75">
      <c r="A61" t="s">
        <v>44</v>
      </c>
      <c r="E61" s="29" t="s">
        <v>152</v>
      </c>
    </row>
    <row r="62" spans="1:16" ht="12.75">
      <c r="A62" s="19" t="s">
        <v>35</v>
      </c>
      <c r="B62" s="23" t="s">
        <v>153</v>
      </c>
      <c r="C62" s="23" t="s">
        <v>154</v>
      </c>
      <c r="D62" s="19" t="s">
        <v>43</v>
      </c>
      <c r="E62" s="24" t="s">
        <v>155</v>
      </c>
      <c r="F62" s="25" t="s">
        <v>90</v>
      </c>
      <c r="G62" s="26">
        <v>2995.268</v>
      </c>
      <c r="H62" s="27">
        <v>0</v>
      </c>
      <c r="I62" s="27">
        <f>ROUND(ROUND(H62,2)*ROUND(G62,3),2)</f>
      </c>
      <c r="O62">
        <f>(I62*21)/100</f>
      </c>
      <c r="P62" t="s">
        <v>13</v>
      </c>
    </row>
    <row r="63" spans="1:5" ht="12.75">
      <c r="A63" s="28" t="s">
        <v>40</v>
      </c>
      <c r="E63" s="29" t="s">
        <v>156</v>
      </c>
    </row>
    <row r="64" spans="1:5" ht="89.25">
      <c r="A64" s="30" t="s">
        <v>42</v>
      </c>
      <c r="E64" s="31" t="s">
        <v>157</v>
      </c>
    </row>
    <row r="65" spans="1:5" ht="318.75">
      <c r="A65" t="s">
        <v>44</v>
      </c>
      <c r="E65" s="29" t="s">
        <v>158</v>
      </c>
    </row>
    <row r="66" spans="1:16" ht="12.75">
      <c r="A66" s="19" t="s">
        <v>35</v>
      </c>
      <c r="B66" s="23" t="s">
        <v>159</v>
      </c>
      <c r="C66" s="23" t="s">
        <v>160</v>
      </c>
      <c r="D66" s="19" t="s">
        <v>43</v>
      </c>
      <c r="E66" s="24" t="s">
        <v>161</v>
      </c>
      <c r="F66" s="25" t="s">
        <v>90</v>
      </c>
      <c r="G66" s="26">
        <v>748.817</v>
      </c>
      <c r="H66" s="27">
        <v>0</v>
      </c>
      <c r="I66" s="27">
        <f>ROUND(ROUND(H66,2)*ROUND(G66,3),2)</f>
      </c>
      <c r="O66">
        <f>(I66*21)/100</f>
      </c>
      <c r="P66" t="s">
        <v>13</v>
      </c>
    </row>
    <row r="67" spans="1:5" ht="12.75">
      <c r="A67" s="28" t="s">
        <v>40</v>
      </c>
      <c r="E67" s="29" t="s">
        <v>162</v>
      </c>
    </row>
    <row r="68" spans="1:5" ht="89.25">
      <c r="A68" s="30" t="s">
        <v>42</v>
      </c>
      <c r="E68" s="31" t="s">
        <v>163</v>
      </c>
    </row>
    <row r="69" spans="1:5" ht="344.25">
      <c r="A69" t="s">
        <v>44</v>
      </c>
      <c r="E69" s="29" t="s">
        <v>164</v>
      </c>
    </row>
    <row r="70" spans="1:16" ht="12.75">
      <c r="A70" s="19" t="s">
        <v>35</v>
      </c>
      <c r="B70" s="23" t="s">
        <v>165</v>
      </c>
      <c r="C70" s="23" t="s">
        <v>166</v>
      </c>
      <c r="D70" s="19" t="s">
        <v>43</v>
      </c>
      <c r="E70" s="24" t="s">
        <v>167</v>
      </c>
      <c r="F70" s="25" t="s">
        <v>90</v>
      </c>
      <c r="G70" s="26">
        <v>4073.09</v>
      </c>
      <c r="H70" s="27">
        <v>0</v>
      </c>
      <c r="I70" s="27">
        <f>ROUND(ROUND(H70,2)*ROUND(G70,3),2)</f>
      </c>
      <c r="O70">
        <f>(I70*21)/100</f>
      </c>
      <c r="P70" t="s">
        <v>13</v>
      </c>
    </row>
    <row r="71" spans="1:5" ht="38.25">
      <c r="A71" s="28" t="s">
        <v>40</v>
      </c>
      <c r="E71" s="29" t="s">
        <v>168</v>
      </c>
    </row>
    <row r="72" spans="1:5" ht="63.75">
      <c r="A72" s="30" t="s">
        <v>42</v>
      </c>
      <c r="E72" s="31" t="s">
        <v>169</v>
      </c>
    </row>
    <row r="73" spans="1:5" ht="191.25">
      <c r="A73" t="s">
        <v>44</v>
      </c>
      <c r="E73" s="29" t="s">
        <v>170</v>
      </c>
    </row>
    <row r="74" spans="1:16" ht="12.75">
      <c r="A74" s="19" t="s">
        <v>35</v>
      </c>
      <c r="B74" s="23" t="s">
        <v>171</v>
      </c>
      <c r="C74" s="23" t="s">
        <v>172</v>
      </c>
      <c r="D74" s="19" t="s">
        <v>43</v>
      </c>
      <c r="E74" s="24" t="s">
        <v>173</v>
      </c>
      <c r="F74" s="25" t="s">
        <v>90</v>
      </c>
      <c r="G74" s="26">
        <v>323</v>
      </c>
      <c r="H74" s="27">
        <v>0</v>
      </c>
      <c r="I74" s="27">
        <f>ROUND(ROUND(H74,2)*ROUND(G74,3),2)</f>
      </c>
      <c r="O74">
        <f>(I74*21)/100</f>
      </c>
      <c r="P74" t="s">
        <v>13</v>
      </c>
    </row>
    <row r="75" spans="1:5" ht="12.75">
      <c r="A75" s="28" t="s">
        <v>40</v>
      </c>
      <c r="E75" s="29" t="s">
        <v>174</v>
      </c>
    </row>
    <row r="76" spans="1:5" ht="12.75">
      <c r="A76" s="30" t="s">
        <v>42</v>
      </c>
      <c r="E76" s="31" t="s">
        <v>175</v>
      </c>
    </row>
    <row r="77" spans="1:5" ht="51">
      <c r="A77" t="s">
        <v>44</v>
      </c>
      <c r="E77" s="29" t="s">
        <v>176</v>
      </c>
    </row>
    <row r="78" spans="1:18" ht="12.75" customHeight="1">
      <c r="A78" s="5" t="s">
        <v>33</v>
      </c>
      <c r="B78" s="5"/>
      <c r="C78" s="35" t="s">
        <v>13</v>
      </c>
      <c r="D78" s="5"/>
      <c r="E78" s="21" t="s">
        <v>177</v>
      </c>
      <c r="F78" s="5"/>
      <c r="G78" s="5"/>
      <c r="H78" s="5"/>
      <c r="I78" s="36">
        <f>0+Q78</f>
      </c>
      <c r="O78">
        <f>0+R78</f>
      </c>
      <c r="Q78">
        <f>0+I79+I83+I87</f>
      </c>
      <c r="R78">
        <f>0+O79+O83+O87</f>
      </c>
    </row>
    <row r="79" spans="1:16" ht="12.75">
      <c r="A79" s="19" t="s">
        <v>35</v>
      </c>
      <c r="B79" s="23" t="s">
        <v>178</v>
      </c>
      <c r="C79" s="23" t="s">
        <v>179</v>
      </c>
      <c r="D79" s="19" t="s">
        <v>43</v>
      </c>
      <c r="E79" s="24" t="s">
        <v>180</v>
      </c>
      <c r="F79" s="25" t="s">
        <v>98</v>
      </c>
      <c r="G79" s="26">
        <v>3.621</v>
      </c>
      <c r="H79" s="27">
        <v>0</v>
      </c>
      <c r="I79" s="27">
        <f>ROUND(ROUND(H79,2)*ROUND(G79,3),2)</f>
      </c>
      <c r="O79">
        <f>(I79*21)/100</f>
      </c>
      <c r="P79" t="s">
        <v>13</v>
      </c>
    </row>
    <row r="80" spans="1:5" ht="25.5">
      <c r="A80" s="28" t="s">
        <v>40</v>
      </c>
      <c r="E80" s="29" t="s">
        <v>181</v>
      </c>
    </row>
    <row r="81" spans="1:5" ht="25.5">
      <c r="A81" s="30" t="s">
        <v>42</v>
      </c>
      <c r="E81" s="31" t="s">
        <v>182</v>
      </c>
    </row>
    <row r="82" spans="1:5" ht="38.25">
      <c r="A82" t="s">
        <v>44</v>
      </c>
      <c r="E82" s="29" t="s">
        <v>183</v>
      </c>
    </row>
    <row r="83" spans="1:16" ht="12.75">
      <c r="A83" s="19" t="s">
        <v>35</v>
      </c>
      <c r="B83" s="23" t="s">
        <v>184</v>
      </c>
      <c r="C83" s="23" t="s">
        <v>185</v>
      </c>
      <c r="D83" s="19" t="s">
        <v>43</v>
      </c>
      <c r="E83" s="24" t="s">
        <v>186</v>
      </c>
      <c r="F83" s="25" t="s">
        <v>111</v>
      </c>
      <c r="G83" s="26">
        <v>15</v>
      </c>
      <c r="H83" s="27">
        <v>0</v>
      </c>
      <c r="I83" s="27">
        <f>ROUND(ROUND(H83,2)*ROUND(G83,3),2)</f>
      </c>
      <c r="O83">
        <f>(I83*21)/100</f>
      </c>
      <c r="P83" t="s">
        <v>13</v>
      </c>
    </row>
    <row r="84" spans="1:5" ht="12.75">
      <c r="A84" s="28" t="s">
        <v>40</v>
      </c>
      <c r="E84" s="29" t="s">
        <v>187</v>
      </c>
    </row>
    <row r="85" spans="1:5" ht="12.75">
      <c r="A85" s="30" t="s">
        <v>42</v>
      </c>
      <c r="E85" s="31" t="s">
        <v>188</v>
      </c>
    </row>
    <row r="86" spans="1:5" ht="25.5">
      <c r="A86" t="s">
        <v>44</v>
      </c>
      <c r="E86" s="29" t="s">
        <v>189</v>
      </c>
    </row>
    <row r="87" spans="1:16" ht="12.75">
      <c r="A87" s="19" t="s">
        <v>35</v>
      </c>
      <c r="B87" s="23" t="s">
        <v>190</v>
      </c>
      <c r="C87" s="23" t="s">
        <v>191</v>
      </c>
      <c r="D87" s="19" t="s">
        <v>43</v>
      </c>
      <c r="E87" s="24" t="s">
        <v>192</v>
      </c>
      <c r="F87" s="25" t="s">
        <v>149</v>
      </c>
      <c r="G87" s="26">
        <v>85</v>
      </c>
      <c r="H87" s="27">
        <v>0</v>
      </c>
      <c r="I87" s="27">
        <f>ROUND(ROUND(H87,2)*ROUND(G87,3),2)</f>
      </c>
      <c r="O87">
        <f>(I87*21)/100</f>
      </c>
      <c r="P87" t="s">
        <v>13</v>
      </c>
    </row>
    <row r="88" spans="1:5" ht="12.75">
      <c r="A88" s="28" t="s">
        <v>40</v>
      </c>
      <c r="E88" s="29" t="s">
        <v>193</v>
      </c>
    </row>
    <row r="89" spans="1:5" ht="12.75">
      <c r="A89" s="30" t="s">
        <v>42</v>
      </c>
      <c r="E89" s="31" t="s">
        <v>194</v>
      </c>
    </row>
    <row r="90" spans="1:5" ht="63.75">
      <c r="A90" t="s">
        <v>44</v>
      </c>
      <c r="E90" s="29" t="s">
        <v>195</v>
      </c>
    </row>
    <row r="91" spans="1:18" ht="12.75" customHeight="1">
      <c r="A91" s="5" t="s">
        <v>33</v>
      </c>
      <c r="B91" s="5"/>
      <c r="C91" s="35" t="s">
        <v>30</v>
      </c>
      <c r="D91" s="5"/>
      <c r="E91" s="21" t="s">
        <v>196</v>
      </c>
      <c r="F91" s="5"/>
      <c r="G91" s="5"/>
      <c r="H91" s="5"/>
      <c r="I91" s="36">
        <f>0+Q91</f>
      </c>
      <c r="O91">
        <f>0+R91</f>
      </c>
      <c r="Q91">
        <f>0+I92+I96+I100+I104+I108+I112</f>
      </c>
      <c r="R91">
        <f>0+O92+O96+O100+O104+O108+O112</f>
      </c>
    </row>
    <row r="92" spans="1:16" ht="12.75">
      <c r="A92" s="19" t="s">
        <v>35</v>
      </c>
      <c r="B92" s="23" t="s">
        <v>197</v>
      </c>
      <c r="C92" s="23" t="s">
        <v>198</v>
      </c>
      <c r="D92" s="19" t="s">
        <v>43</v>
      </c>
      <c r="E92" s="24" t="s">
        <v>199</v>
      </c>
      <c r="F92" s="25" t="s">
        <v>149</v>
      </c>
      <c r="G92" s="26">
        <v>175</v>
      </c>
      <c r="H92" s="27">
        <v>0</v>
      </c>
      <c r="I92" s="27">
        <f>ROUND(ROUND(H92,2)*ROUND(G92,3),2)</f>
      </c>
      <c r="O92">
        <f>(I92*21)/100</f>
      </c>
      <c r="P92" t="s">
        <v>13</v>
      </c>
    </row>
    <row r="93" spans="1:5" ht="12.75">
      <c r="A93" s="28" t="s">
        <v>40</v>
      </c>
      <c r="E93" s="29" t="s">
        <v>200</v>
      </c>
    </row>
    <row r="94" spans="1:5" ht="51">
      <c r="A94" s="30" t="s">
        <v>42</v>
      </c>
      <c r="E94" s="31" t="s">
        <v>201</v>
      </c>
    </row>
    <row r="95" spans="1:5" ht="38.25">
      <c r="A95" t="s">
        <v>44</v>
      </c>
      <c r="E95" s="29" t="s">
        <v>202</v>
      </c>
    </row>
    <row r="96" spans="1:16" ht="25.5">
      <c r="A96" s="19" t="s">
        <v>35</v>
      </c>
      <c r="B96" s="23" t="s">
        <v>203</v>
      </c>
      <c r="C96" s="23" t="s">
        <v>204</v>
      </c>
      <c r="D96" s="19" t="s">
        <v>43</v>
      </c>
      <c r="E96" s="24" t="s">
        <v>205</v>
      </c>
      <c r="F96" s="25" t="s">
        <v>149</v>
      </c>
      <c r="G96" s="26">
        <v>63.7</v>
      </c>
      <c r="H96" s="27">
        <v>0</v>
      </c>
      <c r="I96" s="27">
        <f>ROUND(ROUND(H96,2)*ROUND(G96,3),2)</f>
      </c>
      <c r="O96">
        <f>(I96*21)/100</f>
      </c>
      <c r="P96" t="s">
        <v>13</v>
      </c>
    </row>
    <row r="97" spans="1:5" ht="12.75">
      <c r="A97" s="28" t="s">
        <v>40</v>
      </c>
      <c r="E97" s="29" t="s">
        <v>206</v>
      </c>
    </row>
    <row r="98" spans="1:5" ht="25.5">
      <c r="A98" s="30" t="s">
        <v>42</v>
      </c>
      <c r="E98" s="31" t="s">
        <v>207</v>
      </c>
    </row>
    <row r="99" spans="1:5" ht="38.25">
      <c r="A99" t="s">
        <v>44</v>
      </c>
      <c r="E99" s="29" t="s">
        <v>202</v>
      </c>
    </row>
    <row r="100" spans="1:16" ht="12.75">
      <c r="A100" s="19" t="s">
        <v>35</v>
      </c>
      <c r="B100" s="23" t="s">
        <v>208</v>
      </c>
      <c r="C100" s="23" t="s">
        <v>209</v>
      </c>
      <c r="D100" s="19" t="s">
        <v>43</v>
      </c>
      <c r="E100" s="24" t="s">
        <v>210</v>
      </c>
      <c r="F100" s="25" t="s">
        <v>90</v>
      </c>
      <c r="G100" s="26">
        <v>806.18</v>
      </c>
      <c r="H100" s="27">
        <v>0</v>
      </c>
      <c r="I100" s="27">
        <f>ROUND(ROUND(H100,2)*ROUND(G100,3),2)</f>
      </c>
      <c r="O100">
        <f>(I100*21)/100</f>
      </c>
      <c r="P100" t="s">
        <v>13</v>
      </c>
    </row>
    <row r="101" spans="1:5" ht="25.5">
      <c r="A101" s="28" t="s">
        <v>40</v>
      </c>
      <c r="E101" s="29" t="s">
        <v>95</v>
      </c>
    </row>
    <row r="102" spans="1:5" ht="127.5">
      <c r="A102" s="30" t="s">
        <v>42</v>
      </c>
      <c r="E102" s="31" t="s">
        <v>211</v>
      </c>
    </row>
    <row r="103" spans="1:5" ht="102">
      <c r="A103" t="s">
        <v>44</v>
      </c>
      <c r="E103" s="29" t="s">
        <v>212</v>
      </c>
    </row>
    <row r="104" spans="1:16" ht="12.75">
      <c r="A104" s="19" t="s">
        <v>35</v>
      </c>
      <c r="B104" s="23" t="s">
        <v>213</v>
      </c>
      <c r="C104" s="23" t="s">
        <v>214</v>
      </c>
      <c r="D104" s="19" t="s">
        <v>43</v>
      </c>
      <c r="E104" s="24" t="s">
        <v>215</v>
      </c>
      <c r="F104" s="25" t="s">
        <v>149</v>
      </c>
      <c r="G104" s="26">
        <v>42.8</v>
      </c>
      <c r="H104" s="27">
        <v>0</v>
      </c>
      <c r="I104" s="27">
        <f>ROUND(ROUND(H104,2)*ROUND(G104,3),2)</f>
      </c>
      <c r="O104">
        <f>(I104*21)/100</f>
      </c>
      <c r="P104" t="s">
        <v>13</v>
      </c>
    </row>
    <row r="105" spans="1:5" ht="12.75">
      <c r="A105" s="28" t="s">
        <v>40</v>
      </c>
      <c r="E105" s="29" t="s">
        <v>216</v>
      </c>
    </row>
    <row r="106" spans="1:5" ht="25.5">
      <c r="A106" s="30" t="s">
        <v>42</v>
      </c>
      <c r="E106" s="31" t="s">
        <v>217</v>
      </c>
    </row>
    <row r="107" spans="1:5" ht="89.25">
      <c r="A107" t="s">
        <v>44</v>
      </c>
      <c r="E107" s="29" t="s">
        <v>218</v>
      </c>
    </row>
    <row r="108" spans="1:16" ht="12.75">
      <c r="A108" s="19" t="s">
        <v>35</v>
      </c>
      <c r="B108" s="23" t="s">
        <v>219</v>
      </c>
      <c r="C108" s="23" t="s">
        <v>220</v>
      </c>
      <c r="D108" s="19" t="s">
        <v>43</v>
      </c>
      <c r="E108" s="24" t="s">
        <v>221</v>
      </c>
      <c r="F108" s="25" t="s">
        <v>61</v>
      </c>
      <c r="G108" s="26">
        <v>24</v>
      </c>
      <c r="H108" s="27">
        <v>0</v>
      </c>
      <c r="I108" s="27">
        <f>ROUND(ROUND(H108,2)*ROUND(G108,3),2)</f>
      </c>
      <c r="O108">
        <f>(I108*21)/100</f>
      </c>
      <c r="P108" t="s">
        <v>13</v>
      </c>
    </row>
    <row r="109" spans="1:5" ht="12.75">
      <c r="A109" s="28" t="s">
        <v>40</v>
      </c>
      <c r="E109" s="29" t="s">
        <v>222</v>
      </c>
    </row>
    <row r="110" spans="1:5" ht="12.75">
      <c r="A110" s="30" t="s">
        <v>42</v>
      </c>
      <c r="E110" s="31" t="s">
        <v>223</v>
      </c>
    </row>
    <row r="111" spans="1:5" ht="89.25">
      <c r="A111" t="s">
        <v>44</v>
      </c>
      <c r="E111" s="29" t="s">
        <v>224</v>
      </c>
    </row>
    <row r="112" spans="1:16" ht="12.75">
      <c r="A112" s="19" t="s">
        <v>35</v>
      </c>
      <c r="B112" s="23" t="s">
        <v>225</v>
      </c>
      <c r="C112" s="23" t="s">
        <v>226</v>
      </c>
      <c r="D112" s="19" t="s">
        <v>43</v>
      </c>
      <c r="E112" s="24" t="s">
        <v>227</v>
      </c>
      <c r="F112" s="25" t="s">
        <v>111</v>
      </c>
      <c r="G112" s="26">
        <v>671.52</v>
      </c>
      <c r="H112" s="27">
        <v>0</v>
      </c>
      <c r="I112" s="27">
        <f>ROUND(ROUND(H112,2)*ROUND(G112,3),2)</f>
      </c>
      <c r="O112">
        <f>(I112*21)/100</f>
      </c>
      <c r="P112" t="s">
        <v>13</v>
      </c>
    </row>
    <row r="113" spans="1:5" ht="12.75">
      <c r="A113" s="28" t="s">
        <v>40</v>
      </c>
      <c r="E113" s="29" t="s">
        <v>228</v>
      </c>
    </row>
    <row r="114" spans="1:5" ht="51">
      <c r="A114" s="30" t="s">
        <v>42</v>
      </c>
      <c r="E114" s="31" t="s">
        <v>229</v>
      </c>
    </row>
    <row r="115" spans="1:5" ht="76.5">
      <c r="A115" t="s">
        <v>44</v>
      </c>
      <c r="E115" s="29" t="s">
        <v>230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0+O8+O17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231</v>
      </c>
      <c r="I3" s="32">
        <f>0+I8+I17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231</v>
      </c>
      <c r="D4" s="5"/>
      <c r="E4" s="14" t="s">
        <v>232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0+I9+I13</f>
      </c>
      <c r="R8">
        <f>0+O9+O13</f>
      </c>
    </row>
    <row r="9" spans="1:16" ht="12.75">
      <c r="A9" s="19" t="s">
        <v>35</v>
      </c>
      <c r="B9" s="23" t="s">
        <v>19</v>
      </c>
      <c r="C9" s="23" t="s">
        <v>233</v>
      </c>
      <c r="D9" s="19" t="s">
        <v>43</v>
      </c>
      <c r="E9" s="24" t="s">
        <v>234</v>
      </c>
      <c r="F9" s="25" t="s">
        <v>39</v>
      </c>
      <c r="G9" s="26">
        <v>1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140.25">
      <c r="A10" s="28" t="s">
        <v>40</v>
      </c>
      <c r="E10" s="29" t="s">
        <v>235</v>
      </c>
    </row>
    <row r="11" spans="1:5" ht="12.75">
      <c r="A11" s="30" t="s">
        <v>42</v>
      </c>
      <c r="E11" s="31" t="s">
        <v>236</v>
      </c>
    </row>
    <row r="12" spans="1:5" ht="12.75">
      <c r="A12" t="s">
        <v>44</v>
      </c>
      <c r="E12" s="29" t="s">
        <v>45</v>
      </c>
    </row>
    <row r="13" spans="1:16" ht="12.75">
      <c r="A13" s="19" t="s">
        <v>35</v>
      </c>
      <c r="B13" s="23" t="s">
        <v>13</v>
      </c>
      <c r="C13" s="23" t="s">
        <v>237</v>
      </c>
      <c r="D13" s="19" t="s">
        <v>43</v>
      </c>
      <c r="E13" s="24" t="s">
        <v>238</v>
      </c>
      <c r="F13" s="25" t="s">
        <v>39</v>
      </c>
      <c r="G13" s="26">
        <v>1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12.75">
      <c r="A14" s="28" t="s">
        <v>40</v>
      </c>
      <c r="E14" s="29" t="s">
        <v>239</v>
      </c>
    </row>
    <row r="15" spans="1:5" ht="12.75">
      <c r="A15" s="30" t="s">
        <v>42</v>
      </c>
      <c r="E15" s="31" t="s">
        <v>43</v>
      </c>
    </row>
    <row r="16" spans="1:5" ht="12.75">
      <c r="A16" t="s">
        <v>44</v>
      </c>
      <c r="E16" s="29" t="s">
        <v>49</v>
      </c>
    </row>
    <row r="17" spans="1:18" ht="12.75" customHeight="1">
      <c r="A17" s="5" t="s">
        <v>33</v>
      </c>
      <c r="B17" s="5"/>
      <c r="C17" s="35" t="s">
        <v>25</v>
      </c>
      <c r="D17" s="5"/>
      <c r="E17" s="21" t="s">
        <v>240</v>
      </c>
      <c r="F17" s="5"/>
      <c r="G17" s="5"/>
      <c r="H17" s="5"/>
      <c r="I17" s="36">
        <f>0+Q17</f>
      </c>
      <c r="O17">
        <f>0+R17</f>
      </c>
      <c r="Q17">
        <f>0+I18</f>
      </c>
      <c r="R17">
        <f>0+O18</f>
      </c>
    </row>
    <row r="18" spans="1:16" ht="12.75">
      <c r="A18" s="19" t="s">
        <v>35</v>
      </c>
      <c r="B18" s="23" t="s">
        <v>12</v>
      </c>
      <c r="C18" s="23" t="s">
        <v>241</v>
      </c>
      <c r="D18" s="19" t="s">
        <v>43</v>
      </c>
      <c r="E18" s="24" t="s">
        <v>242</v>
      </c>
      <c r="F18" s="25" t="s">
        <v>111</v>
      </c>
      <c r="G18" s="26">
        <v>5775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12.75">
      <c r="A19" s="28" t="s">
        <v>40</v>
      </c>
      <c r="E19" s="29" t="s">
        <v>243</v>
      </c>
    </row>
    <row r="20" spans="1:5" ht="12.75">
      <c r="A20" s="30" t="s">
        <v>42</v>
      </c>
      <c r="E20" s="31" t="s">
        <v>244</v>
      </c>
    </row>
    <row r="21" spans="1:5" ht="76.5">
      <c r="A21" t="s">
        <v>44</v>
      </c>
      <c r="E21" s="29" t="s">
        <v>245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0+O9+O30+O83+O116+O145+O230+O271+O276+O305+O334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250</v>
      </c>
      <c r="I3" s="32">
        <f>0+I9+I30+I83+I116+I145+I230+I271+I276+I305+I334</f>
      </c>
      <c r="O3" t="s">
        <v>9</v>
      </c>
      <c r="P3" t="s">
        <v>13</v>
      </c>
    </row>
    <row r="4" spans="1:16" ht="15" customHeight="1">
      <c r="A4" t="s">
        <v>7</v>
      </c>
      <c r="B4" s="8" t="s">
        <v>246</v>
      </c>
      <c r="C4" s="9" t="s">
        <v>247</v>
      </c>
      <c r="D4" s="1"/>
      <c r="E4" s="10" t="s">
        <v>248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249</v>
      </c>
      <c r="B5" s="12" t="s">
        <v>8</v>
      </c>
      <c r="C5" s="13" t="s">
        <v>250</v>
      </c>
      <c r="D5" s="5"/>
      <c r="E5" s="14" t="s">
        <v>251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18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0+Q9</f>
      </c>
      <c r="O9">
        <f>0+R9</f>
      </c>
      <c r="Q9">
        <f>0+I10+I14+I18+I22+I26</f>
      </c>
      <c r="R9">
        <f>0+O10+O14+O18+O22+O26</f>
      </c>
    </row>
    <row r="10" spans="1:16" ht="12.75">
      <c r="A10" s="19" t="s">
        <v>35</v>
      </c>
      <c r="B10" s="23" t="s">
        <v>19</v>
      </c>
      <c r="C10" s="23" t="s">
        <v>87</v>
      </c>
      <c r="D10" s="19" t="s">
        <v>43</v>
      </c>
      <c r="E10" s="24" t="s">
        <v>89</v>
      </c>
      <c r="F10" s="25" t="s">
        <v>90</v>
      </c>
      <c r="G10" s="26">
        <v>895.75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>
      <c r="A11" s="28" t="s">
        <v>40</v>
      </c>
      <c r="E11" s="29" t="s">
        <v>252</v>
      </c>
    </row>
    <row r="12" spans="1:5" ht="12.75">
      <c r="A12" s="30" t="s">
        <v>42</v>
      </c>
      <c r="E12" s="31" t="s">
        <v>253</v>
      </c>
    </row>
    <row r="13" spans="1:5" ht="25.5">
      <c r="A13" t="s">
        <v>44</v>
      </c>
      <c r="E13" s="29" t="s">
        <v>93</v>
      </c>
    </row>
    <row r="14" spans="1:16" ht="12.75">
      <c r="A14" s="19" t="s">
        <v>35</v>
      </c>
      <c r="B14" s="23" t="s">
        <v>13</v>
      </c>
      <c r="C14" s="23" t="s">
        <v>233</v>
      </c>
      <c r="D14" s="19" t="s">
        <v>43</v>
      </c>
      <c r="E14" s="24" t="s">
        <v>234</v>
      </c>
      <c r="F14" s="25" t="s">
        <v>39</v>
      </c>
      <c r="G14" s="26">
        <v>1</v>
      </c>
      <c r="H14" s="27">
        <v>0</v>
      </c>
      <c r="I14" s="27">
        <f>ROUND(ROUND(H14,2)*ROUND(G14,3),2)</f>
      </c>
      <c r="O14">
        <f>(I14*21)/100</f>
      </c>
      <c r="P14" t="s">
        <v>13</v>
      </c>
    </row>
    <row r="15" spans="1:5" ht="12.75">
      <c r="A15" s="28" t="s">
        <v>40</v>
      </c>
      <c r="E15" s="29" t="s">
        <v>254</v>
      </c>
    </row>
    <row r="16" spans="1:5" ht="12.75">
      <c r="A16" s="30" t="s">
        <v>42</v>
      </c>
      <c r="E16" s="31" t="s">
        <v>43</v>
      </c>
    </row>
    <row r="17" spans="1:5" ht="12.75">
      <c r="A17" t="s">
        <v>44</v>
      </c>
      <c r="E17" s="29" t="s">
        <v>45</v>
      </c>
    </row>
    <row r="18" spans="1:16" ht="12.75">
      <c r="A18" s="19" t="s">
        <v>35</v>
      </c>
      <c r="B18" s="23" t="s">
        <v>12</v>
      </c>
      <c r="C18" s="23" t="s">
        <v>255</v>
      </c>
      <c r="D18" s="19" t="s">
        <v>43</v>
      </c>
      <c r="E18" s="24" t="s">
        <v>256</v>
      </c>
      <c r="F18" s="25" t="s">
        <v>61</v>
      </c>
      <c r="G18" s="26">
        <v>62</v>
      </c>
      <c r="H18" s="27">
        <v>0</v>
      </c>
      <c r="I18" s="27">
        <f>ROUND(ROUND(H18,2)*ROUND(G18,3),2)</f>
      </c>
      <c r="O18">
        <f>(I18*21)/100</f>
      </c>
      <c r="P18" t="s">
        <v>13</v>
      </c>
    </row>
    <row r="19" spans="1:5" ht="25.5">
      <c r="A19" s="28" t="s">
        <v>40</v>
      </c>
      <c r="E19" s="29" t="s">
        <v>257</v>
      </c>
    </row>
    <row r="20" spans="1:5" ht="38.25">
      <c r="A20" s="30" t="s">
        <v>42</v>
      </c>
      <c r="E20" s="31" t="s">
        <v>258</v>
      </c>
    </row>
    <row r="21" spans="1:5" ht="12.75">
      <c r="A21" t="s">
        <v>44</v>
      </c>
      <c r="E21" s="29" t="s">
        <v>259</v>
      </c>
    </row>
    <row r="22" spans="1:16" ht="12.75">
      <c r="A22" s="19" t="s">
        <v>35</v>
      </c>
      <c r="B22" s="23" t="s">
        <v>23</v>
      </c>
      <c r="C22" s="23" t="s">
        <v>260</v>
      </c>
      <c r="D22" s="19" t="s">
        <v>43</v>
      </c>
      <c r="E22" s="24" t="s">
        <v>261</v>
      </c>
      <c r="F22" s="25" t="s">
        <v>61</v>
      </c>
      <c r="G22" s="26">
        <v>1</v>
      </c>
      <c r="H22" s="27">
        <v>0</v>
      </c>
      <c r="I22" s="27">
        <f>ROUND(ROUND(H22,2)*ROUND(G22,3),2)</f>
      </c>
      <c r="O22">
        <f>(I22*21)/100</f>
      </c>
      <c r="P22" t="s">
        <v>13</v>
      </c>
    </row>
    <row r="23" spans="1:5" ht="12.75">
      <c r="A23" s="28" t="s">
        <v>40</v>
      </c>
      <c r="E23" s="29" t="s">
        <v>262</v>
      </c>
    </row>
    <row r="24" spans="1:5" ht="12.75">
      <c r="A24" s="30" t="s">
        <v>42</v>
      </c>
      <c r="E24" s="31" t="s">
        <v>43</v>
      </c>
    </row>
    <row r="25" spans="1:5" ht="12.75">
      <c r="A25" t="s">
        <v>44</v>
      </c>
      <c r="E25" s="29" t="s">
        <v>49</v>
      </c>
    </row>
    <row r="26" spans="1:16" ht="12.75">
      <c r="A26" s="19" t="s">
        <v>35</v>
      </c>
      <c r="B26" s="23" t="s">
        <v>25</v>
      </c>
      <c r="C26" s="23" t="s">
        <v>263</v>
      </c>
      <c r="D26" s="19" t="s">
        <v>43</v>
      </c>
      <c r="E26" s="24" t="s">
        <v>264</v>
      </c>
      <c r="F26" s="25" t="s">
        <v>61</v>
      </c>
      <c r="G26" s="26">
        <v>1</v>
      </c>
      <c r="H26" s="27">
        <v>0</v>
      </c>
      <c r="I26" s="27">
        <f>ROUND(ROUND(H26,2)*ROUND(G26,3),2)</f>
      </c>
      <c r="O26">
        <f>(I26*21)/100</f>
      </c>
      <c r="P26" t="s">
        <v>13</v>
      </c>
    </row>
    <row r="27" spans="1:5" ht="12.75">
      <c r="A27" s="28" t="s">
        <v>40</v>
      </c>
      <c r="E27" s="29" t="s">
        <v>265</v>
      </c>
    </row>
    <row r="28" spans="1:5" ht="12.75">
      <c r="A28" s="30" t="s">
        <v>42</v>
      </c>
      <c r="E28" s="31" t="s">
        <v>43</v>
      </c>
    </row>
    <row r="29" spans="1:5" ht="51">
      <c r="A29" t="s">
        <v>44</v>
      </c>
      <c r="E29" s="29" t="s">
        <v>266</v>
      </c>
    </row>
    <row r="30" spans="1:18" ht="12.75" customHeight="1">
      <c r="A30" s="5" t="s">
        <v>33</v>
      </c>
      <c r="B30" s="5"/>
      <c r="C30" s="35" t="s">
        <v>19</v>
      </c>
      <c r="D30" s="5"/>
      <c r="E30" s="21" t="s">
        <v>108</v>
      </c>
      <c r="F30" s="5"/>
      <c r="G30" s="5"/>
      <c r="H30" s="5"/>
      <c r="I30" s="36">
        <f>0+Q30</f>
      </c>
      <c r="O30">
        <f>0+R30</f>
      </c>
      <c r="Q30">
        <f>0+I31+I35+I39+I43+I47+I51+I55+I59+I63+I67+I71+I75+I79</f>
      </c>
      <c r="R30">
        <f>0+O31+O35+O39+O43+O47+O51+O55+O59+O63+O67+O71+O75+O79</f>
      </c>
    </row>
    <row r="31" spans="1:16" ht="12.75">
      <c r="A31" s="19" t="s">
        <v>35</v>
      </c>
      <c r="B31" s="23" t="s">
        <v>27</v>
      </c>
      <c r="C31" s="23" t="s">
        <v>267</v>
      </c>
      <c r="D31" s="19" t="s">
        <v>43</v>
      </c>
      <c r="E31" s="24" t="s">
        <v>268</v>
      </c>
      <c r="F31" s="25" t="s">
        <v>149</v>
      </c>
      <c r="G31" s="26">
        <v>60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12.75">
      <c r="A32" s="28" t="s">
        <v>40</v>
      </c>
      <c r="E32" s="29" t="s">
        <v>269</v>
      </c>
    </row>
    <row r="33" spans="1:5" ht="38.25">
      <c r="A33" s="30" t="s">
        <v>42</v>
      </c>
      <c r="E33" s="31" t="s">
        <v>270</v>
      </c>
    </row>
    <row r="34" spans="1:5" ht="38.25">
      <c r="A34" t="s">
        <v>44</v>
      </c>
      <c r="E34" s="29" t="s">
        <v>271</v>
      </c>
    </row>
    <row r="35" spans="1:16" ht="12.75">
      <c r="A35" s="19" t="s">
        <v>35</v>
      </c>
      <c r="B35" s="23" t="s">
        <v>64</v>
      </c>
      <c r="C35" s="23" t="s">
        <v>272</v>
      </c>
      <c r="D35" s="19" t="s">
        <v>88</v>
      </c>
      <c r="E35" s="24" t="s">
        <v>273</v>
      </c>
      <c r="F35" s="25" t="s">
        <v>90</v>
      </c>
      <c r="G35" s="26">
        <v>1939.47</v>
      </c>
      <c r="H35" s="27">
        <v>0</v>
      </c>
      <c r="I35" s="27">
        <f>ROUND(ROUND(H35,2)*ROUND(G35,3),2)</f>
      </c>
      <c r="O35">
        <f>(I35*21)/100</f>
      </c>
      <c r="P35" t="s">
        <v>13</v>
      </c>
    </row>
    <row r="36" spans="1:5" ht="25.5">
      <c r="A36" s="28" t="s">
        <v>40</v>
      </c>
      <c r="E36" s="29" t="s">
        <v>274</v>
      </c>
    </row>
    <row r="37" spans="1:5" ht="51">
      <c r="A37" s="30" t="s">
        <v>42</v>
      </c>
      <c r="E37" s="31" t="s">
        <v>275</v>
      </c>
    </row>
    <row r="38" spans="1:5" ht="306">
      <c r="A38" t="s">
        <v>44</v>
      </c>
      <c r="E38" s="29" t="s">
        <v>276</v>
      </c>
    </row>
    <row r="39" spans="1:16" ht="12.75">
      <c r="A39" s="19" t="s">
        <v>35</v>
      </c>
      <c r="B39" s="23" t="s">
        <v>69</v>
      </c>
      <c r="C39" s="23" t="s">
        <v>166</v>
      </c>
      <c r="D39" s="19" t="s">
        <v>43</v>
      </c>
      <c r="E39" s="24" t="s">
        <v>167</v>
      </c>
      <c r="F39" s="25" t="s">
        <v>90</v>
      </c>
      <c r="G39" s="26">
        <v>895.752</v>
      </c>
      <c r="H39" s="27">
        <v>0</v>
      </c>
      <c r="I39" s="27">
        <f>ROUND(ROUND(H39,2)*ROUND(G39,3),2)</f>
      </c>
      <c r="O39">
        <f>(I39*21)/100</f>
      </c>
      <c r="P39" t="s">
        <v>13</v>
      </c>
    </row>
    <row r="40" spans="1:5" ht="12.75">
      <c r="A40" s="28" t="s">
        <v>40</v>
      </c>
      <c r="E40" s="29" t="s">
        <v>277</v>
      </c>
    </row>
    <row r="41" spans="1:5" ht="63.75">
      <c r="A41" s="30" t="s">
        <v>42</v>
      </c>
      <c r="E41" s="31" t="s">
        <v>278</v>
      </c>
    </row>
    <row r="42" spans="1:5" ht="191.25">
      <c r="A42" t="s">
        <v>44</v>
      </c>
      <c r="E42" s="29" t="s">
        <v>170</v>
      </c>
    </row>
    <row r="43" spans="1:16" ht="12.75">
      <c r="A43" s="19" t="s">
        <v>35</v>
      </c>
      <c r="B43" s="23" t="s">
        <v>30</v>
      </c>
      <c r="C43" s="23" t="s">
        <v>279</v>
      </c>
      <c r="D43" s="19" t="s">
        <v>43</v>
      </c>
      <c r="E43" s="24" t="s">
        <v>280</v>
      </c>
      <c r="F43" s="25" t="s">
        <v>90</v>
      </c>
      <c r="G43" s="26">
        <v>260</v>
      </c>
      <c r="H43" s="27">
        <v>0</v>
      </c>
      <c r="I43" s="27">
        <f>ROUND(ROUND(H43,2)*ROUND(G43,3),2)</f>
      </c>
      <c r="O43">
        <f>(I43*21)/100</f>
      </c>
      <c r="P43" t="s">
        <v>13</v>
      </c>
    </row>
    <row r="44" spans="1:5" ht="12.75">
      <c r="A44" s="28" t="s">
        <v>40</v>
      </c>
      <c r="E44" s="29" t="s">
        <v>281</v>
      </c>
    </row>
    <row r="45" spans="1:5" ht="51">
      <c r="A45" s="30" t="s">
        <v>42</v>
      </c>
      <c r="E45" s="31" t="s">
        <v>282</v>
      </c>
    </row>
    <row r="46" spans="1:5" ht="293.25">
      <c r="A46" t="s">
        <v>44</v>
      </c>
      <c r="E46" s="29" t="s">
        <v>283</v>
      </c>
    </row>
    <row r="47" spans="1:16" ht="12.75">
      <c r="A47" s="19" t="s">
        <v>35</v>
      </c>
      <c r="B47" s="23" t="s">
        <v>32</v>
      </c>
      <c r="C47" s="23" t="s">
        <v>284</v>
      </c>
      <c r="D47" s="19" t="s">
        <v>43</v>
      </c>
      <c r="E47" s="24" t="s">
        <v>285</v>
      </c>
      <c r="F47" s="25" t="s">
        <v>90</v>
      </c>
      <c r="G47" s="26">
        <v>25.875</v>
      </c>
      <c r="H47" s="27">
        <v>0</v>
      </c>
      <c r="I47" s="27">
        <f>ROUND(ROUND(H47,2)*ROUND(G47,3),2)</f>
      </c>
      <c r="O47">
        <f>(I47*21)/100</f>
      </c>
      <c r="P47" t="s">
        <v>13</v>
      </c>
    </row>
    <row r="48" spans="1:5" ht="12.75">
      <c r="A48" s="28" t="s">
        <v>40</v>
      </c>
      <c r="E48" s="29" t="s">
        <v>286</v>
      </c>
    </row>
    <row r="49" spans="1:5" ht="12.75">
      <c r="A49" s="30" t="s">
        <v>42</v>
      </c>
      <c r="E49" s="31" t="s">
        <v>287</v>
      </c>
    </row>
    <row r="50" spans="1:5" ht="255">
      <c r="A50" t="s">
        <v>44</v>
      </c>
      <c r="E50" s="29" t="s">
        <v>288</v>
      </c>
    </row>
    <row r="51" spans="1:16" ht="12.75">
      <c r="A51" s="19" t="s">
        <v>35</v>
      </c>
      <c r="B51" s="23" t="s">
        <v>135</v>
      </c>
      <c r="C51" s="23" t="s">
        <v>289</v>
      </c>
      <c r="D51" s="19" t="s">
        <v>43</v>
      </c>
      <c r="E51" s="24" t="s">
        <v>290</v>
      </c>
      <c r="F51" s="25" t="s">
        <v>90</v>
      </c>
      <c r="G51" s="26">
        <v>1268.365</v>
      </c>
      <c r="H51" s="27">
        <v>0</v>
      </c>
      <c r="I51" s="27">
        <f>ROUND(ROUND(H51,2)*ROUND(G51,3),2)</f>
      </c>
      <c r="O51">
        <f>(I51*21)/100</f>
      </c>
      <c r="P51" t="s">
        <v>13</v>
      </c>
    </row>
    <row r="52" spans="1:5" ht="12.75">
      <c r="A52" s="28" t="s">
        <v>40</v>
      </c>
      <c r="E52" s="29" t="s">
        <v>291</v>
      </c>
    </row>
    <row r="53" spans="1:5" ht="63.75">
      <c r="A53" s="30" t="s">
        <v>42</v>
      </c>
      <c r="E53" s="31" t="s">
        <v>292</v>
      </c>
    </row>
    <row r="54" spans="1:5" ht="229.5">
      <c r="A54" t="s">
        <v>44</v>
      </c>
      <c r="E54" s="29" t="s">
        <v>293</v>
      </c>
    </row>
    <row r="55" spans="1:16" ht="12.75">
      <c r="A55" s="19" t="s">
        <v>35</v>
      </c>
      <c r="B55" s="23" t="s">
        <v>140</v>
      </c>
      <c r="C55" s="23" t="s">
        <v>294</v>
      </c>
      <c r="D55" s="19" t="s">
        <v>43</v>
      </c>
      <c r="E55" s="24" t="s">
        <v>295</v>
      </c>
      <c r="F55" s="25" t="s">
        <v>90</v>
      </c>
      <c r="G55" s="26">
        <v>348.11</v>
      </c>
      <c r="H55" s="27">
        <v>0</v>
      </c>
      <c r="I55" s="27">
        <f>ROUND(ROUND(H55,2)*ROUND(G55,3),2)</f>
      </c>
      <c r="O55">
        <f>(I55*21)/100</f>
      </c>
      <c r="P55" t="s">
        <v>13</v>
      </c>
    </row>
    <row r="56" spans="1:5" ht="12.75">
      <c r="A56" s="28" t="s">
        <v>40</v>
      </c>
      <c r="E56" s="29" t="s">
        <v>296</v>
      </c>
    </row>
    <row r="57" spans="1:5" ht="38.25">
      <c r="A57" s="30" t="s">
        <v>42</v>
      </c>
      <c r="E57" s="31" t="s">
        <v>297</v>
      </c>
    </row>
    <row r="58" spans="1:5" ht="280.5">
      <c r="A58" t="s">
        <v>44</v>
      </c>
      <c r="E58" s="29" t="s">
        <v>298</v>
      </c>
    </row>
    <row r="59" spans="1:16" ht="12.75">
      <c r="A59" s="19" t="s">
        <v>35</v>
      </c>
      <c r="B59" s="23" t="s">
        <v>146</v>
      </c>
      <c r="C59" s="23" t="s">
        <v>299</v>
      </c>
      <c r="D59" s="19" t="s">
        <v>43</v>
      </c>
      <c r="E59" s="24" t="s">
        <v>300</v>
      </c>
      <c r="F59" s="25" t="s">
        <v>111</v>
      </c>
      <c r="G59" s="26">
        <v>1615</v>
      </c>
      <c r="H59" s="27">
        <v>0</v>
      </c>
      <c r="I59" s="27">
        <f>ROUND(ROUND(H59,2)*ROUND(G59,3),2)</f>
      </c>
      <c r="O59">
        <f>(I59*21)/100</f>
      </c>
      <c r="P59" t="s">
        <v>13</v>
      </c>
    </row>
    <row r="60" spans="1:5" ht="12.75">
      <c r="A60" s="28" t="s">
        <v>40</v>
      </c>
      <c r="E60" s="29" t="s">
        <v>301</v>
      </c>
    </row>
    <row r="61" spans="1:5" ht="51">
      <c r="A61" s="30" t="s">
        <v>42</v>
      </c>
      <c r="E61" s="31" t="s">
        <v>118</v>
      </c>
    </row>
    <row r="62" spans="1:5" ht="12.75">
      <c r="A62" t="s">
        <v>44</v>
      </c>
      <c r="E62" s="29" t="s">
        <v>302</v>
      </c>
    </row>
    <row r="63" spans="1:16" ht="12.75">
      <c r="A63" s="19" t="s">
        <v>35</v>
      </c>
      <c r="B63" s="23" t="s">
        <v>153</v>
      </c>
      <c r="C63" s="23" t="s">
        <v>303</v>
      </c>
      <c r="D63" s="19" t="s">
        <v>43</v>
      </c>
      <c r="E63" s="24" t="s">
        <v>304</v>
      </c>
      <c r="F63" s="25" t="s">
        <v>90</v>
      </c>
      <c r="G63" s="26">
        <v>323</v>
      </c>
      <c r="H63" s="27">
        <v>0</v>
      </c>
      <c r="I63" s="27">
        <f>ROUND(ROUND(H63,2)*ROUND(G63,3),2)</f>
      </c>
      <c r="O63">
        <f>(I63*21)/100</f>
      </c>
      <c r="P63" t="s">
        <v>13</v>
      </c>
    </row>
    <row r="64" spans="1:5" ht="12.75">
      <c r="A64" s="28" t="s">
        <v>40</v>
      </c>
      <c r="E64" s="29" t="s">
        <v>305</v>
      </c>
    </row>
    <row r="65" spans="1:5" ht="12.75">
      <c r="A65" s="30" t="s">
        <v>42</v>
      </c>
      <c r="E65" s="31" t="s">
        <v>306</v>
      </c>
    </row>
    <row r="66" spans="1:5" ht="38.25">
      <c r="A66" t="s">
        <v>44</v>
      </c>
      <c r="E66" s="29" t="s">
        <v>307</v>
      </c>
    </row>
    <row r="67" spans="1:16" ht="12.75">
      <c r="A67" s="19" t="s">
        <v>35</v>
      </c>
      <c r="B67" s="23" t="s">
        <v>159</v>
      </c>
      <c r="C67" s="23" t="s">
        <v>308</v>
      </c>
      <c r="D67" s="19" t="s">
        <v>43</v>
      </c>
      <c r="E67" s="24" t="s">
        <v>309</v>
      </c>
      <c r="F67" s="25" t="s">
        <v>111</v>
      </c>
      <c r="G67" s="26">
        <v>1615</v>
      </c>
      <c r="H67" s="27">
        <v>0</v>
      </c>
      <c r="I67" s="27">
        <f>ROUND(ROUND(H67,2)*ROUND(G67,3),2)</f>
      </c>
      <c r="O67">
        <f>(I67*21)/100</f>
      </c>
      <c r="P67" t="s">
        <v>13</v>
      </c>
    </row>
    <row r="68" spans="1:5" ht="12.75">
      <c r="A68" s="28" t="s">
        <v>40</v>
      </c>
      <c r="E68" s="29" t="s">
        <v>310</v>
      </c>
    </row>
    <row r="69" spans="1:5" ht="12.75">
      <c r="A69" s="30" t="s">
        <v>42</v>
      </c>
      <c r="E69" s="31" t="s">
        <v>311</v>
      </c>
    </row>
    <row r="70" spans="1:5" ht="25.5">
      <c r="A70" t="s">
        <v>44</v>
      </c>
      <c r="E70" s="29" t="s">
        <v>312</v>
      </c>
    </row>
    <row r="71" spans="1:16" ht="12.75">
      <c r="A71" s="19" t="s">
        <v>35</v>
      </c>
      <c r="B71" s="23" t="s">
        <v>165</v>
      </c>
      <c r="C71" s="23" t="s">
        <v>313</v>
      </c>
      <c r="D71" s="19" t="s">
        <v>43</v>
      </c>
      <c r="E71" s="24" t="s">
        <v>314</v>
      </c>
      <c r="F71" s="25" t="s">
        <v>111</v>
      </c>
      <c r="G71" s="26">
        <v>4845</v>
      </c>
      <c r="H71" s="27">
        <v>0</v>
      </c>
      <c r="I71" s="27">
        <f>ROUND(ROUND(H71,2)*ROUND(G71,3),2)</f>
      </c>
      <c r="O71">
        <f>(I71*21)/100</f>
      </c>
      <c r="P71" t="s">
        <v>13</v>
      </c>
    </row>
    <row r="72" spans="1:5" ht="12.75">
      <c r="A72" s="28" t="s">
        <v>40</v>
      </c>
      <c r="E72" s="29" t="s">
        <v>315</v>
      </c>
    </row>
    <row r="73" spans="1:5" ht="25.5">
      <c r="A73" s="30" t="s">
        <v>42</v>
      </c>
      <c r="E73" s="31" t="s">
        <v>316</v>
      </c>
    </row>
    <row r="74" spans="1:5" ht="38.25">
      <c r="A74" t="s">
        <v>44</v>
      </c>
      <c r="E74" s="29" t="s">
        <v>317</v>
      </c>
    </row>
    <row r="75" spans="1:16" ht="12.75">
      <c r="A75" s="19" t="s">
        <v>35</v>
      </c>
      <c r="B75" s="23" t="s">
        <v>171</v>
      </c>
      <c r="C75" s="23" t="s">
        <v>318</v>
      </c>
      <c r="D75" s="19" t="s">
        <v>43</v>
      </c>
      <c r="E75" s="24" t="s">
        <v>319</v>
      </c>
      <c r="F75" s="25" t="s">
        <v>111</v>
      </c>
      <c r="G75" s="26">
        <v>1615</v>
      </c>
      <c r="H75" s="27">
        <v>0</v>
      </c>
      <c r="I75" s="27">
        <f>ROUND(ROUND(H75,2)*ROUND(G75,3),2)</f>
      </c>
      <c r="O75">
        <f>(I75*21)/100</f>
      </c>
      <c r="P75" t="s">
        <v>13</v>
      </c>
    </row>
    <row r="76" spans="1:5" ht="12.75">
      <c r="A76" s="28" t="s">
        <v>40</v>
      </c>
      <c r="E76" s="29" t="s">
        <v>320</v>
      </c>
    </row>
    <row r="77" spans="1:5" ht="12.75">
      <c r="A77" s="30" t="s">
        <v>42</v>
      </c>
      <c r="E77" s="31" t="s">
        <v>321</v>
      </c>
    </row>
    <row r="78" spans="1:5" ht="25.5">
      <c r="A78" t="s">
        <v>44</v>
      </c>
      <c r="E78" s="29" t="s">
        <v>322</v>
      </c>
    </row>
    <row r="79" spans="1:16" ht="25.5">
      <c r="A79" s="19" t="s">
        <v>35</v>
      </c>
      <c r="B79" s="23" t="s">
        <v>178</v>
      </c>
      <c r="C79" s="23" t="s">
        <v>323</v>
      </c>
      <c r="D79" s="19" t="s">
        <v>43</v>
      </c>
      <c r="E79" s="24" t="s">
        <v>324</v>
      </c>
      <c r="F79" s="25" t="s">
        <v>61</v>
      </c>
      <c r="G79" s="26">
        <v>15</v>
      </c>
      <c r="H79" s="27">
        <v>0</v>
      </c>
      <c r="I79" s="27">
        <f>ROUND(ROUND(H79,2)*ROUND(G79,3),2)</f>
      </c>
      <c r="O79">
        <f>(I79*21)/100</f>
      </c>
      <c r="P79" t="s">
        <v>13</v>
      </c>
    </row>
    <row r="80" spans="1:5" ht="25.5">
      <c r="A80" s="28" t="s">
        <v>40</v>
      </c>
      <c r="E80" s="29" t="s">
        <v>325</v>
      </c>
    </row>
    <row r="81" spans="1:5" ht="12.75">
      <c r="A81" s="30" t="s">
        <v>42</v>
      </c>
      <c r="E81" s="31" t="s">
        <v>326</v>
      </c>
    </row>
    <row r="82" spans="1:5" ht="114.75">
      <c r="A82" t="s">
        <v>44</v>
      </c>
      <c r="E82" s="29" t="s">
        <v>327</v>
      </c>
    </row>
    <row r="83" spans="1:18" ht="12.75" customHeight="1">
      <c r="A83" s="5" t="s">
        <v>33</v>
      </c>
      <c r="B83" s="5"/>
      <c r="C83" s="35" t="s">
        <v>13</v>
      </c>
      <c r="D83" s="5"/>
      <c r="E83" s="21" t="s">
        <v>177</v>
      </c>
      <c r="F83" s="5"/>
      <c r="G83" s="5"/>
      <c r="H83" s="5"/>
      <c r="I83" s="36">
        <f>0+Q83</f>
      </c>
      <c r="O83">
        <f>0+R83</f>
      </c>
      <c r="Q83">
        <f>0+I84+I88+I92+I96+I100+I104+I108+I112</f>
      </c>
      <c r="R83">
        <f>0+O84+O88+O92+O96+O100+O104+O108+O112</f>
      </c>
    </row>
    <row r="84" spans="1:16" ht="12.75">
      <c r="A84" s="19" t="s">
        <v>35</v>
      </c>
      <c r="B84" s="23" t="s">
        <v>184</v>
      </c>
      <c r="C84" s="23" t="s">
        <v>328</v>
      </c>
      <c r="D84" s="19" t="s">
        <v>43</v>
      </c>
      <c r="E84" s="24" t="s">
        <v>329</v>
      </c>
      <c r="F84" s="25" t="s">
        <v>90</v>
      </c>
      <c r="G84" s="26">
        <v>0.944</v>
      </c>
      <c r="H84" s="27">
        <v>0</v>
      </c>
      <c r="I84" s="27">
        <f>ROUND(ROUND(H84,2)*ROUND(G84,3),2)</f>
      </c>
      <c r="O84">
        <f>(I84*21)/100</f>
      </c>
      <c r="P84" t="s">
        <v>13</v>
      </c>
    </row>
    <row r="85" spans="1:5" ht="25.5">
      <c r="A85" s="28" t="s">
        <v>40</v>
      </c>
      <c r="E85" s="29" t="s">
        <v>330</v>
      </c>
    </row>
    <row r="86" spans="1:5" ht="51">
      <c r="A86" s="30" t="s">
        <v>42</v>
      </c>
      <c r="E86" s="31" t="s">
        <v>331</v>
      </c>
    </row>
    <row r="87" spans="1:5" ht="51">
      <c r="A87" t="s">
        <v>44</v>
      </c>
      <c r="E87" s="29" t="s">
        <v>332</v>
      </c>
    </row>
    <row r="88" spans="1:16" ht="12.75">
      <c r="A88" s="19" t="s">
        <v>35</v>
      </c>
      <c r="B88" s="23" t="s">
        <v>190</v>
      </c>
      <c r="C88" s="23" t="s">
        <v>333</v>
      </c>
      <c r="D88" s="19" t="s">
        <v>43</v>
      </c>
      <c r="E88" s="24" t="s">
        <v>334</v>
      </c>
      <c r="F88" s="25" t="s">
        <v>90</v>
      </c>
      <c r="G88" s="26">
        <v>895.752</v>
      </c>
      <c r="H88" s="27">
        <v>0</v>
      </c>
      <c r="I88" s="27">
        <f>ROUND(ROUND(H88,2)*ROUND(G88,3),2)</f>
      </c>
      <c r="O88">
        <f>(I88*21)/100</f>
      </c>
      <c r="P88" t="s">
        <v>13</v>
      </c>
    </row>
    <row r="89" spans="1:5" ht="12.75">
      <c r="A89" s="28" t="s">
        <v>40</v>
      </c>
      <c r="E89" s="29" t="s">
        <v>335</v>
      </c>
    </row>
    <row r="90" spans="1:5" ht="89.25">
      <c r="A90" s="30" t="s">
        <v>42</v>
      </c>
      <c r="E90" s="31" t="s">
        <v>336</v>
      </c>
    </row>
    <row r="91" spans="1:5" ht="409.5">
      <c r="A91" t="s">
        <v>44</v>
      </c>
      <c r="E91" s="29" t="s">
        <v>337</v>
      </c>
    </row>
    <row r="92" spans="1:16" ht="12.75">
      <c r="A92" s="19" t="s">
        <v>35</v>
      </c>
      <c r="B92" s="23" t="s">
        <v>197</v>
      </c>
      <c r="C92" s="23" t="s">
        <v>338</v>
      </c>
      <c r="D92" s="19" t="s">
        <v>43</v>
      </c>
      <c r="E92" s="24" t="s">
        <v>339</v>
      </c>
      <c r="F92" s="25" t="s">
        <v>98</v>
      </c>
      <c r="G92" s="26">
        <v>87.428</v>
      </c>
      <c r="H92" s="27">
        <v>0</v>
      </c>
      <c r="I92" s="27">
        <f>ROUND(ROUND(H92,2)*ROUND(G92,3),2)</f>
      </c>
      <c r="O92">
        <f>(I92*21)/100</f>
      </c>
      <c r="P92" t="s">
        <v>13</v>
      </c>
    </row>
    <row r="93" spans="1:5" ht="12.75">
      <c r="A93" s="28" t="s">
        <v>40</v>
      </c>
      <c r="E93" s="29" t="s">
        <v>340</v>
      </c>
    </row>
    <row r="94" spans="1:5" ht="12.75">
      <c r="A94" s="30" t="s">
        <v>42</v>
      </c>
      <c r="E94" s="31" t="s">
        <v>341</v>
      </c>
    </row>
    <row r="95" spans="1:5" ht="267.75">
      <c r="A95" t="s">
        <v>44</v>
      </c>
      <c r="E95" s="29" t="s">
        <v>342</v>
      </c>
    </row>
    <row r="96" spans="1:16" ht="12.75">
      <c r="A96" s="19" t="s">
        <v>35</v>
      </c>
      <c r="B96" s="23" t="s">
        <v>203</v>
      </c>
      <c r="C96" s="23" t="s">
        <v>343</v>
      </c>
      <c r="D96" s="19" t="s">
        <v>43</v>
      </c>
      <c r="E96" s="24" t="s">
        <v>344</v>
      </c>
      <c r="F96" s="25" t="s">
        <v>149</v>
      </c>
      <c r="G96" s="26">
        <v>633.6</v>
      </c>
      <c r="H96" s="27">
        <v>0</v>
      </c>
      <c r="I96" s="27">
        <f>ROUND(ROUND(H96,2)*ROUND(G96,3),2)</f>
      </c>
      <c r="O96">
        <f>(I96*21)/100</f>
      </c>
      <c r="P96" t="s">
        <v>13</v>
      </c>
    </row>
    <row r="97" spans="1:5" ht="12.75">
      <c r="A97" s="28" t="s">
        <v>40</v>
      </c>
      <c r="E97" s="29" t="s">
        <v>345</v>
      </c>
    </row>
    <row r="98" spans="1:5" ht="89.25">
      <c r="A98" s="30" t="s">
        <v>42</v>
      </c>
      <c r="E98" s="31" t="s">
        <v>346</v>
      </c>
    </row>
    <row r="99" spans="1:5" ht="191.25">
      <c r="A99" t="s">
        <v>44</v>
      </c>
      <c r="E99" s="29" t="s">
        <v>347</v>
      </c>
    </row>
    <row r="100" spans="1:16" ht="12.75">
      <c r="A100" s="19" t="s">
        <v>35</v>
      </c>
      <c r="B100" s="23" t="s">
        <v>208</v>
      </c>
      <c r="C100" s="23" t="s">
        <v>348</v>
      </c>
      <c r="D100" s="19" t="s">
        <v>43</v>
      </c>
      <c r="E100" s="24" t="s">
        <v>349</v>
      </c>
      <c r="F100" s="25" t="s">
        <v>149</v>
      </c>
      <c r="G100" s="26">
        <v>158.4</v>
      </c>
      <c r="H100" s="27">
        <v>0</v>
      </c>
      <c r="I100" s="27">
        <f>ROUND(ROUND(H100,2)*ROUND(G100,3),2)</f>
      </c>
      <c r="O100">
        <f>(I100*21)/100</f>
      </c>
      <c r="P100" t="s">
        <v>13</v>
      </c>
    </row>
    <row r="101" spans="1:5" ht="12.75">
      <c r="A101" s="28" t="s">
        <v>40</v>
      </c>
      <c r="E101" s="29" t="s">
        <v>350</v>
      </c>
    </row>
    <row r="102" spans="1:5" ht="89.25">
      <c r="A102" s="30" t="s">
        <v>42</v>
      </c>
      <c r="E102" s="31" t="s">
        <v>351</v>
      </c>
    </row>
    <row r="103" spans="1:5" ht="191.25">
      <c r="A103" t="s">
        <v>44</v>
      </c>
      <c r="E103" s="29" t="s">
        <v>347</v>
      </c>
    </row>
    <row r="104" spans="1:16" ht="12.75">
      <c r="A104" s="19" t="s">
        <v>35</v>
      </c>
      <c r="B104" s="23" t="s">
        <v>213</v>
      </c>
      <c r="C104" s="23" t="s">
        <v>352</v>
      </c>
      <c r="D104" s="19" t="s">
        <v>43</v>
      </c>
      <c r="E104" s="24" t="s">
        <v>353</v>
      </c>
      <c r="F104" s="25" t="s">
        <v>90</v>
      </c>
      <c r="G104" s="26">
        <v>219.42</v>
      </c>
      <c r="H104" s="27">
        <v>0</v>
      </c>
      <c r="I104" s="27">
        <f>ROUND(ROUND(H104,2)*ROUND(G104,3),2)</f>
      </c>
      <c r="O104">
        <f>(I104*21)/100</f>
      </c>
      <c r="P104" t="s">
        <v>13</v>
      </c>
    </row>
    <row r="105" spans="1:5" ht="12.75">
      <c r="A105" s="28" t="s">
        <v>40</v>
      </c>
      <c r="E105" s="29" t="s">
        <v>354</v>
      </c>
    </row>
    <row r="106" spans="1:5" ht="76.5">
      <c r="A106" s="30" t="s">
        <v>42</v>
      </c>
      <c r="E106" s="31" t="s">
        <v>355</v>
      </c>
    </row>
    <row r="107" spans="1:5" ht="369.75">
      <c r="A107" t="s">
        <v>44</v>
      </c>
      <c r="E107" s="29" t="s">
        <v>356</v>
      </c>
    </row>
    <row r="108" spans="1:16" ht="12.75">
      <c r="A108" s="19" t="s">
        <v>35</v>
      </c>
      <c r="B108" s="23" t="s">
        <v>219</v>
      </c>
      <c r="C108" s="23" t="s">
        <v>357</v>
      </c>
      <c r="D108" s="19" t="s">
        <v>43</v>
      </c>
      <c r="E108" s="24" t="s">
        <v>358</v>
      </c>
      <c r="F108" s="25" t="s">
        <v>98</v>
      </c>
      <c r="G108" s="26">
        <v>0</v>
      </c>
      <c r="H108" s="27">
        <v>0</v>
      </c>
      <c r="I108" s="27">
        <f>ROUND(ROUND(H108,2)*ROUND(G108,3),2)</f>
      </c>
      <c r="O108">
        <f>(I108*21)/100</f>
      </c>
      <c r="P108" t="s">
        <v>13</v>
      </c>
    </row>
    <row r="109" spans="1:5" ht="12.75">
      <c r="A109" s="28" t="s">
        <v>40</v>
      </c>
      <c r="E109" s="29" t="s">
        <v>359</v>
      </c>
    </row>
    <row r="110" spans="1:5" ht="12.75">
      <c r="A110" s="30" t="s">
        <v>42</v>
      </c>
      <c r="E110" s="31" t="s">
        <v>360</v>
      </c>
    </row>
    <row r="111" spans="1:5" ht="267.75">
      <c r="A111" t="s">
        <v>44</v>
      </c>
      <c r="E111" s="29" t="s">
        <v>361</v>
      </c>
    </row>
    <row r="112" spans="1:16" ht="12.75">
      <c r="A112" s="19" t="s">
        <v>35</v>
      </c>
      <c r="B112" s="23" t="s">
        <v>225</v>
      </c>
      <c r="C112" s="23" t="s">
        <v>362</v>
      </c>
      <c r="D112" s="19" t="s">
        <v>43</v>
      </c>
      <c r="E112" s="24" t="s">
        <v>363</v>
      </c>
      <c r="F112" s="25" t="s">
        <v>111</v>
      </c>
      <c r="G112" s="26">
        <v>109.685</v>
      </c>
      <c r="H112" s="27">
        <v>0</v>
      </c>
      <c r="I112" s="27">
        <f>ROUND(ROUND(H112,2)*ROUND(G112,3),2)</f>
      </c>
      <c r="O112">
        <f>(I112*21)/100</f>
      </c>
      <c r="P112" t="s">
        <v>13</v>
      </c>
    </row>
    <row r="113" spans="1:5" ht="12.75">
      <c r="A113" s="28" t="s">
        <v>40</v>
      </c>
      <c r="E113" s="29" t="s">
        <v>364</v>
      </c>
    </row>
    <row r="114" spans="1:5" ht="51">
      <c r="A114" s="30" t="s">
        <v>42</v>
      </c>
      <c r="E114" s="31" t="s">
        <v>365</v>
      </c>
    </row>
    <row r="115" spans="1:5" ht="102">
      <c r="A115" t="s">
        <v>44</v>
      </c>
      <c r="E115" s="29" t="s">
        <v>366</v>
      </c>
    </row>
    <row r="116" spans="1:18" ht="12.75" customHeight="1">
      <c r="A116" s="5" t="s">
        <v>33</v>
      </c>
      <c r="B116" s="5"/>
      <c r="C116" s="35" t="s">
        <v>12</v>
      </c>
      <c r="D116" s="5"/>
      <c r="E116" s="21" t="s">
        <v>367</v>
      </c>
      <c r="F116" s="5"/>
      <c r="G116" s="5"/>
      <c r="H116" s="5"/>
      <c r="I116" s="36">
        <f>0+Q116</f>
      </c>
      <c r="O116">
        <f>0+R116</f>
      </c>
      <c r="Q116">
        <f>0+I117+I121+I125+I129+I133+I137+I141</f>
      </c>
      <c r="R116">
        <f>0+O117+O121+O125+O129+O133+O137+O141</f>
      </c>
    </row>
    <row r="117" spans="1:16" ht="12.75">
      <c r="A117" s="19" t="s">
        <v>35</v>
      </c>
      <c r="B117" s="23" t="s">
        <v>368</v>
      </c>
      <c r="C117" s="23" t="s">
        <v>369</v>
      </c>
      <c r="D117" s="19" t="s">
        <v>43</v>
      </c>
      <c r="E117" s="24" t="s">
        <v>370</v>
      </c>
      <c r="F117" s="25" t="s">
        <v>371</v>
      </c>
      <c r="G117" s="26">
        <v>1116</v>
      </c>
      <c r="H117" s="27">
        <v>0</v>
      </c>
      <c r="I117" s="27">
        <f>ROUND(ROUND(H117,2)*ROUND(G117,3),2)</f>
      </c>
      <c r="O117">
        <f>(I117*21)/100</f>
      </c>
      <c r="P117" t="s">
        <v>13</v>
      </c>
    </row>
    <row r="118" spans="1:5" ht="38.25">
      <c r="A118" s="28" t="s">
        <v>40</v>
      </c>
      <c r="E118" s="29" t="s">
        <v>372</v>
      </c>
    </row>
    <row r="119" spans="1:5" ht="51">
      <c r="A119" s="30" t="s">
        <v>42</v>
      </c>
      <c r="E119" s="31" t="s">
        <v>373</v>
      </c>
    </row>
    <row r="120" spans="1:5" ht="25.5">
      <c r="A120" t="s">
        <v>44</v>
      </c>
      <c r="E120" s="29" t="s">
        <v>374</v>
      </c>
    </row>
    <row r="121" spans="1:16" ht="12.75">
      <c r="A121" s="19" t="s">
        <v>35</v>
      </c>
      <c r="B121" s="23" t="s">
        <v>375</v>
      </c>
      <c r="C121" s="23" t="s">
        <v>376</v>
      </c>
      <c r="D121" s="19" t="s">
        <v>43</v>
      </c>
      <c r="E121" s="24" t="s">
        <v>377</v>
      </c>
      <c r="F121" s="25" t="s">
        <v>90</v>
      </c>
      <c r="G121" s="26">
        <v>94.448</v>
      </c>
      <c r="H121" s="27">
        <v>0</v>
      </c>
      <c r="I121" s="27">
        <f>ROUND(ROUND(H121,2)*ROUND(G121,3),2)</f>
      </c>
      <c r="O121">
        <f>(I121*21)/100</f>
      </c>
      <c r="P121" t="s">
        <v>13</v>
      </c>
    </row>
    <row r="122" spans="1:5" ht="12.75">
      <c r="A122" s="28" t="s">
        <v>40</v>
      </c>
      <c r="E122" s="29" t="s">
        <v>378</v>
      </c>
    </row>
    <row r="123" spans="1:5" ht="51">
      <c r="A123" s="30" t="s">
        <v>42</v>
      </c>
      <c r="E123" s="31" t="s">
        <v>379</v>
      </c>
    </row>
    <row r="124" spans="1:5" ht="382.5">
      <c r="A124" t="s">
        <v>44</v>
      </c>
      <c r="E124" s="29" t="s">
        <v>380</v>
      </c>
    </row>
    <row r="125" spans="1:16" ht="12.75">
      <c r="A125" s="19" t="s">
        <v>35</v>
      </c>
      <c r="B125" s="23" t="s">
        <v>381</v>
      </c>
      <c r="C125" s="23" t="s">
        <v>382</v>
      </c>
      <c r="D125" s="19" t="s">
        <v>43</v>
      </c>
      <c r="E125" s="24" t="s">
        <v>383</v>
      </c>
      <c r="F125" s="25" t="s">
        <v>98</v>
      </c>
      <c r="G125" s="26">
        <v>16.196</v>
      </c>
      <c r="H125" s="27">
        <v>0</v>
      </c>
      <c r="I125" s="27">
        <f>ROUND(ROUND(H125,2)*ROUND(G125,3),2)</f>
      </c>
      <c r="O125">
        <f>(I125*21)/100</f>
      </c>
      <c r="P125" t="s">
        <v>13</v>
      </c>
    </row>
    <row r="126" spans="1:5" ht="12.75">
      <c r="A126" s="28" t="s">
        <v>40</v>
      </c>
      <c r="E126" s="29" t="s">
        <v>384</v>
      </c>
    </row>
    <row r="127" spans="1:5" ht="12.75">
      <c r="A127" s="30" t="s">
        <v>42</v>
      </c>
      <c r="E127" s="31" t="s">
        <v>385</v>
      </c>
    </row>
    <row r="128" spans="1:5" ht="242.25">
      <c r="A128" t="s">
        <v>44</v>
      </c>
      <c r="E128" s="29" t="s">
        <v>386</v>
      </c>
    </row>
    <row r="129" spans="1:16" ht="12.75">
      <c r="A129" s="19" t="s">
        <v>35</v>
      </c>
      <c r="B129" s="23" t="s">
        <v>387</v>
      </c>
      <c r="C129" s="23" t="s">
        <v>388</v>
      </c>
      <c r="D129" s="19" t="s">
        <v>43</v>
      </c>
      <c r="E129" s="24" t="s">
        <v>389</v>
      </c>
      <c r="F129" s="25" t="s">
        <v>90</v>
      </c>
      <c r="G129" s="26">
        <v>472.52</v>
      </c>
      <c r="H129" s="27">
        <v>0</v>
      </c>
      <c r="I129" s="27">
        <f>ROUND(ROUND(H129,2)*ROUND(G129,3),2)</f>
      </c>
      <c r="O129">
        <f>(I129*21)/100</f>
      </c>
      <c r="P129" t="s">
        <v>13</v>
      </c>
    </row>
    <row r="130" spans="1:5" ht="12.75">
      <c r="A130" s="28" t="s">
        <v>40</v>
      </c>
      <c r="E130" s="29" t="s">
        <v>390</v>
      </c>
    </row>
    <row r="131" spans="1:5" ht="51">
      <c r="A131" s="30" t="s">
        <v>42</v>
      </c>
      <c r="E131" s="31" t="s">
        <v>391</v>
      </c>
    </row>
    <row r="132" spans="1:5" ht="369.75">
      <c r="A132" t="s">
        <v>44</v>
      </c>
      <c r="E132" s="29" t="s">
        <v>392</v>
      </c>
    </row>
    <row r="133" spans="1:16" ht="12.75">
      <c r="A133" s="19" t="s">
        <v>35</v>
      </c>
      <c r="B133" s="23" t="s">
        <v>393</v>
      </c>
      <c r="C133" s="23" t="s">
        <v>394</v>
      </c>
      <c r="D133" s="19" t="s">
        <v>43</v>
      </c>
      <c r="E133" s="24" t="s">
        <v>395</v>
      </c>
      <c r="F133" s="25" t="s">
        <v>98</v>
      </c>
      <c r="G133" s="26">
        <v>98.751</v>
      </c>
      <c r="H133" s="27">
        <v>0</v>
      </c>
      <c r="I133" s="27">
        <f>ROUND(ROUND(H133,2)*ROUND(G133,3),2)</f>
      </c>
      <c r="O133">
        <f>(I133*21)/100</f>
      </c>
      <c r="P133" t="s">
        <v>13</v>
      </c>
    </row>
    <row r="134" spans="1:5" ht="12.75">
      <c r="A134" s="28" t="s">
        <v>40</v>
      </c>
      <c r="E134" s="29" t="s">
        <v>396</v>
      </c>
    </row>
    <row r="135" spans="1:5" ht="63.75">
      <c r="A135" s="30" t="s">
        <v>42</v>
      </c>
      <c r="E135" s="31" t="s">
        <v>397</v>
      </c>
    </row>
    <row r="136" spans="1:5" ht="267.75">
      <c r="A136" t="s">
        <v>44</v>
      </c>
      <c r="E136" s="29" t="s">
        <v>361</v>
      </c>
    </row>
    <row r="137" spans="1:16" ht="12.75">
      <c r="A137" s="19" t="s">
        <v>35</v>
      </c>
      <c r="B137" s="23" t="s">
        <v>398</v>
      </c>
      <c r="C137" s="23" t="s">
        <v>399</v>
      </c>
      <c r="D137" s="19" t="s">
        <v>43</v>
      </c>
      <c r="E137" s="24" t="s">
        <v>400</v>
      </c>
      <c r="F137" s="25" t="s">
        <v>90</v>
      </c>
      <c r="G137" s="26">
        <v>113.832</v>
      </c>
      <c r="H137" s="27">
        <v>0</v>
      </c>
      <c r="I137" s="27">
        <f>ROUND(ROUND(H137,2)*ROUND(G137,3),2)</f>
      </c>
      <c r="O137">
        <f>(I137*21)/100</f>
      </c>
      <c r="P137" t="s">
        <v>13</v>
      </c>
    </row>
    <row r="138" spans="1:5" ht="12.75">
      <c r="A138" s="28" t="s">
        <v>40</v>
      </c>
      <c r="E138" s="29" t="s">
        <v>401</v>
      </c>
    </row>
    <row r="139" spans="1:5" ht="51">
      <c r="A139" s="30" t="s">
        <v>42</v>
      </c>
      <c r="E139" s="31" t="s">
        <v>402</v>
      </c>
    </row>
    <row r="140" spans="1:5" ht="395.25">
      <c r="A140" t="s">
        <v>44</v>
      </c>
      <c r="E140" s="29" t="s">
        <v>403</v>
      </c>
    </row>
    <row r="141" spans="1:16" ht="12.75">
      <c r="A141" s="19" t="s">
        <v>35</v>
      </c>
      <c r="B141" s="23" t="s">
        <v>404</v>
      </c>
      <c r="C141" s="23" t="s">
        <v>405</v>
      </c>
      <c r="D141" s="19" t="s">
        <v>43</v>
      </c>
      <c r="E141" s="24" t="s">
        <v>406</v>
      </c>
      <c r="F141" s="25" t="s">
        <v>98</v>
      </c>
      <c r="G141" s="26">
        <v>26.96</v>
      </c>
      <c r="H141" s="27">
        <v>0</v>
      </c>
      <c r="I141" s="27">
        <f>ROUND(ROUND(H141,2)*ROUND(G141,3),2)</f>
      </c>
      <c r="O141">
        <f>(I141*21)/100</f>
      </c>
      <c r="P141" t="s">
        <v>13</v>
      </c>
    </row>
    <row r="142" spans="1:5" ht="12.75">
      <c r="A142" s="28" t="s">
        <v>40</v>
      </c>
      <c r="E142" s="29" t="s">
        <v>407</v>
      </c>
    </row>
    <row r="143" spans="1:5" ht="51">
      <c r="A143" s="30" t="s">
        <v>42</v>
      </c>
      <c r="E143" s="31" t="s">
        <v>408</v>
      </c>
    </row>
    <row r="144" spans="1:5" ht="267.75">
      <c r="A144" t="s">
        <v>44</v>
      </c>
      <c r="E144" s="29" t="s">
        <v>409</v>
      </c>
    </row>
    <row r="145" spans="1:18" ht="12.75" customHeight="1">
      <c r="A145" s="5" t="s">
        <v>33</v>
      </c>
      <c r="B145" s="5"/>
      <c r="C145" s="35" t="s">
        <v>23</v>
      </c>
      <c r="D145" s="5"/>
      <c r="E145" s="21" t="s">
        <v>410</v>
      </c>
      <c r="F145" s="5"/>
      <c r="G145" s="5"/>
      <c r="H145" s="5"/>
      <c r="I145" s="36">
        <f>0+Q145</f>
      </c>
      <c r="O145">
        <f>0+R145</f>
      </c>
      <c r="Q145">
        <f>0+I146+I150+I154+I158+I162+I166+I170+I174+I178+I182+I186+I190+I194+I198+I202+I206+I210+I214+I218+I222+I226</f>
      </c>
      <c r="R145">
        <f>0+O146+O150+O154+O158+O162+O166+O170+O174+O178+O182+O186+O190+O194+O198+O202+O206+O210+O214+O218+O222+O226</f>
      </c>
    </row>
    <row r="146" spans="1:16" ht="12.75">
      <c r="A146" s="19" t="s">
        <v>35</v>
      </c>
      <c r="B146" s="23" t="s">
        <v>411</v>
      </c>
      <c r="C146" s="23" t="s">
        <v>412</v>
      </c>
      <c r="D146" s="19" t="s">
        <v>43</v>
      </c>
      <c r="E146" s="24" t="s">
        <v>413</v>
      </c>
      <c r="F146" s="25" t="s">
        <v>90</v>
      </c>
      <c r="G146" s="26">
        <v>38.386</v>
      </c>
      <c r="H146" s="27">
        <v>0</v>
      </c>
      <c r="I146" s="27">
        <f>ROUND(ROUND(H146,2)*ROUND(G146,3),2)</f>
      </c>
      <c r="O146">
        <f>(I146*21)/100</f>
      </c>
      <c r="P146" t="s">
        <v>13</v>
      </c>
    </row>
    <row r="147" spans="1:5" ht="12.75">
      <c r="A147" s="28" t="s">
        <v>40</v>
      </c>
      <c r="E147" s="29" t="s">
        <v>414</v>
      </c>
    </row>
    <row r="148" spans="1:5" ht="51">
      <c r="A148" s="30" t="s">
        <v>42</v>
      </c>
      <c r="E148" s="31" t="s">
        <v>415</v>
      </c>
    </row>
    <row r="149" spans="1:5" ht="395.25">
      <c r="A149" t="s">
        <v>44</v>
      </c>
      <c r="E149" s="29" t="s">
        <v>403</v>
      </c>
    </row>
    <row r="150" spans="1:16" ht="12.75">
      <c r="A150" s="19" t="s">
        <v>35</v>
      </c>
      <c r="B150" s="23" t="s">
        <v>416</v>
      </c>
      <c r="C150" s="23" t="s">
        <v>417</v>
      </c>
      <c r="D150" s="19" t="s">
        <v>43</v>
      </c>
      <c r="E150" s="24" t="s">
        <v>418</v>
      </c>
      <c r="F150" s="25" t="s">
        <v>98</v>
      </c>
      <c r="G150" s="26">
        <v>0</v>
      </c>
      <c r="H150" s="27">
        <v>0</v>
      </c>
      <c r="I150" s="27">
        <f>ROUND(ROUND(H150,2)*ROUND(G150,3),2)</f>
      </c>
      <c r="O150">
        <f>(I150*21)/100</f>
      </c>
      <c r="P150" t="s">
        <v>13</v>
      </c>
    </row>
    <row r="151" spans="1:5" ht="12.75">
      <c r="A151" s="28" t="s">
        <v>40</v>
      </c>
      <c r="E151" s="29" t="s">
        <v>419</v>
      </c>
    </row>
    <row r="152" spans="1:5" ht="12.75">
      <c r="A152" s="30" t="s">
        <v>42</v>
      </c>
      <c r="E152" s="31" t="s">
        <v>420</v>
      </c>
    </row>
    <row r="153" spans="1:5" ht="267.75">
      <c r="A153" t="s">
        <v>44</v>
      </c>
      <c r="E153" s="29" t="s">
        <v>409</v>
      </c>
    </row>
    <row r="154" spans="1:16" ht="12.75">
      <c r="A154" s="19" t="s">
        <v>35</v>
      </c>
      <c r="B154" s="23" t="s">
        <v>421</v>
      </c>
      <c r="C154" s="23" t="s">
        <v>422</v>
      </c>
      <c r="D154" s="19" t="s">
        <v>43</v>
      </c>
      <c r="E154" s="24" t="s">
        <v>423</v>
      </c>
      <c r="F154" s="25" t="s">
        <v>90</v>
      </c>
      <c r="G154" s="26">
        <v>247.046</v>
      </c>
      <c r="H154" s="27">
        <v>0</v>
      </c>
      <c r="I154" s="27">
        <f>ROUND(ROUND(H154,2)*ROUND(G154,3),2)</f>
      </c>
      <c r="O154">
        <f>(I154*21)/100</f>
      </c>
      <c r="P154" t="s">
        <v>13</v>
      </c>
    </row>
    <row r="155" spans="1:5" ht="12.75">
      <c r="A155" s="28" t="s">
        <v>40</v>
      </c>
      <c r="E155" s="29" t="s">
        <v>424</v>
      </c>
    </row>
    <row r="156" spans="1:5" ht="12.75">
      <c r="A156" s="30" t="s">
        <v>42</v>
      </c>
      <c r="E156" s="31" t="s">
        <v>425</v>
      </c>
    </row>
    <row r="157" spans="1:5" ht="395.25">
      <c r="A157" t="s">
        <v>44</v>
      </c>
      <c r="E157" s="29" t="s">
        <v>403</v>
      </c>
    </row>
    <row r="158" spans="1:16" ht="12.75">
      <c r="A158" s="19" t="s">
        <v>35</v>
      </c>
      <c r="B158" s="23" t="s">
        <v>426</v>
      </c>
      <c r="C158" s="23" t="s">
        <v>427</v>
      </c>
      <c r="D158" s="19" t="s">
        <v>43</v>
      </c>
      <c r="E158" s="24" t="s">
        <v>428</v>
      </c>
      <c r="F158" s="25" t="s">
        <v>98</v>
      </c>
      <c r="G158" s="26">
        <v>58.33</v>
      </c>
      <c r="H158" s="27">
        <v>0</v>
      </c>
      <c r="I158" s="27">
        <f>ROUND(ROUND(H158,2)*ROUND(G158,3),2)</f>
      </c>
      <c r="O158">
        <f>(I158*21)/100</f>
      </c>
      <c r="P158" t="s">
        <v>13</v>
      </c>
    </row>
    <row r="159" spans="1:5" ht="12.75">
      <c r="A159" s="28" t="s">
        <v>40</v>
      </c>
      <c r="E159" s="29" t="s">
        <v>429</v>
      </c>
    </row>
    <row r="160" spans="1:5" ht="12.75">
      <c r="A160" s="30" t="s">
        <v>42</v>
      </c>
      <c r="E160" s="31" t="s">
        <v>430</v>
      </c>
    </row>
    <row r="161" spans="1:5" ht="267.75">
      <c r="A161" t="s">
        <v>44</v>
      </c>
      <c r="E161" s="29" t="s">
        <v>431</v>
      </c>
    </row>
    <row r="162" spans="1:16" ht="12.75">
      <c r="A162" s="19" t="s">
        <v>35</v>
      </c>
      <c r="B162" s="23" t="s">
        <v>432</v>
      </c>
      <c r="C162" s="23" t="s">
        <v>433</v>
      </c>
      <c r="D162" s="19" t="s">
        <v>43</v>
      </c>
      <c r="E162" s="24" t="s">
        <v>434</v>
      </c>
      <c r="F162" s="25" t="s">
        <v>98</v>
      </c>
      <c r="G162" s="26">
        <v>113.663</v>
      </c>
      <c r="H162" s="27">
        <v>0</v>
      </c>
      <c r="I162" s="27">
        <f>ROUND(ROUND(H162,2)*ROUND(G162,3),2)</f>
      </c>
      <c r="O162">
        <f>(I162*21)/100</f>
      </c>
      <c r="P162" t="s">
        <v>13</v>
      </c>
    </row>
    <row r="163" spans="1:5" ht="12.75">
      <c r="A163" s="28" t="s">
        <v>40</v>
      </c>
      <c r="E163" s="29" t="s">
        <v>435</v>
      </c>
    </row>
    <row r="164" spans="1:5" ht="12.75">
      <c r="A164" s="30" t="s">
        <v>42</v>
      </c>
      <c r="E164" s="31" t="s">
        <v>436</v>
      </c>
    </row>
    <row r="165" spans="1:5" ht="306">
      <c r="A165" t="s">
        <v>44</v>
      </c>
      <c r="E165" s="29" t="s">
        <v>437</v>
      </c>
    </row>
    <row r="166" spans="1:16" ht="12.75">
      <c r="A166" s="19" t="s">
        <v>35</v>
      </c>
      <c r="B166" s="23" t="s">
        <v>438</v>
      </c>
      <c r="C166" s="23" t="s">
        <v>439</v>
      </c>
      <c r="D166" s="19" t="s">
        <v>88</v>
      </c>
      <c r="E166" s="24" t="s">
        <v>440</v>
      </c>
      <c r="F166" s="25" t="s">
        <v>149</v>
      </c>
      <c r="G166" s="26">
        <v>37.65</v>
      </c>
      <c r="H166" s="27">
        <v>0</v>
      </c>
      <c r="I166" s="27">
        <f>ROUND(ROUND(H166,2)*ROUND(G166,3),2)</f>
      </c>
      <c r="O166">
        <f>(I166*21)/100</f>
      </c>
      <c r="P166" t="s">
        <v>13</v>
      </c>
    </row>
    <row r="167" spans="1:5" ht="12.75">
      <c r="A167" s="28" t="s">
        <v>40</v>
      </c>
      <c r="E167" s="29" t="s">
        <v>441</v>
      </c>
    </row>
    <row r="168" spans="1:5" ht="63.75">
      <c r="A168" s="30" t="s">
        <v>42</v>
      </c>
      <c r="E168" s="31" t="s">
        <v>442</v>
      </c>
    </row>
    <row r="169" spans="1:5" ht="63.75">
      <c r="A169" t="s">
        <v>44</v>
      </c>
      <c r="E169" s="29" t="s">
        <v>443</v>
      </c>
    </row>
    <row r="170" spans="1:16" ht="12.75">
      <c r="A170" s="19" t="s">
        <v>35</v>
      </c>
      <c r="B170" s="23" t="s">
        <v>444</v>
      </c>
      <c r="C170" s="23" t="s">
        <v>439</v>
      </c>
      <c r="D170" s="19" t="s">
        <v>94</v>
      </c>
      <c r="E170" s="24" t="s">
        <v>440</v>
      </c>
      <c r="F170" s="25" t="s">
        <v>149</v>
      </c>
      <c r="G170" s="26">
        <v>19.52</v>
      </c>
      <c r="H170" s="27">
        <v>0</v>
      </c>
      <c r="I170" s="27">
        <f>ROUND(ROUND(H170,2)*ROUND(G170,3),2)</f>
      </c>
      <c r="O170">
        <f>(I170*21)/100</f>
      </c>
      <c r="P170" t="s">
        <v>13</v>
      </c>
    </row>
    <row r="171" spans="1:5" ht="12.75">
      <c r="A171" s="28" t="s">
        <v>40</v>
      </c>
      <c r="E171" s="29" t="s">
        <v>445</v>
      </c>
    </row>
    <row r="172" spans="1:5" ht="51">
      <c r="A172" s="30" t="s">
        <v>42</v>
      </c>
      <c r="E172" s="31" t="s">
        <v>446</v>
      </c>
    </row>
    <row r="173" spans="1:5" ht="51">
      <c r="A173" t="s">
        <v>44</v>
      </c>
      <c r="E173" s="29" t="s">
        <v>447</v>
      </c>
    </row>
    <row r="174" spans="1:16" ht="12.75">
      <c r="A174" s="19" t="s">
        <v>35</v>
      </c>
      <c r="B174" s="23" t="s">
        <v>448</v>
      </c>
      <c r="C174" s="23" t="s">
        <v>449</v>
      </c>
      <c r="D174" s="19" t="s">
        <v>43</v>
      </c>
      <c r="E174" s="24" t="s">
        <v>450</v>
      </c>
      <c r="F174" s="25" t="s">
        <v>61</v>
      </c>
      <c r="G174" s="26">
        <v>36</v>
      </c>
      <c r="H174" s="27">
        <v>0</v>
      </c>
      <c r="I174" s="27">
        <f>ROUND(ROUND(H174,2)*ROUND(G174,3),2)</f>
      </c>
      <c r="O174">
        <f>(I174*21)/100</f>
      </c>
      <c r="P174" t="s">
        <v>13</v>
      </c>
    </row>
    <row r="175" spans="1:5" ht="12.75">
      <c r="A175" s="28" t="s">
        <v>40</v>
      </c>
      <c r="E175" s="29" t="s">
        <v>451</v>
      </c>
    </row>
    <row r="176" spans="1:5" ht="12.75">
      <c r="A176" s="30" t="s">
        <v>42</v>
      </c>
      <c r="E176" s="31" t="s">
        <v>452</v>
      </c>
    </row>
    <row r="177" spans="1:5" ht="229.5">
      <c r="A177" t="s">
        <v>44</v>
      </c>
      <c r="E177" s="29" t="s">
        <v>453</v>
      </c>
    </row>
    <row r="178" spans="1:16" ht="12.75">
      <c r="A178" s="19" t="s">
        <v>35</v>
      </c>
      <c r="B178" s="23" t="s">
        <v>454</v>
      </c>
      <c r="C178" s="23" t="s">
        <v>455</v>
      </c>
      <c r="D178" s="19" t="s">
        <v>43</v>
      </c>
      <c r="E178" s="24" t="s">
        <v>456</v>
      </c>
      <c r="F178" s="25" t="s">
        <v>90</v>
      </c>
      <c r="G178" s="26">
        <v>4.05</v>
      </c>
      <c r="H178" s="27">
        <v>0</v>
      </c>
      <c r="I178" s="27">
        <f>ROUND(ROUND(H178,2)*ROUND(G178,3),2)</f>
      </c>
      <c r="O178">
        <f>(I178*21)/100</f>
      </c>
      <c r="P178" t="s">
        <v>13</v>
      </c>
    </row>
    <row r="179" spans="1:5" ht="12.75">
      <c r="A179" s="28" t="s">
        <v>40</v>
      </c>
      <c r="E179" s="29" t="s">
        <v>457</v>
      </c>
    </row>
    <row r="180" spans="1:5" ht="51">
      <c r="A180" s="30" t="s">
        <v>42</v>
      </c>
      <c r="E180" s="31" t="s">
        <v>458</v>
      </c>
    </row>
    <row r="181" spans="1:5" ht="229.5">
      <c r="A181" t="s">
        <v>44</v>
      </c>
      <c r="E181" s="29" t="s">
        <v>459</v>
      </c>
    </row>
    <row r="182" spans="1:16" ht="12.75">
      <c r="A182" s="19" t="s">
        <v>35</v>
      </c>
      <c r="B182" s="23" t="s">
        <v>460</v>
      </c>
      <c r="C182" s="23" t="s">
        <v>461</v>
      </c>
      <c r="D182" s="19" t="s">
        <v>43</v>
      </c>
      <c r="E182" s="24" t="s">
        <v>462</v>
      </c>
      <c r="F182" s="25" t="s">
        <v>90</v>
      </c>
      <c r="G182" s="26">
        <v>34.972</v>
      </c>
      <c r="H182" s="27">
        <v>0</v>
      </c>
      <c r="I182" s="27">
        <f>ROUND(ROUND(H182,2)*ROUND(G182,3),2)</f>
      </c>
      <c r="O182">
        <f>(I182*21)/100</f>
      </c>
      <c r="P182" t="s">
        <v>13</v>
      </c>
    </row>
    <row r="183" spans="1:5" ht="12.75">
      <c r="A183" s="28" t="s">
        <v>40</v>
      </c>
      <c r="E183" s="29" t="s">
        <v>463</v>
      </c>
    </row>
    <row r="184" spans="1:5" ht="127.5">
      <c r="A184" s="30" t="s">
        <v>42</v>
      </c>
      <c r="E184" s="31" t="s">
        <v>464</v>
      </c>
    </row>
    <row r="185" spans="1:5" ht="395.25">
      <c r="A185" t="s">
        <v>44</v>
      </c>
      <c r="E185" s="29" t="s">
        <v>403</v>
      </c>
    </row>
    <row r="186" spans="1:16" ht="12.75">
      <c r="A186" s="19" t="s">
        <v>35</v>
      </c>
      <c r="B186" s="23" t="s">
        <v>465</v>
      </c>
      <c r="C186" s="23" t="s">
        <v>466</v>
      </c>
      <c r="D186" s="19" t="s">
        <v>43</v>
      </c>
      <c r="E186" s="24" t="s">
        <v>467</v>
      </c>
      <c r="F186" s="25" t="s">
        <v>90</v>
      </c>
      <c r="G186" s="26">
        <v>22.112</v>
      </c>
      <c r="H186" s="27">
        <v>0</v>
      </c>
      <c r="I186" s="27">
        <f>ROUND(ROUND(H186,2)*ROUND(G186,3),2)</f>
      </c>
      <c r="O186">
        <f>(I186*21)/100</f>
      </c>
      <c r="P186" t="s">
        <v>13</v>
      </c>
    </row>
    <row r="187" spans="1:5" ht="25.5">
      <c r="A187" s="28" t="s">
        <v>40</v>
      </c>
      <c r="E187" s="29" t="s">
        <v>468</v>
      </c>
    </row>
    <row r="188" spans="1:5" ht="51">
      <c r="A188" s="30" t="s">
        <v>42</v>
      </c>
      <c r="E188" s="31" t="s">
        <v>469</v>
      </c>
    </row>
    <row r="189" spans="1:5" ht="369.75">
      <c r="A189" t="s">
        <v>44</v>
      </c>
      <c r="E189" s="29" t="s">
        <v>392</v>
      </c>
    </row>
    <row r="190" spans="1:16" ht="12.75">
      <c r="A190" s="19" t="s">
        <v>35</v>
      </c>
      <c r="B190" s="23" t="s">
        <v>470</v>
      </c>
      <c r="C190" s="23" t="s">
        <v>471</v>
      </c>
      <c r="D190" s="19" t="s">
        <v>43</v>
      </c>
      <c r="E190" s="24" t="s">
        <v>472</v>
      </c>
      <c r="F190" s="25" t="s">
        <v>90</v>
      </c>
      <c r="G190" s="26">
        <v>17.61</v>
      </c>
      <c r="H190" s="27">
        <v>0</v>
      </c>
      <c r="I190" s="27">
        <f>ROUND(ROUND(H190,2)*ROUND(G190,3),2)</f>
      </c>
      <c r="O190">
        <f>(I190*21)/100</f>
      </c>
      <c r="P190" t="s">
        <v>13</v>
      </c>
    </row>
    <row r="191" spans="1:5" ht="25.5">
      <c r="A191" s="28" t="s">
        <v>40</v>
      </c>
      <c r="E191" s="29" t="s">
        <v>473</v>
      </c>
    </row>
    <row r="192" spans="1:5" ht="12.75">
      <c r="A192" s="30" t="s">
        <v>42</v>
      </c>
      <c r="E192" s="31" t="s">
        <v>474</v>
      </c>
    </row>
    <row r="193" spans="1:5" ht="408">
      <c r="A193" t="s">
        <v>44</v>
      </c>
      <c r="E193" s="29" t="s">
        <v>475</v>
      </c>
    </row>
    <row r="194" spans="1:16" ht="12.75">
      <c r="A194" s="19" t="s">
        <v>35</v>
      </c>
      <c r="B194" s="23" t="s">
        <v>476</v>
      </c>
      <c r="C194" s="23" t="s">
        <v>477</v>
      </c>
      <c r="D194" s="19" t="s">
        <v>88</v>
      </c>
      <c r="E194" s="24" t="s">
        <v>478</v>
      </c>
      <c r="F194" s="25" t="s">
        <v>90</v>
      </c>
      <c r="G194" s="26">
        <v>15.059</v>
      </c>
      <c r="H194" s="27">
        <v>0</v>
      </c>
      <c r="I194" s="27">
        <f>ROUND(ROUND(H194,2)*ROUND(G194,3),2)</f>
      </c>
      <c r="O194">
        <f>(I194*21)/100</f>
      </c>
      <c r="P194" t="s">
        <v>13</v>
      </c>
    </row>
    <row r="195" spans="1:5" ht="12.75">
      <c r="A195" s="28" t="s">
        <v>40</v>
      </c>
      <c r="E195" s="29" t="s">
        <v>479</v>
      </c>
    </row>
    <row r="196" spans="1:5" ht="25.5">
      <c r="A196" s="30" t="s">
        <v>42</v>
      </c>
      <c r="E196" s="31" t="s">
        <v>480</v>
      </c>
    </row>
    <row r="197" spans="1:5" ht="38.25">
      <c r="A197" t="s">
        <v>44</v>
      </c>
      <c r="E197" s="29" t="s">
        <v>481</v>
      </c>
    </row>
    <row r="198" spans="1:16" ht="12.75">
      <c r="A198" s="19" t="s">
        <v>35</v>
      </c>
      <c r="B198" s="23" t="s">
        <v>482</v>
      </c>
      <c r="C198" s="23" t="s">
        <v>477</v>
      </c>
      <c r="D198" s="19" t="s">
        <v>94</v>
      </c>
      <c r="E198" s="24" t="s">
        <v>478</v>
      </c>
      <c r="F198" s="25" t="s">
        <v>90</v>
      </c>
      <c r="G198" s="26">
        <v>0.24</v>
      </c>
      <c r="H198" s="27">
        <v>0</v>
      </c>
      <c r="I198" s="27">
        <f>ROUND(ROUND(H198,2)*ROUND(G198,3),2)</f>
      </c>
      <c r="O198">
        <f>(I198*21)/100</f>
      </c>
      <c r="P198" t="s">
        <v>13</v>
      </c>
    </row>
    <row r="199" spans="1:5" ht="12.75">
      <c r="A199" s="28" t="s">
        <v>40</v>
      </c>
      <c r="E199" s="29" t="s">
        <v>483</v>
      </c>
    </row>
    <row r="200" spans="1:5" ht="25.5">
      <c r="A200" s="30" t="s">
        <v>42</v>
      </c>
      <c r="E200" s="31" t="s">
        <v>484</v>
      </c>
    </row>
    <row r="201" spans="1:5" ht="38.25">
      <c r="A201" t="s">
        <v>44</v>
      </c>
      <c r="E201" s="29" t="s">
        <v>481</v>
      </c>
    </row>
    <row r="202" spans="1:16" ht="12.75">
      <c r="A202" s="19" t="s">
        <v>35</v>
      </c>
      <c r="B202" s="23" t="s">
        <v>485</v>
      </c>
      <c r="C202" s="23" t="s">
        <v>486</v>
      </c>
      <c r="D202" s="19" t="s">
        <v>88</v>
      </c>
      <c r="E202" s="24" t="s">
        <v>487</v>
      </c>
      <c r="F202" s="25" t="s">
        <v>90</v>
      </c>
      <c r="G202" s="26">
        <v>130.314</v>
      </c>
      <c r="H202" s="27">
        <v>0</v>
      </c>
      <c r="I202" s="27">
        <f>ROUND(ROUND(H202,2)*ROUND(G202,3),2)</f>
      </c>
      <c r="O202">
        <f>(I202*21)/100</f>
      </c>
      <c r="P202" t="s">
        <v>13</v>
      </c>
    </row>
    <row r="203" spans="1:5" ht="12.75">
      <c r="A203" s="28" t="s">
        <v>40</v>
      </c>
      <c r="E203" s="29" t="s">
        <v>488</v>
      </c>
    </row>
    <row r="204" spans="1:5" ht="51">
      <c r="A204" s="30" t="s">
        <v>42</v>
      </c>
      <c r="E204" s="31" t="s">
        <v>489</v>
      </c>
    </row>
    <row r="205" spans="1:5" ht="38.25">
      <c r="A205" t="s">
        <v>44</v>
      </c>
      <c r="E205" s="29" t="s">
        <v>481</v>
      </c>
    </row>
    <row r="206" spans="1:16" ht="12.75">
      <c r="A206" s="19" t="s">
        <v>35</v>
      </c>
      <c r="B206" s="23" t="s">
        <v>490</v>
      </c>
      <c r="C206" s="23" t="s">
        <v>486</v>
      </c>
      <c r="D206" s="19" t="s">
        <v>94</v>
      </c>
      <c r="E206" s="24" t="s">
        <v>487</v>
      </c>
      <c r="F206" s="25" t="s">
        <v>90</v>
      </c>
      <c r="G206" s="26">
        <v>31.675</v>
      </c>
      <c r="H206" s="27">
        <v>0</v>
      </c>
      <c r="I206" s="27">
        <f>ROUND(ROUND(H206,2)*ROUND(G206,3),2)</f>
      </c>
      <c r="O206">
        <f>(I206*21)/100</f>
      </c>
      <c r="P206" t="s">
        <v>13</v>
      </c>
    </row>
    <row r="207" spans="1:5" ht="12.75">
      <c r="A207" s="28" t="s">
        <v>40</v>
      </c>
      <c r="E207" s="29" t="s">
        <v>491</v>
      </c>
    </row>
    <row r="208" spans="1:5" ht="51">
      <c r="A208" s="30" t="s">
        <v>42</v>
      </c>
      <c r="E208" s="31" t="s">
        <v>492</v>
      </c>
    </row>
    <row r="209" spans="1:5" ht="38.25">
      <c r="A209" t="s">
        <v>44</v>
      </c>
      <c r="E209" s="29" t="s">
        <v>481</v>
      </c>
    </row>
    <row r="210" spans="1:16" ht="12.75">
      <c r="A210" s="19" t="s">
        <v>35</v>
      </c>
      <c r="B210" s="23" t="s">
        <v>493</v>
      </c>
      <c r="C210" s="23" t="s">
        <v>486</v>
      </c>
      <c r="D210" s="19" t="s">
        <v>494</v>
      </c>
      <c r="E210" s="24" t="s">
        <v>487</v>
      </c>
      <c r="F210" s="25" t="s">
        <v>90</v>
      </c>
      <c r="G210" s="26">
        <v>237.613</v>
      </c>
      <c r="H210" s="27">
        <v>0</v>
      </c>
      <c r="I210" s="27">
        <f>ROUND(ROUND(H210,2)*ROUND(G210,3),2)</f>
      </c>
      <c r="O210">
        <f>(I210*21)/100</f>
      </c>
      <c r="P210" t="s">
        <v>13</v>
      </c>
    </row>
    <row r="211" spans="1:5" ht="12.75">
      <c r="A211" s="28" t="s">
        <v>40</v>
      </c>
      <c r="E211" s="29" t="s">
        <v>495</v>
      </c>
    </row>
    <row r="212" spans="1:5" ht="51">
      <c r="A212" s="30" t="s">
        <v>42</v>
      </c>
      <c r="E212" s="31" t="s">
        <v>496</v>
      </c>
    </row>
    <row r="213" spans="1:5" ht="38.25">
      <c r="A213" t="s">
        <v>44</v>
      </c>
      <c r="E213" s="29" t="s">
        <v>481</v>
      </c>
    </row>
    <row r="214" spans="1:16" ht="12.75">
      <c r="A214" s="19" t="s">
        <v>35</v>
      </c>
      <c r="B214" s="23" t="s">
        <v>497</v>
      </c>
      <c r="C214" s="23" t="s">
        <v>486</v>
      </c>
      <c r="D214" s="19" t="s">
        <v>498</v>
      </c>
      <c r="E214" s="24" t="s">
        <v>487</v>
      </c>
      <c r="F214" s="25" t="s">
        <v>90</v>
      </c>
      <c r="G214" s="26">
        <v>971.713</v>
      </c>
      <c r="H214" s="27">
        <v>0</v>
      </c>
      <c r="I214" s="27">
        <f>ROUND(ROUND(H214,2)*ROUND(G214,3),2)</f>
      </c>
      <c r="O214">
        <f>(I214*21)/100</f>
      </c>
      <c r="P214" t="s">
        <v>13</v>
      </c>
    </row>
    <row r="215" spans="1:5" ht="12.75">
      <c r="A215" s="28" t="s">
        <v>40</v>
      </c>
      <c r="E215" s="29" t="s">
        <v>499</v>
      </c>
    </row>
    <row r="216" spans="1:5" ht="51">
      <c r="A216" s="30" t="s">
        <v>42</v>
      </c>
      <c r="E216" s="31" t="s">
        <v>500</v>
      </c>
    </row>
    <row r="217" spans="1:5" ht="38.25">
      <c r="A217" t="s">
        <v>44</v>
      </c>
      <c r="E217" s="29" t="s">
        <v>481</v>
      </c>
    </row>
    <row r="218" spans="1:16" ht="12.75">
      <c r="A218" s="19" t="s">
        <v>35</v>
      </c>
      <c r="B218" s="23" t="s">
        <v>501</v>
      </c>
      <c r="C218" s="23" t="s">
        <v>502</v>
      </c>
      <c r="D218" s="19" t="s">
        <v>43</v>
      </c>
      <c r="E218" s="24" t="s">
        <v>503</v>
      </c>
      <c r="F218" s="25" t="s">
        <v>90</v>
      </c>
      <c r="G218" s="26">
        <v>1.972</v>
      </c>
      <c r="H218" s="27">
        <v>0</v>
      </c>
      <c r="I218" s="27">
        <f>ROUND(ROUND(H218,2)*ROUND(G218,3),2)</f>
      </c>
      <c r="O218">
        <f>(I218*21)/100</f>
      </c>
      <c r="P218" t="s">
        <v>13</v>
      </c>
    </row>
    <row r="219" spans="1:5" ht="12.75">
      <c r="A219" s="28" t="s">
        <v>40</v>
      </c>
      <c r="E219" s="29" t="s">
        <v>504</v>
      </c>
    </row>
    <row r="220" spans="1:5" ht="51">
      <c r="A220" s="30" t="s">
        <v>42</v>
      </c>
      <c r="E220" s="31" t="s">
        <v>505</v>
      </c>
    </row>
    <row r="221" spans="1:5" ht="38.25">
      <c r="A221" t="s">
        <v>44</v>
      </c>
      <c r="E221" s="29" t="s">
        <v>506</v>
      </c>
    </row>
    <row r="222" spans="1:16" ht="12.75">
      <c r="A222" s="19" t="s">
        <v>35</v>
      </c>
      <c r="B222" s="23" t="s">
        <v>507</v>
      </c>
      <c r="C222" s="23" t="s">
        <v>508</v>
      </c>
      <c r="D222" s="19" t="s">
        <v>43</v>
      </c>
      <c r="E222" s="24" t="s">
        <v>509</v>
      </c>
      <c r="F222" s="25" t="s">
        <v>90</v>
      </c>
      <c r="G222" s="26">
        <v>105.717</v>
      </c>
      <c r="H222" s="27">
        <v>0</v>
      </c>
      <c r="I222" s="27">
        <f>ROUND(ROUND(H222,2)*ROUND(G222,3),2)</f>
      </c>
      <c r="O222">
        <f>(I222*21)/100</f>
      </c>
      <c r="P222" t="s">
        <v>13</v>
      </c>
    </row>
    <row r="223" spans="1:5" ht="12.75">
      <c r="A223" s="28" t="s">
        <v>40</v>
      </c>
      <c r="E223" s="29" t="s">
        <v>510</v>
      </c>
    </row>
    <row r="224" spans="1:5" ht="51">
      <c r="A224" s="30" t="s">
        <v>42</v>
      </c>
      <c r="E224" s="31" t="s">
        <v>511</v>
      </c>
    </row>
    <row r="225" spans="1:5" ht="51">
      <c r="A225" t="s">
        <v>44</v>
      </c>
      <c r="E225" s="29" t="s">
        <v>512</v>
      </c>
    </row>
    <row r="226" spans="1:16" ht="12.75">
      <c r="A226" s="19" t="s">
        <v>35</v>
      </c>
      <c r="B226" s="23" t="s">
        <v>513</v>
      </c>
      <c r="C226" s="23" t="s">
        <v>514</v>
      </c>
      <c r="D226" s="19" t="s">
        <v>43</v>
      </c>
      <c r="E226" s="24" t="s">
        <v>515</v>
      </c>
      <c r="F226" s="25" t="s">
        <v>90</v>
      </c>
      <c r="G226" s="26">
        <v>22.736</v>
      </c>
      <c r="H226" s="27">
        <v>0</v>
      </c>
      <c r="I226" s="27">
        <f>ROUND(ROUND(H226,2)*ROUND(G226,3),2)</f>
      </c>
      <c r="O226">
        <f>(I226*21)/100</f>
      </c>
      <c r="P226" t="s">
        <v>13</v>
      </c>
    </row>
    <row r="227" spans="1:5" ht="12.75">
      <c r="A227" s="28" t="s">
        <v>40</v>
      </c>
      <c r="E227" s="29" t="s">
        <v>516</v>
      </c>
    </row>
    <row r="228" spans="1:5" ht="76.5">
      <c r="A228" s="30" t="s">
        <v>42</v>
      </c>
      <c r="E228" s="31" t="s">
        <v>517</v>
      </c>
    </row>
    <row r="229" spans="1:5" ht="102">
      <c r="A229" t="s">
        <v>44</v>
      </c>
      <c r="E229" s="29" t="s">
        <v>518</v>
      </c>
    </row>
    <row r="230" spans="1:18" ht="12.75" customHeight="1">
      <c r="A230" s="5" t="s">
        <v>33</v>
      </c>
      <c r="B230" s="5"/>
      <c r="C230" s="35" t="s">
        <v>25</v>
      </c>
      <c r="D230" s="5"/>
      <c r="E230" s="21" t="s">
        <v>240</v>
      </c>
      <c r="F230" s="5"/>
      <c r="G230" s="5"/>
      <c r="H230" s="5"/>
      <c r="I230" s="36">
        <f>0+Q230</f>
      </c>
      <c r="O230">
        <f>0+R230</f>
      </c>
      <c r="Q230">
        <f>0+I231+I235+I239+I243+I247+I251+I255+I259+I263+I267</f>
      </c>
      <c r="R230">
        <f>0+O231+O235+O239+O243+O247+O251+O255+O259+O263+O267</f>
      </c>
    </row>
    <row r="231" spans="1:16" ht="12.75">
      <c r="A231" s="19" t="s">
        <v>35</v>
      </c>
      <c r="B231" s="23" t="s">
        <v>519</v>
      </c>
      <c r="C231" s="23" t="s">
        <v>520</v>
      </c>
      <c r="D231" s="19" t="s">
        <v>43</v>
      </c>
      <c r="E231" s="24" t="s">
        <v>521</v>
      </c>
      <c r="F231" s="25" t="s">
        <v>111</v>
      </c>
      <c r="G231" s="26">
        <v>607.28</v>
      </c>
      <c r="H231" s="27">
        <v>0</v>
      </c>
      <c r="I231" s="27">
        <f>ROUND(ROUND(H231,2)*ROUND(G231,3),2)</f>
      </c>
      <c r="O231">
        <f>(I231*21)/100</f>
      </c>
      <c r="P231" t="s">
        <v>13</v>
      </c>
    </row>
    <row r="232" spans="1:5" ht="12.75">
      <c r="A232" s="28" t="s">
        <v>40</v>
      </c>
      <c r="E232" s="29" t="s">
        <v>522</v>
      </c>
    </row>
    <row r="233" spans="1:5" ht="51">
      <c r="A233" s="30" t="s">
        <v>42</v>
      </c>
      <c r="E233" s="31" t="s">
        <v>523</v>
      </c>
    </row>
    <row r="234" spans="1:5" ht="127.5">
      <c r="A234" t="s">
        <v>44</v>
      </c>
      <c r="E234" s="29" t="s">
        <v>524</v>
      </c>
    </row>
    <row r="235" spans="1:16" ht="12.75">
      <c r="A235" s="19" t="s">
        <v>35</v>
      </c>
      <c r="B235" s="23" t="s">
        <v>525</v>
      </c>
      <c r="C235" s="23" t="s">
        <v>526</v>
      </c>
      <c r="D235" s="19" t="s">
        <v>43</v>
      </c>
      <c r="E235" s="24" t="s">
        <v>527</v>
      </c>
      <c r="F235" s="25" t="s">
        <v>111</v>
      </c>
      <c r="G235" s="26">
        <v>607.28</v>
      </c>
      <c r="H235" s="27">
        <v>0</v>
      </c>
      <c r="I235" s="27">
        <f>ROUND(ROUND(H235,2)*ROUND(G235,3),2)</f>
      </c>
      <c r="O235">
        <f>(I235*21)/100</f>
      </c>
      <c r="P235" t="s">
        <v>13</v>
      </c>
    </row>
    <row r="236" spans="1:5" ht="12.75">
      <c r="A236" s="28" t="s">
        <v>40</v>
      </c>
      <c r="E236" s="29" t="s">
        <v>522</v>
      </c>
    </row>
    <row r="237" spans="1:5" ht="51">
      <c r="A237" s="30" t="s">
        <v>42</v>
      </c>
      <c r="E237" s="31" t="s">
        <v>523</v>
      </c>
    </row>
    <row r="238" spans="1:5" ht="51">
      <c r="A238" t="s">
        <v>44</v>
      </c>
      <c r="E238" s="29" t="s">
        <v>528</v>
      </c>
    </row>
    <row r="239" spans="1:16" ht="12.75">
      <c r="A239" s="19" t="s">
        <v>35</v>
      </c>
      <c r="B239" s="23" t="s">
        <v>529</v>
      </c>
      <c r="C239" s="23" t="s">
        <v>530</v>
      </c>
      <c r="D239" s="19" t="s">
        <v>43</v>
      </c>
      <c r="E239" s="24" t="s">
        <v>531</v>
      </c>
      <c r="F239" s="25" t="s">
        <v>111</v>
      </c>
      <c r="G239" s="26">
        <v>607.28</v>
      </c>
      <c r="H239" s="27">
        <v>0</v>
      </c>
      <c r="I239" s="27">
        <f>ROUND(ROUND(H239,2)*ROUND(G239,3),2)</f>
      </c>
      <c r="O239">
        <f>(I239*21)/100</f>
      </c>
      <c r="P239" t="s">
        <v>13</v>
      </c>
    </row>
    <row r="240" spans="1:5" ht="12.75">
      <c r="A240" s="28" t="s">
        <v>40</v>
      </c>
      <c r="E240" s="29" t="s">
        <v>532</v>
      </c>
    </row>
    <row r="241" spans="1:5" ht="51">
      <c r="A241" s="30" t="s">
        <v>42</v>
      </c>
      <c r="E241" s="31" t="s">
        <v>523</v>
      </c>
    </row>
    <row r="242" spans="1:5" ht="51">
      <c r="A242" t="s">
        <v>44</v>
      </c>
      <c r="E242" s="29" t="s">
        <v>533</v>
      </c>
    </row>
    <row r="243" spans="1:16" ht="12.75">
      <c r="A243" s="19" t="s">
        <v>35</v>
      </c>
      <c r="B243" s="23" t="s">
        <v>534</v>
      </c>
      <c r="C243" s="23" t="s">
        <v>535</v>
      </c>
      <c r="D243" s="19" t="s">
        <v>43</v>
      </c>
      <c r="E243" s="24" t="s">
        <v>536</v>
      </c>
      <c r="F243" s="25" t="s">
        <v>111</v>
      </c>
      <c r="G243" s="26">
        <v>1526.68</v>
      </c>
      <c r="H243" s="27">
        <v>0</v>
      </c>
      <c r="I243" s="27">
        <f>ROUND(ROUND(H243,2)*ROUND(G243,3),2)</f>
      </c>
      <c r="O243">
        <f>(I243*21)/100</f>
      </c>
      <c r="P243" t="s">
        <v>13</v>
      </c>
    </row>
    <row r="244" spans="1:5" ht="12.75">
      <c r="A244" s="28" t="s">
        <v>40</v>
      </c>
      <c r="E244" s="29" t="s">
        <v>537</v>
      </c>
    </row>
    <row r="245" spans="1:5" ht="63.75">
      <c r="A245" s="30" t="s">
        <v>42</v>
      </c>
      <c r="E245" s="31" t="s">
        <v>538</v>
      </c>
    </row>
    <row r="246" spans="1:5" ht="51">
      <c r="A246" t="s">
        <v>44</v>
      </c>
      <c r="E246" s="29" t="s">
        <v>533</v>
      </c>
    </row>
    <row r="247" spans="1:16" ht="12.75">
      <c r="A247" s="19" t="s">
        <v>35</v>
      </c>
      <c r="B247" s="23" t="s">
        <v>539</v>
      </c>
      <c r="C247" s="23" t="s">
        <v>540</v>
      </c>
      <c r="D247" s="19" t="s">
        <v>43</v>
      </c>
      <c r="E247" s="24" t="s">
        <v>541</v>
      </c>
      <c r="F247" s="25" t="s">
        <v>111</v>
      </c>
      <c r="G247" s="26">
        <v>1066.98</v>
      </c>
      <c r="H247" s="27">
        <v>0</v>
      </c>
      <c r="I247" s="27">
        <f>ROUND(ROUND(H247,2)*ROUND(G247,3),2)</f>
      </c>
      <c r="O247">
        <f>(I247*21)/100</f>
      </c>
      <c r="P247" t="s">
        <v>13</v>
      </c>
    </row>
    <row r="248" spans="1:5" ht="12.75">
      <c r="A248" s="28" t="s">
        <v>40</v>
      </c>
      <c r="E248" s="29" t="s">
        <v>43</v>
      </c>
    </row>
    <row r="249" spans="1:5" ht="63.75">
      <c r="A249" s="30" t="s">
        <v>42</v>
      </c>
      <c r="E249" s="31" t="s">
        <v>542</v>
      </c>
    </row>
    <row r="250" spans="1:5" ht="140.25">
      <c r="A250" t="s">
        <v>44</v>
      </c>
      <c r="E250" s="29" t="s">
        <v>543</v>
      </c>
    </row>
    <row r="251" spans="1:16" ht="12.75">
      <c r="A251" s="19" t="s">
        <v>35</v>
      </c>
      <c r="B251" s="23" t="s">
        <v>544</v>
      </c>
      <c r="C251" s="23" t="s">
        <v>545</v>
      </c>
      <c r="D251" s="19" t="s">
        <v>43</v>
      </c>
      <c r="E251" s="24" t="s">
        <v>546</v>
      </c>
      <c r="F251" s="25" t="s">
        <v>111</v>
      </c>
      <c r="G251" s="26">
        <v>459.7</v>
      </c>
      <c r="H251" s="27">
        <v>0</v>
      </c>
      <c r="I251" s="27">
        <f>ROUND(ROUND(H251,2)*ROUND(G251,3),2)</f>
      </c>
      <c r="O251">
        <f>(I251*21)/100</f>
      </c>
      <c r="P251" t="s">
        <v>13</v>
      </c>
    </row>
    <row r="252" spans="1:5" ht="12.75">
      <c r="A252" s="28" t="s">
        <v>40</v>
      </c>
      <c r="E252" s="29" t="s">
        <v>547</v>
      </c>
    </row>
    <row r="253" spans="1:5" ht="25.5">
      <c r="A253" s="30" t="s">
        <v>42</v>
      </c>
      <c r="E253" s="31" t="s">
        <v>548</v>
      </c>
    </row>
    <row r="254" spans="1:5" ht="140.25">
      <c r="A254" t="s">
        <v>44</v>
      </c>
      <c r="E254" s="29" t="s">
        <v>543</v>
      </c>
    </row>
    <row r="255" spans="1:16" ht="25.5">
      <c r="A255" s="19" t="s">
        <v>35</v>
      </c>
      <c r="B255" s="23" t="s">
        <v>549</v>
      </c>
      <c r="C255" s="23" t="s">
        <v>550</v>
      </c>
      <c r="D255" s="19" t="s">
        <v>43</v>
      </c>
      <c r="E255" s="24" t="s">
        <v>551</v>
      </c>
      <c r="F255" s="25" t="s">
        <v>111</v>
      </c>
      <c r="G255" s="26">
        <v>607.28</v>
      </c>
      <c r="H255" s="27">
        <v>0</v>
      </c>
      <c r="I255" s="27">
        <f>ROUND(ROUND(H255,2)*ROUND(G255,3),2)</f>
      </c>
      <c r="O255">
        <f>(I255*21)/100</f>
      </c>
      <c r="P255" t="s">
        <v>13</v>
      </c>
    </row>
    <row r="256" spans="1:5" ht="12.75">
      <c r="A256" s="28" t="s">
        <v>40</v>
      </c>
      <c r="E256" s="29" t="s">
        <v>552</v>
      </c>
    </row>
    <row r="257" spans="1:5" ht="51">
      <c r="A257" s="30" t="s">
        <v>42</v>
      </c>
      <c r="E257" s="31" t="s">
        <v>523</v>
      </c>
    </row>
    <row r="258" spans="1:5" ht="140.25">
      <c r="A258" t="s">
        <v>44</v>
      </c>
      <c r="E258" s="29" t="s">
        <v>543</v>
      </c>
    </row>
    <row r="259" spans="1:16" ht="12.75">
      <c r="A259" s="19" t="s">
        <v>35</v>
      </c>
      <c r="B259" s="23" t="s">
        <v>553</v>
      </c>
      <c r="C259" s="23" t="s">
        <v>554</v>
      </c>
      <c r="D259" s="19" t="s">
        <v>43</v>
      </c>
      <c r="E259" s="24" t="s">
        <v>555</v>
      </c>
      <c r="F259" s="25" t="s">
        <v>111</v>
      </c>
      <c r="G259" s="26">
        <v>459.7</v>
      </c>
      <c r="H259" s="27">
        <v>0</v>
      </c>
      <c r="I259" s="27">
        <f>ROUND(ROUND(H259,2)*ROUND(G259,3),2)</f>
      </c>
      <c r="O259">
        <f>(I259*21)/100</f>
      </c>
      <c r="P259" t="s">
        <v>13</v>
      </c>
    </row>
    <row r="260" spans="1:5" ht="12.75">
      <c r="A260" s="28" t="s">
        <v>40</v>
      </c>
      <c r="E260" s="29" t="s">
        <v>556</v>
      </c>
    </row>
    <row r="261" spans="1:5" ht="25.5">
      <c r="A261" s="30" t="s">
        <v>42</v>
      </c>
      <c r="E261" s="31" t="s">
        <v>548</v>
      </c>
    </row>
    <row r="262" spans="1:5" ht="140.25">
      <c r="A262" t="s">
        <v>44</v>
      </c>
      <c r="E262" s="29" t="s">
        <v>543</v>
      </c>
    </row>
    <row r="263" spans="1:16" ht="12.75">
      <c r="A263" s="19" t="s">
        <v>35</v>
      </c>
      <c r="B263" s="23" t="s">
        <v>557</v>
      </c>
      <c r="C263" s="23" t="s">
        <v>558</v>
      </c>
      <c r="D263" s="19" t="s">
        <v>43</v>
      </c>
      <c r="E263" s="24" t="s">
        <v>559</v>
      </c>
      <c r="F263" s="25" t="s">
        <v>111</v>
      </c>
      <c r="G263" s="26">
        <v>607.28</v>
      </c>
      <c r="H263" s="27">
        <v>0</v>
      </c>
      <c r="I263" s="27">
        <f>ROUND(ROUND(H263,2)*ROUND(G263,3),2)</f>
      </c>
      <c r="O263">
        <f>(I263*21)/100</f>
      </c>
      <c r="P263" t="s">
        <v>13</v>
      </c>
    </row>
    <row r="264" spans="1:5" ht="12.75">
      <c r="A264" s="28" t="s">
        <v>40</v>
      </c>
      <c r="E264" s="29" t="s">
        <v>560</v>
      </c>
    </row>
    <row r="265" spans="1:5" ht="51">
      <c r="A265" s="30" t="s">
        <v>42</v>
      </c>
      <c r="E265" s="31" t="s">
        <v>523</v>
      </c>
    </row>
    <row r="266" spans="1:5" ht="25.5">
      <c r="A266" t="s">
        <v>44</v>
      </c>
      <c r="E266" s="29" t="s">
        <v>561</v>
      </c>
    </row>
    <row r="267" spans="1:16" ht="12.75">
      <c r="A267" s="19" t="s">
        <v>35</v>
      </c>
      <c r="B267" s="23" t="s">
        <v>562</v>
      </c>
      <c r="C267" s="23" t="s">
        <v>563</v>
      </c>
      <c r="D267" s="19" t="s">
        <v>43</v>
      </c>
      <c r="E267" s="24" t="s">
        <v>564</v>
      </c>
      <c r="F267" s="25" t="s">
        <v>111</v>
      </c>
      <c r="G267" s="26">
        <v>459.7</v>
      </c>
      <c r="H267" s="27">
        <v>0</v>
      </c>
      <c r="I267" s="27">
        <f>ROUND(ROUND(H267,2)*ROUND(G267,3),2)</f>
      </c>
      <c r="O267">
        <f>(I267*21)/100</f>
      </c>
      <c r="P267" t="s">
        <v>13</v>
      </c>
    </row>
    <row r="268" spans="1:5" ht="12.75">
      <c r="A268" s="28" t="s">
        <v>40</v>
      </c>
      <c r="E268" s="29" t="s">
        <v>565</v>
      </c>
    </row>
    <row r="269" spans="1:5" ht="25.5">
      <c r="A269" s="30" t="s">
        <v>42</v>
      </c>
      <c r="E269" s="31" t="s">
        <v>548</v>
      </c>
    </row>
    <row r="270" spans="1:5" ht="25.5">
      <c r="A270" t="s">
        <v>44</v>
      </c>
      <c r="E270" s="29" t="s">
        <v>566</v>
      </c>
    </row>
    <row r="271" spans="1:18" ht="12.75" customHeight="1">
      <c r="A271" s="5" t="s">
        <v>33</v>
      </c>
      <c r="B271" s="5"/>
      <c r="C271" s="35" t="s">
        <v>27</v>
      </c>
      <c r="D271" s="5"/>
      <c r="E271" s="21" t="s">
        <v>567</v>
      </c>
      <c r="F271" s="5"/>
      <c r="G271" s="5"/>
      <c r="H271" s="5"/>
      <c r="I271" s="36">
        <f>0+Q271</f>
      </c>
      <c r="O271">
        <f>0+R271</f>
      </c>
      <c r="Q271">
        <f>0+I272</f>
      </c>
      <c r="R271">
        <f>0+O272</f>
      </c>
    </row>
    <row r="272" spans="1:16" ht="12.75">
      <c r="A272" s="19" t="s">
        <v>35</v>
      </c>
      <c r="B272" s="23" t="s">
        <v>568</v>
      </c>
      <c r="C272" s="23" t="s">
        <v>569</v>
      </c>
      <c r="D272" s="19" t="s">
        <v>43</v>
      </c>
      <c r="E272" s="24" t="s">
        <v>570</v>
      </c>
      <c r="F272" s="25" t="s">
        <v>111</v>
      </c>
      <c r="G272" s="26">
        <v>188.4</v>
      </c>
      <c r="H272" s="27">
        <v>0</v>
      </c>
      <c r="I272" s="27">
        <f>ROUND(ROUND(H272,2)*ROUND(G272,3),2)</f>
      </c>
      <c r="O272">
        <f>(I272*21)/100</f>
      </c>
      <c r="P272" t="s">
        <v>13</v>
      </c>
    </row>
    <row r="273" spans="1:5" ht="12.75">
      <c r="A273" s="28" t="s">
        <v>40</v>
      </c>
      <c r="E273" s="29" t="s">
        <v>571</v>
      </c>
    </row>
    <row r="274" spans="1:5" ht="25.5">
      <c r="A274" s="30" t="s">
        <v>42</v>
      </c>
      <c r="E274" s="31" t="s">
        <v>572</v>
      </c>
    </row>
    <row r="275" spans="1:5" ht="25.5">
      <c r="A275" t="s">
        <v>44</v>
      </c>
      <c r="E275" s="29" t="s">
        <v>573</v>
      </c>
    </row>
    <row r="276" spans="1:18" ht="12.75" customHeight="1">
      <c r="A276" s="5" t="s">
        <v>33</v>
      </c>
      <c r="B276" s="5"/>
      <c r="C276" s="35" t="s">
        <v>64</v>
      </c>
      <c r="D276" s="5"/>
      <c r="E276" s="21" t="s">
        <v>574</v>
      </c>
      <c r="F276" s="5"/>
      <c r="G276" s="5"/>
      <c r="H276" s="5"/>
      <c r="I276" s="36">
        <f>0+Q276</f>
      </c>
      <c r="O276">
        <f>0+R276</f>
      </c>
      <c r="Q276">
        <f>0+I277+I281+I285+I289+I293+I297+I301</f>
      </c>
      <c r="R276">
        <f>0+O277+O281+O285+O289+O293+O297+O301</f>
      </c>
    </row>
    <row r="277" spans="1:16" ht="25.5">
      <c r="A277" s="19" t="s">
        <v>35</v>
      </c>
      <c r="B277" s="23" t="s">
        <v>575</v>
      </c>
      <c r="C277" s="23" t="s">
        <v>576</v>
      </c>
      <c r="D277" s="19" t="s">
        <v>43</v>
      </c>
      <c r="E277" s="24" t="s">
        <v>577</v>
      </c>
      <c r="F277" s="25" t="s">
        <v>111</v>
      </c>
      <c r="G277" s="26">
        <v>124.696</v>
      </c>
      <c r="H277" s="27">
        <v>0</v>
      </c>
      <c r="I277" s="27">
        <f>ROUND(ROUND(H277,2)*ROUND(G277,3),2)</f>
      </c>
      <c r="O277">
        <f>(I277*21)/100</f>
      </c>
      <c r="P277" t="s">
        <v>13</v>
      </c>
    </row>
    <row r="278" spans="1:5" ht="12.75">
      <c r="A278" s="28" t="s">
        <v>40</v>
      </c>
      <c r="E278" s="29" t="s">
        <v>578</v>
      </c>
    </row>
    <row r="279" spans="1:5" ht="51">
      <c r="A279" s="30" t="s">
        <v>42</v>
      </c>
      <c r="E279" s="31" t="s">
        <v>579</v>
      </c>
    </row>
    <row r="280" spans="1:5" ht="191.25">
      <c r="A280" t="s">
        <v>44</v>
      </c>
      <c r="E280" s="29" t="s">
        <v>580</v>
      </c>
    </row>
    <row r="281" spans="1:16" ht="25.5">
      <c r="A281" s="19" t="s">
        <v>35</v>
      </c>
      <c r="B281" s="23" t="s">
        <v>581</v>
      </c>
      <c r="C281" s="23" t="s">
        <v>582</v>
      </c>
      <c r="D281" s="19" t="s">
        <v>43</v>
      </c>
      <c r="E281" s="24" t="s">
        <v>583</v>
      </c>
      <c r="F281" s="25" t="s">
        <v>111</v>
      </c>
      <c r="G281" s="26">
        <v>776.424</v>
      </c>
      <c r="H281" s="27">
        <v>0</v>
      </c>
      <c r="I281" s="27">
        <f>ROUND(ROUND(H281,2)*ROUND(G281,3),2)</f>
      </c>
      <c r="O281">
        <f>(I281*21)/100</f>
      </c>
      <c r="P281" t="s">
        <v>13</v>
      </c>
    </row>
    <row r="282" spans="1:5" ht="12.75">
      <c r="A282" s="28" t="s">
        <v>40</v>
      </c>
      <c r="E282" s="29" t="s">
        <v>584</v>
      </c>
    </row>
    <row r="283" spans="1:5" ht="51">
      <c r="A283" s="30" t="s">
        <v>42</v>
      </c>
      <c r="E283" s="31" t="s">
        <v>585</v>
      </c>
    </row>
    <row r="284" spans="1:5" ht="204">
      <c r="A284" t="s">
        <v>44</v>
      </c>
      <c r="E284" s="29" t="s">
        <v>586</v>
      </c>
    </row>
    <row r="285" spans="1:16" ht="12.75">
      <c r="A285" s="19" t="s">
        <v>35</v>
      </c>
      <c r="B285" s="23" t="s">
        <v>587</v>
      </c>
      <c r="C285" s="23" t="s">
        <v>588</v>
      </c>
      <c r="D285" s="19" t="s">
        <v>43</v>
      </c>
      <c r="E285" s="24" t="s">
        <v>589</v>
      </c>
      <c r="F285" s="25" t="s">
        <v>111</v>
      </c>
      <c r="G285" s="26">
        <v>371.14</v>
      </c>
      <c r="H285" s="27">
        <v>0</v>
      </c>
      <c r="I285" s="27">
        <f>ROUND(ROUND(H285,2)*ROUND(G285,3),2)</f>
      </c>
      <c r="O285">
        <f>(I285*21)/100</f>
      </c>
      <c r="P285" t="s">
        <v>13</v>
      </c>
    </row>
    <row r="286" spans="1:5" ht="12.75">
      <c r="A286" s="28" t="s">
        <v>40</v>
      </c>
      <c r="E286" s="29" t="s">
        <v>590</v>
      </c>
    </row>
    <row r="287" spans="1:5" ht="51">
      <c r="A287" s="30" t="s">
        <v>42</v>
      </c>
      <c r="E287" s="31" t="s">
        <v>591</v>
      </c>
    </row>
    <row r="288" spans="1:5" ht="38.25">
      <c r="A288" t="s">
        <v>44</v>
      </c>
      <c r="E288" s="29" t="s">
        <v>592</v>
      </c>
    </row>
    <row r="289" spans="1:16" ht="12.75">
      <c r="A289" s="19" t="s">
        <v>35</v>
      </c>
      <c r="B289" s="23" t="s">
        <v>593</v>
      </c>
      <c r="C289" s="23" t="s">
        <v>594</v>
      </c>
      <c r="D289" s="19" t="s">
        <v>43</v>
      </c>
      <c r="E289" s="24" t="s">
        <v>595</v>
      </c>
      <c r="F289" s="25" t="s">
        <v>111</v>
      </c>
      <c r="G289" s="26">
        <v>329.266</v>
      </c>
      <c r="H289" s="27">
        <v>0</v>
      </c>
      <c r="I289" s="27">
        <f>ROUND(ROUND(H289,2)*ROUND(G289,3),2)</f>
      </c>
      <c r="O289">
        <f>(I289*21)/100</f>
      </c>
      <c r="P289" t="s">
        <v>13</v>
      </c>
    </row>
    <row r="290" spans="1:5" ht="12.75">
      <c r="A290" s="28" t="s">
        <v>40</v>
      </c>
      <c r="E290" s="29" t="s">
        <v>596</v>
      </c>
    </row>
    <row r="291" spans="1:5" ht="51">
      <c r="A291" s="30" t="s">
        <v>42</v>
      </c>
      <c r="E291" s="31" t="s">
        <v>597</v>
      </c>
    </row>
    <row r="292" spans="1:5" ht="38.25">
      <c r="A292" t="s">
        <v>44</v>
      </c>
      <c r="E292" s="29" t="s">
        <v>592</v>
      </c>
    </row>
    <row r="293" spans="1:16" ht="12.75">
      <c r="A293" s="19" t="s">
        <v>35</v>
      </c>
      <c r="B293" s="23" t="s">
        <v>598</v>
      </c>
      <c r="C293" s="23" t="s">
        <v>599</v>
      </c>
      <c r="D293" s="19" t="s">
        <v>43</v>
      </c>
      <c r="E293" s="24" t="s">
        <v>600</v>
      </c>
      <c r="F293" s="25" t="s">
        <v>111</v>
      </c>
      <c r="G293" s="26">
        <v>93.667</v>
      </c>
      <c r="H293" s="27">
        <v>0</v>
      </c>
      <c r="I293" s="27">
        <f>ROUND(ROUND(H293,2)*ROUND(G293,3),2)</f>
      </c>
      <c r="O293">
        <f>(I293*21)/100</f>
      </c>
      <c r="P293" t="s">
        <v>13</v>
      </c>
    </row>
    <row r="294" spans="1:5" ht="12.75">
      <c r="A294" s="28" t="s">
        <v>40</v>
      </c>
      <c r="E294" s="29" t="s">
        <v>601</v>
      </c>
    </row>
    <row r="295" spans="1:5" ht="51">
      <c r="A295" s="30" t="s">
        <v>42</v>
      </c>
      <c r="E295" s="31" t="s">
        <v>602</v>
      </c>
    </row>
    <row r="296" spans="1:5" ht="51">
      <c r="A296" t="s">
        <v>44</v>
      </c>
      <c r="E296" s="29" t="s">
        <v>603</v>
      </c>
    </row>
    <row r="297" spans="1:16" ht="12.75">
      <c r="A297" s="19" t="s">
        <v>35</v>
      </c>
      <c r="B297" s="23" t="s">
        <v>604</v>
      </c>
      <c r="C297" s="23" t="s">
        <v>605</v>
      </c>
      <c r="D297" s="19" t="s">
        <v>43</v>
      </c>
      <c r="E297" s="24" t="s">
        <v>606</v>
      </c>
      <c r="F297" s="25" t="s">
        <v>111</v>
      </c>
      <c r="G297" s="26">
        <v>57.722</v>
      </c>
      <c r="H297" s="27">
        <v>0</v>
      </c>
      <c r="I297" s="27">
        <f>ROUND(ROUND(H297,2)*ROUND(G297,3),2)</f>
      </c>
      <c r="O297">
        <f>(I297*21)/100</f>
      </c>
      <c r="P297" t="s">
        <v>13</v>
      </c>
    </row>
    <row r="298" spans="1:5" ht="12.75">
      <c r="A298" s="28" t="s">
        <v>40</v>
      </c>
      <c r="E298" s="29" t="s">
        <v>607</v>
      </c>
    </row>
    <row r="299" spans="1:5" ht="51">
      <c r="A299" s="30" t="s">
        <v>42</v>
      </c>
      <c r="E299" s="31" t="s">
        <v>608</v>
      </c>
    </row>
    <row r="300" spans="1:5" ht="51">
      <c r="A300" t="s">
        <v>44</v>
      </c>
      <c r="E300" s="29" t="s">
        <v>603</v>
      </c>
    </row>
    <row r="301" spans="1:16" ht="12.75">
      <c r="A301" s="19" t="s">
        <v>35</v>
      </c>
      <c r="B301" s="23" t="s">
        <v>609</v>
      </c>
      <c r="C301" s="23" t="s">
        <v>610</v>
      </c>
      <c r="D301" s="19" t="s">
        <v>43</v>
      </c>
      <c r="E301" s="24" t="s">
        <v>611</v>
      </c>
      <c r="F301" s="25" t="s">
        <v>111</v>
      </c>
      <c r="G301" s="26">
        <v>262.2</v>
      </c>
      <c r="H301" s="27">
        <v>0</v>
      </c>
      <c r="I301" s="27">
        <f>ROUND(ROUND(H301,2)*ROUND(G301,3),2)</f>
      </c>
      <c r="O301">
        <f>(I301*21)/100</f>
      </c>
      <c r="P301" t="s">
        <v>13</v>
      </c>
    </row>
    <row r="302" spans="1:5" ht="12.75">
      <c r="A302" s="28" t="s">
        <v>40</v>
      </c>
      <c r="E302" s="29" t="s">
        <v>612</v>
      </c>
    </row>
    <row r="303" spans="1:5" ht="76.5">
      <c r="A303" s="30" t="s">
        <v>42</v>
      </c>
      <c r="E303" s="31" t="s">
        <v>613</v>
      </c>
    </row>
    <row r="304" spans="1:5" ht="51">
      <c r="A304" t="s">
        <v>44</v>
      </c>
      <c r="E304" s="29" t="s">
        <v>603</v>
      </c>
    </row>
    <row r="305" spans="1:18" ht="12.75" customHeight="1">
      <c r="A305" s="5" t="s">
        <v>33</v>
      </c>
      <c r="B305" s="5"/>
      <c r="C305" s="35" t="s">
        <v>69</v>
      </c>
      <c r="D305" s="5"/>
      <c r="E305" s="21" t="s">
        <v>614</v>
      </c>
      <c r="F305" s="5"/>
      <c r="G305" s="5"/>
      <c r="H305" s="5"/>
      <c r="I305" s="36">
        <f>0+Q305</f>
      </c>
      <c r="O305">
        <f>0+R305</f>
      </c>
      <c r="Q305">
        <f>0+I306+I310+I314+I318+I322+I326+I330</f>
      </c>
      <c r="R305">
        <f>0+O306+O310+O314+O318+O322+O326+O330</f>
      </c>
    </row>
    <row r="306" spans="1:16" ht="12.75">
      <c r="A306" s="19" t="s">
        <v>35</v>
      </c>
      <c r="B306" s="23" t="s">
        <v>615</v>
      </c>
      <c r="C306" s="23" t="s">
        <v>616</v>
      </c>
      <c r="D306" s="19" t="s">
        <v>43</v>
      </c>
      <c r="E306" s="24" t="s">
        <v>617</v>
      </c>
      <c r="F306" s="25" t="s">
        <v>149</v>
      </c>
      <c r="G306" s="26">
        <v>25.1</v>
      </c>
      <c r="H306" s="27">
        <v>0</v>
      </c>
      <c r="I306" s="27">
        <f>ROUND(ROUND(H306,2)*ROUND(G306,3),2)</f>
      </c>
      <c r="O306">
        <f>(I306*21)/100</f>
      </c>
      <c r="P306" t="s">
        <v>13</v>
      </c>
    </row>
    <row r="307" spans="1:5" ht="12.75">
      <c r="A307" s="28" t="s">
        <v>40</v>
      </c>
      <c r="E307" s="29" t="s">
        <v>618</v>
      </c>
    </row>
    <row r="308" spans="1:5" ht="51">
      <c r="A308" s="30" t="s">
        <v>42</v>
      </c>
      <c r="E308" s="31" t="s">
        <v>619</v>
      </c>
    </row>
    <row r="309" spans="1:5" ht="255">
      <c r="A309" t="s">
        <v>44</v>
      </c>
      <c r="E309" s="29" t="s">
        <v>620</v>
      </c>
    </row>
    <row r="310" spans="1:16" ht="12.75">
      <c r="A310" s="19" t="s">
        <v>35</v>
      </c>
      <c r="B310" s="23" t="s">
        <v>621</v>
      </c>
      <c r="C310" s="23" t="s">
        <v>622</v>
      </c>
      <c r="D310" s="19" t="s">
        <v>43</v>
      </c>
      <c r="E310" s="24" t="s">
        <v>623</v>
      </c>
      <c r="F310" s="25" t="s">
        <v>149</v>
      </c>
      <c r="G310" s="26">
        <v>22.95</v>
      </c>
      <c r="H310" s="27">
        <v>0</v>
      </c>
      <c r="I310" s="27">
        <f>ROUND(ROUND(H310,2)*ROUND(G310,3),2)</f>
      </c>
      <c r="O310">
        <f>(I310*21)/100</f>
      </c>
      <c r="P310" t="s">
        <v>13</v>
      </c>
    </row>
    <row r="311" spans="1:5" ht="12.75">
      <c r="A311" s="28" t="s">
        <v>40</v>
      </c>
      <c r="E311" s="29" t="s">
        <v>624</v>
      </c>
    </row>
    <row r="312" spans="1:5" ht="25.5">
      <c r="A312" s="30" t="s">
        <v>42</v>
      </c>
      <c r="E312" s="31" t="s">
        <v>625</v>
      </c>
    </row>
    <row r="313" spans="1:5" ht="255">
      <c r="A313" t="s">
        <v>44</v>
      </c>
      <c r="E313" s="29" t="s">
        <v>626</v>
      </c>
    </row>
    <row r="314" spans="1:16" ht="12.75">
      <c r="A314" s="19" t="s">
        <v>35</v>
      </c>
      <c r="B314" s="23" t="s">
        <v>627</v>
      </c>
      <c r="C314" s="23" t="s">
        <v>628</v>
      </c>
      <c r="D314" s="19" t="s">
        <v>43</v>
      </c>
      <c r="E314" s="24" t="s">
        <v>629</v>
      </c>
      <c r="F314" s="25" t="s">
        <v>149</v>
      </c>
      <c r="G314" s="26">
        <v>3</v>
      </c>
      <c r="H314" s="27">
        <v>0</v>
      </c>
      <c r="I314" s="27">
        <f>ROUND(ROUND(H314,2)*ROUND(G314,3),2)</f>
      </c>
      <c r="O314">
        <f>(I314*21)/100</f>
      </c>
      <c r="P314" t="s">
        <v>13</v>
      </c>
    </row>
    <row r="315" spans="1:5" ht="12.75">
      <c r="A315" s="28" t="s">
        <v>40</v>
      </c>
      <c r="E315" s="29" t="s">
        <v>630</v>
      </c>
    </row>
    <row r="316" spans="1:5" ht="51">
      <c r="A316" s="30" t="s">
        <v>42</v>
      </c>
      <c r="E316" s="31" t="s">
        <v>631</v>
      </c>
    </row>
    <row r="317" spans="1:5" ht="255">
      <c r="A317" t="s">
        <v>44</v>
      </c>
      <c r="E317" s="29" t="s">
        <v>626</v>
      </c>
    </row>
    <row r="318" spans="1:16" ht="12.75">
      <c r="A318" s="19" t="s">
        <v>35</v>
      </c>
      <c r="B318" s="23" t="s">
        <v>632</v>
      </c>
      <c r="C318" s="23" t="s">
        <v>633</v>
      </c>
      <c r="D318" s="19" t="s">
        <v>43</v>
      </c>
      <c r="E318" s="24" t="s">
        <v>634</v>
      </c>
      <c r="F318" s="25" t="s">
        <v>149</v>
      </c>
      <c r="G318" s="26">
        <v>24.3</v>
      </c>
      <c r="H318" s="27">
        <v>0</v>
      </c>
      <c r="I318" s="27">
        <f>ROUND(ROUND(H318,2)*ROUND(G318,3),2)</f>
      </c>
      <c r="O318">
        <f>(I318*21)/100</f>
      </c>
      <c r="P318" t="s">
        <v>13</v>
      </c>
    </row>
    <row r="319" spans="1:5" ht="12.75">
      <c r="A319" s="28" t="s">
        <v>40</v>
      </c>
      <c r="E319" s="29" t="s">
        <v>635</v>
      </c>
    </row>
    <row r="320" spans="1:5" ht="51">
      <c r="A320" s="30" t="s">
        <v>42</v>
      </c>
      <c r="E320" s="31" t="s">
        <v>636</v>
      </c>
    </row>
    <row r="321" spans="1:5" ht="242.25">
      <c r="A321" t="s">
        <v>44</v>
      </c>
      <c r="E321" s="29" t="s">
        <v>637</v>
      </c>
    </row>
    <row r="322" spans="1:16" ht="12.75">
      <c r="A322" s="19" t="s">
        <v>35</v>
      </c>
      <c r="B322" s="23" t="s">
        <v>638</v>
      </c>
      <c r="C322" s="23" t="s">
        <v>639</v>
      </c>
      <c r="D322" s="19" t="s">
        <v>43</v>
      </c>
      <c r="E322" s="24" t="s">
        <v>640</v>
      </c>
      <c r="F322" s="25" t="s">
        <v>149</v>
      </c>
      <c r="G322" s="26">
        <v>3.4</v>
      </c>
      <c r="H322" s="27">
        <v>0</v>
      </c>
      <c r="I322" s="27">
        <f>ROUND(ROUND(H322,2)*ROUND(G322,3),2)</f>
      </c>
      <c r="O322">
        <f>(I322*21)/100</f>
      </c>
      <c r="P322" t="s">
        <v>13</v>
      </c>
    </row>
    <row r="323" spans="1:5" ht="12.75">
      <c r="A323" s="28" t="s">
        <v>40</v>
      </c>
      <c r="E323" s="29" t="s">
        <v>641</v>
      </c>
    </row>
    <row r="324" spans="1:5" ht="51">
      <c r="A324" s="30" t="s">
        <v>42</v>
      </c>
      <c r="E324" s="31" t="s">
        <v>642</v>
      </c>
    </row>
    <row r="325" spans="1:5" ht="242.25">
      <c r="A325" t="s">
        <v>44</v>
      </c>
      <c r="E325" s="29" t="s">
        <v>643</v>
      </c>
    </row>
    <row r="326" spans="1:16" ht="12.75">
      <c r="A326" s="19" t="s">
        <v>35</v>
      </c>
      <c r="B326" s="23" t="s">
        <v>644</v>
      </c>
      <c r="C326" s="23" t="s">
        <v>645</v>
      </c>
      <c r="D326" s="19" t="s">
        <v>43</v>
      </c>
      <c r="E326" s="24" t="s">
        <v>646</v>
      </c>
      <c r="F326" s="25" t="s">
        <v>149</v>
      </c>
      <c r="G326" s="26">
        <v>131.3</v>
      </c>
      <c r="H326" s="27">
        <v>0</v>
      </c>
      <c r="I326" s="27">
        <f>ROUND(ROUND(H326,2)*ROUND(G326,3),2)</f>
      </c>
      <c r="O326">
        <f>(I326*21)/100</f>
      </c>
      <c r="P326" t="s">
        <v>13</v>
      </c>
    </row>
    <row r="327" spans="1:5" ht="25.5">
      <c r="A327" s="28" t="s">
        <v>40</v>
      </c>
      <c r="E327" s="29" t="s">
        <v>647</v>
      </c>
    </row>
    <row r="328" spans="1:5" ht="51">
      <c r="A328" s="30" t="s">
        <v>42</v>
      </c>
      <c r="E328" s="31" t="s">
        <v>648</v>
      </c>
    </row>
    <row r="329" spans="1:5" ht="178.5">
      <c r="A329" t="s">
        <v>44</v>
      </c>
      <c r="E329" s="29" t="s">
        <v>649</v>
      </c>
    </row>
    <row r="330" spans="1:16" ht="12.75">
      <c r="A330" s="19" t="s">
        <v>35</v>
      </c>
      <c r="B330" s="23" t="s">
        <v>650</v>
      </c>
      <c r="C330" s="23" t="s">
        <v>651</v>
      </c>
      <c r="D330" s="19" t="s">
        <v>43</v>
      </c>
      <c r="E330" s="24" t="s">
        <v>652</v>
      </c>
      <c r="F330" s="25" t="s">
        <v>61</v>
      </c>
      <c r="G330" s="26">
        <v>2</v>
      </c>
      <c r="H330" s="27">
        <v>0</v>
      </c>
      <c r="I330" s="27">
        <f>ROUND(ROUND(H330,2)*ROUND(G330,3),2)</f>
      </c>
      <c r="O330">
        <f>(I330*21)/100</f>
      </c>
      <c r="P330" t="s">
        <v>13</v>
      </c>
    </row>
    <row r="331" spans="1:5" ht="12.75">
      <c r="A331" s="28" t="s">
        <v>40</v>
      </c>
      <c r="E331" s="29" t="s">
        <v>653</v>
      </c>
    </row>
    <row r="332" spans="1:5" ht="12.75">
      <c r="A332" s="30" t="s">
        <v>42</v>
      </c>
      <c r="E332" s="31" t="s">
        <v>654</v>
      </c>
    </row>
    <row r="333" spans="1:5" ht="89.25">
      <c r="A333" t="s">
        <v>44</v>
      </c>
      <c r="E333" s="29" t="s">
        <v>655</v>
      </c>
    </row>
    <row r="334" spans="1:18" ht="12.75" customHeight="1">
      <c r="A334" s="5" t="s">
        <v>33</v>
      </c>
      <c r="B334" s="5"/>
      <c r="C334" s="35" t="s">
        <v>30</v>
      </c>
      <c r="D334" s="5"/>
      <c r="E334" s="21" t="s">
        <v>196</v>
      </c>
      <c r="F334" s="5"/>
      <c r="G334" s="5"/>
      <c r="H334" s="5"/>
      <c r="I334" s="36">
        <f>0+Q334</f>
      </c>
      <c r="O334">
        <f>0+R334</f>
      </c>
      <c r="Q334">
        <f>0+I335+I339+I343+I347+I351+I355+I359+I363+I367+I371+I375+I379+I383+I387+I391+I395+I399+I403+I407+I411+I415+I419</f>
      </c>
      <c r="R334">
        <f>0+O335+O339+O343+O347+O351+O355+O359+O363+O367+O371+O375+O379+O383+O387+O391+O395+O399+O403+O407+O411+O415+O419</f>
      </c>
    </row>
    <row r="335" spans="1:16" ht="12.75">
      <c r="A335" s="19" t="s">
        <v>35</v>
      </c>
      <c r="B335" s="23" t="s">
        <v>656</v>
      </c>
      <c r="C335" s="23" t="s">
        <v>657</v>
      </c>
      <c r="D335" s="19" t="s">
        <v>43</v>
      </c>
      <c r="E335" s="24" t="s">
        <v>658</v>
      </c>
      <c r="F335" s="25" t="s">
        <v>149</v>
      </c>
      <c r="G335" s="26">
        <v>81.76</v>
      </c>
      <c r="H335" s="27">
        <v>0</v>
      </c>
      <c r="I335" s="27">
        <f>ROUND(ROUND(H335,2)*ROUND(G335,3),2)</f>
      </c>
      <c r="O335">
        <f>(I335*21)/100</f>
      </c>
      <c r="P335" t="s">
        <v>13</v>
      </c>
    </row>
    <row r="336" spans="1:5" ht="25.5">
      <c r="A336" s="28" t="s">
        <v>40</v>
      </c>
      <c r="E336" s="29" t="s">
        <v>659</v>
      </c>
    </row>
    <row r="337" spans="1:5" ht="12.75">
      <c r="A337" s="30" t="s">
        <v>42</v>
      </c>
      <c r="E337" s="31" t="s">
        <v>660</v>
      </c>
    </row>
    <row r="338" spans="1:5" ht="63.75">
      <c r="A338" t="s">
        <v>44</v>
      </c>
      <c r="E338" s="29" t="s">
        <v>661</v>
      </c>
    </row>
    <row r="339" spans="1:16" ht="25.5">
      <c r="A339" s="19" t="s">
        <v>35</v>
      </c>
      <c r="B339" s="23" t="s">
        <v>662</v>
      </c>
      <c r="C339" s="23" t="s">
        <v>663</v>
      </c>
      <c r="D339" s="19" t="s">
        <v>43</v>
      </c>
      <c r="E339" s="24" t="s">
        <v>664</v>
      </c>
      <c r="F339" s="25" t="s">
        <v>149</v>
      </c>
      <c r="G339" s="26">
        <v>171.27</v>
      </c>
      <c r="H339" s="27">
        <v>0</v>
      </c>
      <c r="I339" s="27">
        <f>ROUND(ROUND(H339,2)*ROUND(G339,3),2)</f>
      </c>
      <c r="O339">
        <f>(I339*21)/100</f>
      </c>
      <c r="P339" t="s">
        <v>13</v>
      </c>
    </row>
    <row r="340" spans="1:5" ht="12.75">
      <c r="A340" s="28" t="s">
        <v>40</v>
      </c>
      <c r="E340" s="29" t="s">
        <v>665</v>
      </c>
    </row>
    <row r="341" spans="1:5" ht="51">
      <c r="A341" s="30" t="s">
        <v>42</v>
      </c>
      <c r="E341" s="31" t="s">
        <v>666</v>
      </c>
    </row>
    <row r="342" spans="1:5" ht="140.25">
      <c r="A342" t="s">
        <v>44</v>
      </c>
      <c r="E342" s="29" t="s">
        <v>667</v>
      </c>
    </row>
    <row r="343" spans="1:16" ht="12.75">
      <c r="A343" s="19" t="s">
        <v>35</v>
      </c>
      <c r="B343" s="23" t="s">
        <v>668</v>
      </c>
      <c r="C343" s="23" t="s">
        <v>669</v>
      </c>
      <c r="D343" s="19" t="s">
        <v>43</v>
      </c>
      <c r="E343" s="24" t="s">
        <v>670</v>
      </c>
      <c r="F343" s="25" t="s">
        <v>149</v>
      </c>
      <c r="G343" s="26">
        <v>145.95</v>
      </c>
      <c r="H343" s="27">
        <v>0</v>
      </c>
      <c r="I343" s="27">
        <f>ROUND(ROUND(H343,2)*ROUND(G343,3),2)</f>
      </c>
      <c r="O343">
        <f>(I343*21)/100</f>
      </c>
      <c r="P343" t="s">
        <v>13</v>
      </c>
    </row>
    <row r="344" spans="1:5" ht="12.75">
      <c r="A344" s="28" t="s">
        <v>40</v>
      </c>
      <c r="E344" s="29" t="s">
        <v>671</v>
      </c>
    </row>
    <row r="345" spans="1:5" ht="51">
      <c r="A345" s="30" t="s">
        <v>42</v>
      </c>
      <c r="E345" s="31" t="s">
        <v>672</v>
      </c>
    </row>
    <row r="346" spans="1:5" ht="114.75">
      <c r="A346" t="s">
        <v>44</v>
      </c>
      <c r="E346" s="29" t="s">
        <v>673</v>
      </c>
    </row>
    <row r="347" spans="1:16" ht="12.75">
      <c r="A347" s="19" t="s">
        <v>35</v>
      </c>
      <c r="B347" s="23" t="s">
        <v>674</v>
      </c>
      <c r="C347" s="23" t="s">
        <v>675</v>
      </c>
      <c r="D347" s="19" t="s">
        <v>43</v>
      </c>
      <c r="E347" s="24" t="s">
        <v>676</v>
      </c>
      <c r="F347" s="25" t="s">
        <v>61</v>
      </c>
      <c r="G347" s="26">
        <v>22</v>
      </c>
      <c r="H347" s="27">
        <v>0</v>
      </c>
      <c r="I347" s="27">
        <f>ROUND(ROUND(H347,2)*ROUND(G347,3),2)</f>
      </c>
      <c r="O347">
        <f>(I347*21)/100</f>
      </c>
      <c r="P347" t="s">
        <v>13</v>
      </c>
    </row>
    <row r="348" spans="1:5" ht="12.75">
      <c r="A348" s="28" t="s">
        <v>40</v>
      </c>
      <c r="E348" s="29" t="s">
        <v>677</v>
      </c>
    </row>
    <row r="349" spans="1:5" ht="38.25">
      <c r="A349" s="30" t="s">
        <v>42</v>
      </c>
      <c r="E349" s="31" t="s">
        <v>678</v>
      </c>
    </row>
    <row r="350" spans="1:5" ht="38.25">
      <c r="A350" t="s">
        <v>44</v>
      </c>
      <c r="E350" s="29" t="s">
        <v>679</v>
      </c>
    </row>
    <row r="351" spans="1:16" ht="12.75">
      <c r="A351" s="19" t="s">
        <v>35</v>
      </c>
      <c r="B351" s="23" t="s">
        <v>680</v>
      </c>
      <c r="C351" s="23" t="s">
        <v>681</v>
      </c>
      <c r="D351" s="19" t="s">
        <v>43</v>
      </c>
      <c r="E351" s="24" t="s">
        <v>682</v>
      </c>
      <c r="F351" s="25" t="s">
        <v>61</v>
      </c>
      <c r="G351" s="26">
        <v>2</v>
      </c>
      <c r="H351" s="27">
        <v>0</v>
      </c>
      <c r="I351" s="27">
        <f>ROUND(ROUND(H351,2)*ROUND(G351,3),2)</f>
      </c>
      <c r="O351">
        <f>(I351*21)/100</f>
      </c>
      <c r="P351" t="s">
        <v>13</v>
      </c>
    </row>
    <row r="352" spans="1:5" ht="12.75">
      <c r="A352" s="28" t="s">
        <v>40</v>
      </c>
      <c r="E352" s="29" t="s">
        <v>683</v>
      </c>
    </row>
    <row r="353" spans="1:5" ht="12.75">
      <c r="A353" s="30" t="s">
        <v>42</v>
      </c>
      <c r="E353" s="31" t="s">
        <v>684</v>
      </c>
    </row>
    <row r="354" spans="1:5" ht="25.5">
      <c r="A354" t="s">
        <v>44</v>
      </c>
      <c r="E354" s="29" t="s">
        <v>685</v>
      </c>
    </row>
    <row r="355" spans="1:16" ht="25.5">
      <c r="A355" s="19" t="s">
        <v>35</v>
      </c>
      <c r="B355" s="23" t="s">
        <v>686</v>
      </c>
      <c r="C355" s="23" t="s">
        <v>687</v>
      </c>
      <c r="D355" s="19" t="s">
        <v>43</v>
      </c>
      <c r="E355" s="24" t="s">
        <v>688</v>
      </c>
      <c r="F355" s="25" t="s">
        <v>111</v>
      </c>
      <c r="G355" s="26">
        <v>83.475</v>
      </c>
      <c r="H355" s="27">
        <v>0</v>
      </c>
      <c r="I355" s="27">
        <f>ROUND(ROUND(H355,2)*ROUND(G355,3),2)</f>
      </c>
      <c r="O355">
        <f>(I355*21)/100</f>
      </c>
      <c r="P355" t="s">
        <v>13</v>
      </c>
    </row>
    <row r="356" spans="1:5" ht="38.25">
      <c r="A356" s="28" t="s">
        <v>40</v>
      </c>
      <c r="E356" s="29" t="s">
        <v>689</v>
      </c>
    </row>
    <row r="357" spans="1:5" ht="51">
      <c r="A357" s="30" t="s">
        <v>42</v>
      </c>
      <c r="E357" s="31" t="s">
        <v>690</v>
      </c>
    </row>
    <row r="358" spans="1:5" ht="38.25">
      <c r="A358" t="s">
        <v>44</v>
      </c>
      <c r="E358" s="29" t="s">
        <v>691</v>
      </c>
    </row>
    <row r="359" spans="1:16" ht="25.5">
      <c r="A359" s="19" t="s">
        <v>35</v>
      </c>
      <c r="B359" s="23" t="s">
        <v>692</v>
      </c>
      <c r="C359" s="23" t="s">
        <v>693</v>
      </c>
      <c r="D359" s="19" t="s">
        <v>43</v>
      </c>
      <c r="E359" s="24" t="s">
        <v>694</v>
      </c>
      <c r="F359" s="25" t="s">
        <v>111</v>
      </c>
      <c r="G359" s="26">
        <v>9.275</v>
      </c>
      <c r="H359" s="27">
        <v>0</v>
      </c>
      <c r="I359" s="27">
        <f>ROUND(ROUND(H359,2)*ROUND(G359,3),2)</f>
      </c>
      <c r="O359">
        <f>(I359*21)/100</f>
      </c>
      <c r="P359" t="s">
        <v>13</v>
      </c>
    </row>
    <row r="360" spans="1:5" ht="25.5">
      <c r="A360" s="28" t="s">
        <v>40</v>
      </c>
      <c r="E360" s="29" t="s">
        <v>695</v>
      </c>
    </row>
    <row r="361" spans="1:5" ht="25.5">
      <c r="A361" s="30" t="s">
        <v>42</v>
      </c>
      <c r="E361" s="31" t="s">
        <v>696</v>
      </c>
    </row>
    <row r="362" spans="1:5" ht="38.25">
      <c r="A362" t="s">
        <v>44</v>
      </c>
      <c r="E362" s="29" t="s">
        <v>691</v>
      </c>
    </row>
    <row r="363" spans="1:16" ht="12.75">
      <c r="A363" s="19" t="s">
        <v>35</v>
      </c>
      <c r="B363" s="23" t="s">
        <v>697</v>
      </c>
      <c r="C363" s="23" t="s">
        <v>698</v>
      </c>
      <c r="D363" s="19" t="s">
        <v>43</v>
      </c>
      <c r="E363" s="24" t="s">
        <v>699</v>
      </c>
      <c r="F363" s="25" t="s">
        <v>111</v>
      </c>
      <c r="G363" s="26">
        <v>74.2</v>
      </c>
      <c r="H363" s="27">
        <v>0</v>
      </c>
      <c r="I363" s="27">
        <f>ROUND(ROUND(H363,2)*ROUND(G363,3),2)</f>
      </c>
      <c r="O363">
        <f>(I363*21)/100</f>
      </c>
      <c r="P363" t="s">
        <v>13</v>
      </c>
    </row>
    <row r="364" spans="1:5" ht="25.5">
      <c r="A364" s="28" t="s">
        <v>40</v>
      </c>
      <c r="E364" s="29" t="s">
        <v>700</v>
      </c>
    </row>
    <row r="365" spans="1:5" ht="25.5">
      <c r="A365" s="30" t="s">
        <v>42</v>
      </c>
      <c r="E365" s="31" t="s">
        <v>701</v>
      </c>
    </row>
    <row r="366" spans="1:5" ht="38.25">
      <c r="A366" t="s">
        <v>44</v>
      </c>
      <c r="E366" s="29" t="s">
        <v>691</v>
      </c>
    </row>
    <row r="367" spans="1:16" ht="12.75">
      <c r="A367" s="19" t="s">
        <v>35</v>
      </c>
      <c r="B367" s="23" t="s">
        <v>702</v>
      </c>
      <c r="C367" s="23" t="s">
        <v>703</v>
      </c>
      <c r="D367" s="19" t="s">
        <v>43</v>
      </c>
      <c r="E367" s="24" t="s">
        <v>704</v>
      </c>
      <c r="F367" s="25" t="s">
        <v>149</v>
      </c>
      <c r="G367" s="26">
        <v>230.37</v>
      </c>
      <c r="H367" s="27">
        <v>0</v>
      </c>
      <c r="I367" s="27">
        <f>ROUND(ROUND(H367,2)*ROUND(G367,3),2)</f>
      </c>
      <c r="O367">
        <f>(I367*21)/100</f>
      </c>
      <c r="P367" t="s">
        <v>13</v>
      </c>
    </row>
    <row r="368" spans="1:5" ht="12.75">
      <c r="A368" s="28" t="s">
        <v>40</v>
      </c>
      <c r="E368" s="29" t="s">
        <v>705</v>
      </c>
    </row>
    <row r="369" spans="1:5" ht="76.5">
      <c r="A369" s="30" t="s">
        <v>42</v>
      </c>
      <c r="E369" s="31" t="s">
        <v>706</v>
      </c>
    </row>
    <row r="370" spans="1:5" ht="51">
      <c r="A370" t="s">
        <v>44</v>
      </c>
      <c r="E370" s="29" t="s">
        <v>707</v>
      </c>
    </row>
    <row r="371" spans="1:16" ht="12.75">
      <c r="A371" s="19" t="s">
        <v>35</v>
      </c>
      <c r="B371" s="23" t="s">
        <v>708</v>
      </c>
      <c r="C371" s="23" t="s">
        <v>709</v>
      </c>
      <c r="D371" s="19" t="s">
        <v>43</v>
      </c>
      <c r="E371" s="24" t="s">
        <v>710</v>
      </c>
      <c r="F371" s="25" t="s">
        <v>149</v>
      </c>
      <c r="G371" s="26">
        <v>10</v>
      </c>
      <c r="H371" s="27">
        <v>0</v>
      </c>
      <c r="I371" s="27">
        <f>ROUND(ROUND(H371,2)*ROUND(G371,3),2)</f>
      </c>
      <c r="O371">
        <f>(I371*21)/100</f>
      </c>
      <c r="P371" t="s">
        <v>13</v>
      </c>
    </row>
    <row r="372" spans="1:5" ht="12.75">
      <c r="A372" s="28" t="s">
        <v>40</v>
      </c>
      <c r="E372" s="29" t="s">
        <v>711</v>
      </c>
    </row>
    <row r="373" spans="1:5" ht="51">
      <c r="A373" s="30" t="s">
        <v>42</v>
      </c>
      <c r="E373" s="31" t="s">
        <v>712</v>
      </c>
    </row>
    <row r="374" spans="1:5" ht="51">
      <c r="A374" t="s">
        <v>44</v>
      </c>
      <c r="E374" s="29" t="s">
        <v>707</v>
      </c>
    </row>
    <row r="375" spans="1:16" ht="12.75">
      <c r="A375" s="19" t="s">
        <v>35</v>
      </c>
      <c r="B375" s="23" t="s">
        <v>713</v>
      </c>
      <c r="C375" s="23" t="s">
        <v>714</v>
      </c>
      <c r="D375" s="19" t="s">
        <v>43</v>
      </c>
      <c r="E375" s="24" t="s">
        <v>715</v>
      </c>
      <c r="F375" s="25" t="s">
        <v>149</v>
      </c>
      <c r="G375" s="26">
        <v>287.07</v>
      </c>
      <c r="H375" s="27">
        <v>0</v>
      </c>
      <c r="I375" s="27">
        <f>ROUND(ROUND(H375,2)*ROUND(G375,3),2)</f>
      </c>
      <c r="O375">
        <f>(I375*21)/100</f>
      </c>
      <c r="P375" t="s">
        <v>13</v>
      </c>
    </row>
    <row r="376" spans="1:5" ht="12.75">
      <c r="A376" s="28" t="s">
        <v>40</v>
      </c>
      <c r="E376" s="29" t="s">
        <v>716</v>
      </c>
    </row>
    <row r="377" spans="1:5" ht="89.25">
      <c r="A377" s="30" t="s">
        <v>42</v>
      </c>
      <c r="E377" s="31" t="s">
        <v>717</v>
      </c>
    </row>
    <row r="378" spans="1:5" ht="25.5">
      <c r="A378" t="s">
        <v>44</v>
      </c>
      <c r="E378" s="29" t="s">
        <v>718</v>
      </c>
    </row>
    <row r="379" spans="1:16" ht="12.75">
      <c r="A379" s="19" t="s">
        <v>35</v>
      </c>
      <c r="B379" s="23" t="s">
        <v>719</v>
      </c>
      <c r="C379" s="23" t="s">
        <v>720</v>
      </c>
      <c r="D379" s="19" t="s">
        <v>43</v>
      </c>
      <c r="E379" s="24" t="s">
        <v>721</v>
      </c>
      <c r="F379" s="25" t="s">
        <v>149</v>
      </c>
      <c r="G379" s="26">
        <v>287.07</v>
      </c>
      <c r="H379" s="27">
        <v>0</v>
      </c>
      <c r="I379" s="27">
        <f>ROUND(ROUND(H379,2)*ROUND(G379,3),2)</f>
      </c>
      <c r="O379">
        <f>(I379*21)/100</f>
      </c>
      <c r="P379" t="s">
        <v>13</v>
      </c>
    </row>
    <row r="380" spans="1:5" ht="25.5">
      <c r="A380" s="28" t="s">
        <v>40</v>
      </c>
      <c r="E380" s="29" t="s">
        <v>722</v>
      </c>
    </row>
    <row r="381" spans="1:5" ht="89.25">
      <c r="A381" s="30" t="s">
        <v>42</v>
      </c>
      <c r="E381" s="31" t="s">
        <v>723</v>
      </c>
    </row>
    <row r="382" spans="1:5" ht="38.25">
      <c r="A382" t="s">
        <v>44</v>
      </c>
      <c r="E382" s="29" t="s">
        <v>724</v>
      </c>
    </row>
    <row r="383" spans="1:16" ht="12.75">
      <c r="A383" s="19" t="s">
        <v>35</v>
      </c>
      <c r="B383" s="23" t="s">
        <v>725</v>
      </c>
      <c r="C383" s="23" t="s">
        <v>726</v>
      </c>
      <c r="D383" s="19" t="s">
        <v>37</v>
      </c>
      <c r="E383" s="24" t="s">
        <v>727</v>
      </c>
      <c r="F383" s="25" t="s">
        <v>149</v>
      </c>
      <c r="G383" s="26">
        <v>13.066</v>
      </c>
      <c r="H383" s="27">
        <v>0</v>
      </c>
      <c r="I383" s="27">
        <f>ROUND(ROUND(H383,2)*ROUND(G383,3),2)</f>
      </c>
      <c r="O383">
        <f>(I383*21)/100</f>
      </c>
      <c r="P383" t="s">
        <v>13</v>
      </c>
    </row>
    <row r="384" spans="1:5" ht="12.75">
      <c r="A384" s="28" t="s">
        <v>40</v>
      </c>
      <c r="E384" s="29" t="s">
        <v>728</v>
      </c>
    </row>
    <row r="385" spans="1:5" ht="25.5">
      <c r="A385" s="30" t="s">
        <v>42</v>
      </c>
      <c r="E385" s="31" t="s">
        <v>729</v>
      </c>
    </row>
    <row r="386" spans="1:5" ht="280.5">
      <c r="A386" t="s">
        <v>44</v>
      </c>
      <c r="E386" s="29" t="s">
        <v>730</v>
      </c>
    </row>
    <row r="387" spans="1:16" ht="12.75">
      <c r="A387" s="19" t="s">
        <v>35</v>
      </c>
      <c r="B387" s="23" t="s">
        <v>731</v>
      </c>
      <c r="C387" s="23" t="s">
        <v>732</v>
      </c>
      <c r="D387" s="19" t="s">
        <v>37</v>
      </c>
      <c r="E387" s="24" t="s">
        <v>733</v>
      </c>
      <c r="F387" s="25" t="s">
        <v>149</v>
      </c>
      <c r="G387" s="26">
        <v>13.066</v>
      </c>
      <c r="H387" s="27">
        <v>0</v>
      </c>
      <c r="I387" s="27">
        <f>ROUND(ROUND(H387,2)*ROUND(G387,3),2)</f>
      </c>
      <c r="O387">
        <f>(I387*21)/100</f>
      </c>
      <c r="P387" t="s">
        <v>13</v>
      </c>
    </row>
    <row r="388" spans="1:5" ht="12.75">
      <c r="A388" s="28" t="s">
        <v>40</v>
      </c>
      <c r="E388" s="29" t="s">
        <v>734</v>
      </c>
    </row>
    <row r="389" spans="1:5" ht="25.5">
      <c r="A389" s="30" t="s">
        <v>42</v>
      </c>
      <c r="E389" s="31" t="s">
        <v>729</v>
      </c>
    </row>
    <row r="390" spans="1:5" ht="280.5">
      <c r="A390" t="s">
        <v>44</v>
      </c>
      <c r="E390" s="29" t="s">
        <v>735</v>
      </c>
    </row>
    <row r="391" spans="1:16" ht="12.75">
      <c r="A391" s="19" t="s">
        <v>35</v>
      </c>
      <c r="B391" s="23" t="s">
        <v>736</v>
      </c>
      <c r="C391" s="23" t="s">
        <v>737</v>
      </c>
      <c r="D391" s="19" t="s">
        <v>43</v>
      </c>
      <c r="E391" s="24" t="s">
        <v>738</v>
      </c>
      <c r="F391" s="25" t="s">
        <v>61</v>
      </c>
      <c r="G391" s="26">
        <v>8</v>
      </c>
      <c r="H391" s="27">
        <v>0</v>
      </c>
      <c r="I391" s="27">
        <f>ROUND(ROUND(H391,2)*ROUND(G391,3),2)</f>
      </c>
      <c r="O391">
        <f>(I391*21)/100</f>
      </c>
      <c r="P391" t="s">
        <v>13</v>
      </c>
    </row>
    <row r="392" spans="1:5" ht="38.25">
      <c r="A392" s="28" t="s">
        <v>40</v>
      </c>
      <c r="E392" s="29" t="s">
        <v>739</v>
      </c>
    </row>
    <row r="393" spans="1:5" ht="12.75">
      <c r="A393" s="30" t="s">
        <v>42</v>
      </c>
      <c r="E393" s="31" t="s">
        <v>740</v>
      </c>
    </row>
    <row r="394" spans="1:5" ht="127.5">
      <c r="A394" t="s">
        <v>44</v>
      </c>
      <c r="E394" s="29" t="s">
        <v>741</v>
      </c>
    </row>
    <row r="395" spans="1:16" ht="25.5">
      <c r="A395" s="19" t="s">
        <v>35</v>
      </c>
      <c r="B395" s="23" t="s">
        <v>742</v>
      </c>
      <c r="C395" s="23" t="s">
        <v>743</v>
      </c>
      <c r="D395" s="19" t="s">
        <v>43</v>
      </c>
      <c r="E395" s="24" t="s">
        <v>744</v>
      </c>
      <c r="F395" s="25" t="s">
        <v>61</v>
      </c>
      <c r="G395" s="26">
        <v>36</v>
      </c>
      <c r="H395" s="27">
        <v>0</v>
      </c>
      <c r="I395" s="27">
        <f>ROUND(ROUND(H395,2)*ROUND(G395,3),2)</f>
      </c>
      <c r="O395">
        <f>(I395*21)/100</f>
      </c>
      <c r="P395" t="s">
        <v>13</v>
      </c>
    </row>
    <row r="396" spans="1:5" ht="12.75">
      <c r="A396" s="28" t="s">
        <v>40</v>
      </c>
      <c r="E396" s="29" t="s">
        <v>745</v>
      </c>
    </row>
    <row r="397" spans="1:5" ht="12.75">
      <c r="A397" s="30" t="s">
        <v>42</v>
      </c>
      <c r="E397" s="31" t="s">
        <v>746</v>
      </c>
    </row>
    <row r="398" spans="1:5" ht="63.75">
      <c r="A398" t="s">
        <v>44</v>
      </c>
      <c r="E398" s="29" t="s">
        <v>747</v>
      </c>
    </row>
    <row r="399" spans="1:16" ht="12.75">
      <c r="A399" s="19" t="s">
        <v>35</v>
      </c>
      <c r="B399" s="23" t="s">
        <v>748</v>
      </c>
      <c r="C399" s="23" t="s">
        <v>749</v>
      </c>
      <c r="D399" s="19" t="s">
        <v>88</v>
      </c>
      <c r="E399" s="24" t="s">
        <v>750</v>
      </c>
      <c r="F399" s="25" t="s">
        <v>149</v>
      </c>
      <c r="G399" s="26">
        <v>96.43</v>
      </c>
      <c r="H399" s="27">
        <v>0</v>
      </c>
      <c r="I399" s="27">
        <f>ROUND(ROUND(H399,2)*ROUND(G399,3),2)</f>
      </c>
      <c r="O399">
        <f>(I399*21)/100</f>
      </c>
      <c r="P399" t="s">
        <v>13</v>
      </c>
    </row>
    <row r="400" spans="1:5" ht="51">
      <c r="A400" s="28" t="s">
        <v>40</v>
      </c>
      <c r="E400" s="29" t="s">
        <v>751</v>
      </c>
    </row>
    <row r="401" spans="1:5" ht="51">
      <c r="A401" s="30" t="s">
        <v>42</v>
      </c>
      <c r="E401" s="31" t="s">
        <v>752</v>
      </c>
    </row>
    <row r="402" spans="1:5" ht="89.25">
      <c r="A402" t="s">
        <v>44</v>
      </c>
      <c r="E402" s="29" t="s">
        <v>753</v>
      </c>
    </row>
    <row r="403" spans="1:16" ht="12.75">
      <c r="A403" s="19" t="s">
        <v>35</v>
      </c>
      <c r="B403" s="23" t="s">
        <v>754</v>
      </c>
      <c r="C403" s="23" t="s">
        <v>749</v>
      </c>
      <c r="D403" s="19" t="s">
        <v>94</v>
      </c>
      <c r="E403" s="24" t="s">
        <v>750</v>
      </c>
      <c r="F403" s="25" t="s">
        <v>149</v>
      </c>
      <c r="G403" s="26">
        <v>60</v>
      </c>
      <c r="H403" s="27">
        <v>0</v>
      </c>
      <c r="I403" s="27">
        <f>ROUND(ROUND(H403,2)*ROUND(G403,3),2)</f>
      </c>
      <c r="O403">
        <f>(I403*21)/100</f>
      </c>
      <c r="P403" t="s">
        <v>13</v>
      </c>
    </row>
    <row r="404" spans="1:5" ht="12.75">
      <c r="A404" s="28" t="s">
        <v>40</v>
      </c>
      <c r="E404" s="29" t="s">
        <v>755</v>
      </c>
    </row>
    <row r="405" spans="1:5" ht="25.5">
      <c r="A405" s="30" t="s">
        <v>42</v>
      </c>
      <c r="E405" s="31" t="s">
        <v>756</v>
      </c>
    </row>
    <row r="406" spans="1:5" ht="89.25">
      <c r="A406" t="s">
        <v>44</v>
      </c>
      <c r="E406" s="29" t="s">
        <v>753</v>
      </c>
    </row>
    <row r="407" spans="1:16" ht="12.75">
      <c r="A407" s="19" t="s">
        <v>35</v>
      </c>
      <c r="B407" s="23" t="s">
        <v>757</v>
      </c>
      <c r="C407" s="23" t="s">
        <v>758</v>
      </c>
      <c r="D407" s="19" t="s">
        <v>43</v>
      </c>
      <c r="E407" s="24" t="s">
        <v>759</v>
      </c>
      <c r="F407" s="25" t="s">
        <v>149</v>
      </c>
      <c r="G407" s="26">
        <v>1.65</v>
      </c>
      <c r="H407" s="27">
        <v>0</v>
      </c>
      <c r="I407" s="27">
        <f>ROUND(ROUND(H407,2)*ROUND(G407,3),2)</f>
      </c>
      <c r="O407">
        <f>(I407*21)/100</f>
      </c>
      <c r="P407" t="s">
        <v>13</v>
      </c>
    </row>
    <row r="408" spans="1:5" ht="12.75">
      <c r="A408" s="28" t="s">
        <v>40</v>
      </c>
      <c r="E408" s="29" t="s">
        <v>760</v>
      </c>
    </row>
    <row r="409" spans="1:5" ht="25.5">
      <c r="A409" s="30" t="s">
        <v>42</v>
      </c>
      <c r="E409" s="31" t="s">
        <v>761</v>
      </c>
    </row>
    <row r="410" spans="1:5" ht="89.25">
      <c r="A410" t="s">
        <v>44</v>
      </c>
      <c r="E410" s="29" t="s">
        <v>753</v>
      </c>
    </row>
    <row r="411" spans="1:16" ht="12.75">
      <c r="A411" s="19" t="s">
        <v>35</v>
      </c>
      <c r="B411" s="23" t="s">
        <v>762</v>
      </c>
      <c r="C411" s="23" t="s">
        <v>763</v>
      </c>
      <c r="D411" s="19" t="s">
        <v>43</v>
      </c>
      <c r="E411" s="24" t="s">
        <v>764</v>
      </c>
      <c r="F411" s="25" t="s">
        <v>61</v>
      </c>
      <c r="G411" s="26">
        <v>3</v>
      </c>
      <c r="H411" s="27">
        <v>0</v>
      </c>
      <c r="I411" s="27">
        <f>ROUND(ROUND(H411,2)*ROUND(G411,3),2)</f>
      </c>
      <c r="O411">
        <f>(I411*21)/100</f>
      </c>
      <c r="P411" t="s">
        <v>13</v>
      </c>
    </row>
    <row r="412" spans="1:5" ht="12.75">
      <c r="A412" s="28" t="s">
        <v>40</v>
      </c>
      <c r="E412" s="29" t="s">
        <v>765</v>
      </c>
    </row>
    <row r="413" spans="1:5" ht="25.5">
      <c r="A413" s="30" t="s">
        <v>42</v>
      </c>
      <c r="E413" s="31" t="s">
        <v>766</v>
      </c>
    </row>
    <row r="414" spans="1:5" ht="38.25">
      <c r="A414" t="s">
        <v>44</v>
      </c>
      <c r="E414" s="29" t="s">
        <v>767</v>
      </c>
    </row>
    <row r="415" spans="1:16" ht="12.75">
      <c r="A415" s="19" t="s">
        <v>35</v>
      </c>
      <c r="B415" s="23" t="s">
        <v>768</v>
      </c>
      <c r="C415" s="23" t="s">
        <v>769</v>
      </c>
      <c r="D415" s="19" t="s">
        <v>43</v>
      </c>
      <c r="E415" s="24" t="s">
        <v>770</v>
      </c>
      <c r="F415" s="25" t="s">
        <v>61</v>
      </c>
      <c r="G415" s="26">
        <v>9</v>
      </c>
      <c r="H415" s="27">
        <v>0</v>
      </c>
      <c r="I415" s="27">
        <f>ROUND(ROUND(H415,2)*ROUND(G415,3),2)</f>
      </c>
      <c r="O415">
        <f>(I415*21)/100</f>
      </c>
      <c r="P415" t="s">
        <v>13</v>
      </c>
    </row>
    <row r="416" spans="1:5" ht="12.75">
      <c r="A416" s="28" t="s">
        <v>40</v>
      </c>
      <c r="E416" s="29" t="s">
        <v>771</v>
      </c>
    </row>
    <row r="417" spans="1:5" ht="12.75">
      <c r="A417" s="30" t="s">
        <v>42</v>
      </c>
      <c r="E417" s="31" t="s">
        <v>772</v>
      </c>
    </row>
    <row r="418" spans="1:5" ht="267.75">
      <c r="A418" t="s">
        <v>44</v>
      </c>
      <c r="E418" s="29" t="s">
        <v>773</v>
      </c>
    </row>
    <row r="419" spans="1:16" ht="12.75">
      <c r="A419" s="19" t="s">
        <v>35</v>
      </c>
      <c r="B419" s="23" t="s">
        <v>774</v>
      </c>
      <c r="C419" s="23" t="s">
        <v>775</v>
      </c>
      <c r="D419" s="19" t="s">
        <v>43</v>
      </c>
      <c r="E419" s="24" t="s">
        <v>776</v>
      </c>
      <c r="F419" s="25" t="s">
        <v>61</v>
      </c>
      <c r="G419" s="26">
        <v>18</v>
      </c>
      <c r="H419" s="27">
        <v>0</v>
      </c>
      <c r="I419" s="27">
        <f>ROUND(ROUND(H419,2)*ROUND(G419,3),2)</f>
      </c>
      <c r="O419">
        <f>(I419*21)/100</f>
      </c>
      <c r="P419" t="s">
        <v>13</v>
      </c>
    </row>
    <row r="420" spans="1:5" ht="12.75">
      <c r="A420" s="28" t="s">
        <v>40</v>
      </c>
      <c r="E420" s="29" t="s">
        <v>777</v>
      </c>
    </row>
    <row r="421" spans="1:5" ht="12.75">
      <c r="A421" s="30" t="s">
        <v>42</v>
      </c>
      <c r="E421" s="31" t="s">
        <v>778</v>
      </c>
    </row>
    <row r="422" spans="1:5" ht="267.75">
      <c r="A422" t="s">
        <v>44</v>
      </c>
      <c r="E422" s="29" t="s">
        <v>779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0+O9+O14+O75+O88+O105+O146+O175+O184+O209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780</v>
      </c>
      <c r="I3" s="32">
        <f>0+I9+I14+I75+I88+I105+I146+I175+I184+I209</f>
      </c>
      <c r="O3" t="s">
        <v>9</v>
      </c>
      <c r="P3" t="s">
        <v>13</v>
      </c>
    </row>
    <row r="4" spans="1:16" ht="15" customHeight="1">
      <c r="A4" t="s">
        <v>7</v>
      </c>
      <c r="B4" s="8" t="s">
        <v>246</v>
      </c>
      <c r="C4" s="9" t="s">
        <v>247</v>
      </c>
      <c r="D4" s="1"/>
      <c r="E4" s="10" t="s">
        <v>248</v>
      </c>
      <c r="F4" s="1"/>
      <c r="G4" s="1"/>
      <c r="H4" s="7"/>
      <c r="I4" s="7"/>
      <c r="O4" t="s">
        <v>10</v>
      </c>
      <c r="P4" t="s">
        <v>13</v>
      </c>
    </row>
    <row r="5" spans="1:16" ht="12.75" customHeight="1">
      <c r="A5" t="s">
        <v>249</v>
      </c>
      <c r="B5" s="12" t="s">
        <v>8</v>
      </c>
      <c r="C5" s="13" t="s">
        <v>780</v>
      </c>
      <c r="D5" s="5"/>
      <c r="E5" s="14" t="s">
        <v>781</v>
      </c>
      <c r="F5" s="5"/>
      <c r="G5" s="5"/>
      <c r="H5" s="5"/>
      <c r="I5" s="5"/>
      <c r="O5" t="s">
        <v>11</v>
      </c>
      <c r="P5" t="s">
        <v>13</v>
      </c>
    </row>
    <row r="6" spans="1:9" ht="12.75" customHeight="1">
      <c r="A6" s="11" t="s">
        <v>16</v>
      </c>
      <c r="B6" s="11" t="s">
        <v>18</v>
      </c>
      <c r="C6" s="11" t="s">
        <v>20</v>
      </c>
      <c r="D6" s="11" t="s">
        <v>21</v>
      </c>
      <c r="E6" s="11" t="s">
        <v>22</v>
      </c>
      <c r="F6" s="11" t="s">
        <v>24</v>
      </c>
      <c r="G6" s="11" t="s">
        <v>26</v>
      </c>
      <c r="H6" s="11" t="s">
        <v>28</v>
      </c>
      <c r="I6" s="11"/>
    </row>
    <row r="7" spans="1:9" ht="12.75" customHeight="1">
      <c r="A7" s="11"/>
      <c r="B7" s="11"/>
      <c r="C7" s="11"/>
      <c r="D7" s="11"/>
      <c r="E7" s="11"/>
      <c r="F7" s="11"/>
      <c r="G7" s="11"/>
      <c r="H7" s="11" t="s">
        <v>29</v>
      </c>
      <c r="I7" s="11" t="s">
        <v>31</v>
      </c>
    </row>
    <row r="8" spans="1:9" ht="12.75" customHeight="1">
      <c r="A8" s="11" t="s">
        <v>17</v>
      </c>
      <c r="B8" s="11" t="s">
        <v>19</v>
      </c>
      <c r="C8" s="11" t="s">
        <v>13</v>
      </c>
      <c r="D8" s="11" t="s">
        <v>12</v>
      </c>
      <c r="E8" s="11" t="s">
        <v>23</v>
      </c>
      <c r="F8" s="11" t="s">
        <v>25</v>
      </c>
      <c r="G8" s="11" t="s">
        <v>27</v>
      </c>
      <c r="H8" s="11" t="s">
        <v>30</v>
      </c>
      <c r="I8" s="11" t="s">
        <v>32</v>
      </c>
    </row>
    <row r="9" spans="1:18" ht="12.75" customHeight="1">
      <c r="A9" s="15" t="s">
        <v>33</v>
      </c>
      <c r="B9" s="15"/>
      <c r="C9" s="20" t="s">
        <v>17</v>
      </c>
      <c r="D9" s="15"/>
      <c r="E9" s="21" t="s">
        <v>34</v>
      </c>
      <c r="F9" s="15"/>
      <c r="G9" s="15"/>
      <c r="H9" s="15"/>
      <c r="I9" s="22">
        <f>0+Q9</f>
      </c>
      <c r="O9">
        <f>0+R9</f>
      </c>
      <c r="Q9">
        <f>0+I10</f>
      </c>
      <c r="R9">
        <f>0+O10</f>
      </c>
    </row>
    <row r="10" spans="1:16" ht="12.75">
      <c r="A10" s="19" t="s">
        <v>35</v>
      </c>
      <c r="B10" s="23" t="s">
        <v>19</v>
      </c>
      <c r="C10" s="23" t="s">
        <v>97</v>
      </c>
      <c r="D10" s="19" t="s">
        <v>43</v>
      </c>
      <c r="E10" s="24" t="s">
        <v>89</v>
      </c>
      <c r="F10" s="25" t="s">
        <v>98</v>
      </c>
      <c r="G10" s="26">
        <v>258</v>
      </c>
      <c r="H10" s="27">
        <v>0</v>
      </c>
      <c r="I10" s="27">
        <f>ROUND(ROUND(H10,2)*ROUND(G10,3),2)</f>
      </c>
      <c r="O10">
        <f>(I10*21)/100</f>
      </c>
      <c r="P10" t="s">
        <v>13</v>
      </c>
    </row>
    <row r="11" spans="1:5" ht="12.75">
      <c r="A11" s="28" t="s">
        <v>40</v>
      </c>
      <c r="E11" s="29" t="s">
        <v>99</v>
      </c>
    </row>
    <row r="12" spans="1:5" ht="12.75">
      <c r="A12" s="30" t="s">
        <v>42</v>
      </c>
      <c r="E12" s="31" t="s">
        <v>782</v>
      </c>
    </row>
    <row r="13" spans="1:5" ht="25.5">
      <c r="A13" t="s">
        <v>44</v>
      </c>
      <c r="E13" s="29" t="s">
        <v>93</v>
      </c>
    </row>
    <row r="14" spans="1:18" ht="12.75" customHeight="1">
      <c r="A14" s="5" t="s">
        <v>33</v>
      </c>
      <c r="B14" s="5"/>
      <c r="C14" s="35" t="s">
        <v>19</v>
      </c>
      <c r="D14" s="5"/>
      <c r="E14" s="21" t="s">
        <v>108</v>
      </c>
      <c r="F14" s="5"/>
      <c r="G14" s="5"/>
      <c r="H14" s="5"/>
      <c r="I14" s="36">
        <f>0+Q14</f>
      </c>
      <c r="O14">
        <f>0+R14</f>
      </c>
      <c r="Q14">
        <f>0+I15+I19+I23+I27+I31+I35+I39+I43+I47+I51+I55+I59+I63+I67+I71</f>
      </c>
      <c r="R14">
        <f>0+O15+O19+O23+O27+O31+O35+O39+O43+O47+O51+O55+O59+O63+O67+O71</f>
      </c>
    </row>
    <row r="15" spans="1:16" ht="12.75">
      <c r="A15" s="19" t="s">
        <v>35</v>
      </c>
      <c r="B15" s="23" t="s">
        <v>13</v>
      </c>
      <c r="C15" s="23" t="s">
        <v>109</v>
      </c>
      <c r="D15" s="19" t="s">
        <v>43</v>
      </c>
      <c r="E15" s="24" t="s">
        <v>110</v>
      </c>
      <c r="F15" s="25" t="s">
        <v>111</v>
      </c>
      <c r="G15" s="26">
        <v>1750</v>
      </c>
      <c r="H15" s="27">
        <v>0</v>
      </c>
      <c r="I15" s="27">
        <f>ROUND(ROUND(H15,2)*ROUND(G15,3),2)</f>
      </c>
      <c r="O15">
        <f>(I15*21)/100</f>
      </c>
      <c r="P15" t="s">
        <v>13</v>
      </c>
    </row>
    <row r="16" spans="1:5" ht="25.5">
      <c r="A16" s="28" t="s">
        <v>40</v>
      </c>
      <c r="E16" s="29" t="s">
        <v>783</v>
      </c>
    </row>
    <row r="17" spans="1:5" ht="51">
      <c r="A17" s="30" t="s">
        <v>42</v>
      </c>
      <c r="E17" s="31" t="s">
        <v>784</v>
      </c>
    </row>
    <row r="18" spans="1:5" ht="38.25">
      <c r="A18" t="s">
        <v>44</v>
      </c>
      <c r="E18" s="29" t="s">
        <v>114</v>
      </c>
    </row>
    <row r="19" spans="1:16" ht="12.75">
      <c r="A19" s="19" t="s">
        <v>35</v>
      </c>
      <c r="B19" s="23" t="s">
        <v>12</v>
      </c>
      <c r="C19" s="23" t="s">
        <v>115</v>
      </c>
      <c r="D19" s="19" t="s">
        <v>43</v>
      </c>
      <c r="E19" s="24" t="s">
        <v>116</v>
      </c>
      <c r="F19" s="25" t="s">
        <v>111</v>
      </c>
      <c r="G19" s="26">
        <v>1720</v>
      </c>
      <c r="H19" s="27">
        <v>0</v>
      </c>
      <c r="I19" s="27">
        <f>ROUND(ROUND(H19,2)*ROUND(G19,3),2)</f>
      </c>
      <c r="O19">
        <f>(I19*21)/100</f>
      </c>
      <c r="P19" t="s">
        <v>13</v>
      </c>
    </row>
    <row r="20" spans="1:5" ht="25.5">
      <c r="A20" s="28" t="s">
        <v>40</v>
      </c>
      <c r="E20" s="29" t="s">
        <v>785</v>
      </c>
    </row>
    <row r="21" spans="1:5" ht="51">
      <c r="A21" s="30" t="s">
        <v>42</v>
      </c>
      <c r="E21" s="31" t="s">
        <v>786</v>
      </c>
    </row>
    <row r="22" spans="1:5" ht="12.75">
      <c r="A22" t="s">
        <v>44</v>
      </c>
      <c r="E22" s="29" t="s">
        <v>119</v>
      </c>
    </row>
    <row r="23" spans="1:16" ht="12.75">
      <c r="A23" s="19" t="s">
        <v>35</v>
      </c>
      <c r="B23" s="23" t="s">
        <v>23</v>
      </c>
      <c r="C23" s="23" t="s">
        <v>141</v>
      </c>
      <c r="D23" s="19" t="s">
        <v>43</v>
      </c>
      <c r="E23" s="24" t="s">
        <v>142</v>
      </c>
      <c r="F23" s="25" t="s">
        <v>90</v>
      </c>
      <c r="G23" s="26">
        <v>344</v>
      </c>
      <c r="H23" s="27">
        <v>0</v>
      </c>
      <c r="I23" s="27">
        <f>ROUND(ROUND(H23,2)*ROUND(G23,3),2)</f>
      </c>
      <c r="O23">
        <f>(I23*21)/100</f>
      </c>
      <c r="P23" t="s">
        <v>13</v>
      </c>
    </row>
    <row r="24" spans="1:5" ht="25.5">
      <c r="A24" s="28" t="s">
        <v>40</v>
      </c>
      <c r="E24" s="29" t="s">
        <v>787</v>
      </c>
    </row>
    <row r="25" spans="1:5" ht="51">
      <c r="A25" s="30" t="s">
        <v>42</v>
      </c>
      <c r="E25" s="31" t="s">
        <v>788</v>
      </c>
    </row>
    <row r="26" spans="1:5" ht="38.25">
      <c r="A26" t="s">
        <v>44</v>
      </c>
      <c r="E26" s="29" t="s">
        <v>145</v>
      </c>
    </row>
    <row r="27" spans="1:16" ht="12.75">
      <c r="A27" s="19" t="s">
        <v>35</v>
      </c>
      <c r="B27" s="23" t="s">
        <v>25</v>
      </c>
      <c r="C27" s="23" t="s">
        <v>272</v>
      </c>
      <c r="D27" s="19" t="s">
        <v>43</v>
      </c>
      <c r="E27" s="24" t="s">
        <v>273</v>
      </c>
      <c r="F27" s="25" t="s">
        <v>90</v>
      </c>
      <c r="G27" s="26">
        <v>1577.342</v>
      </c>
      <c r="H27" s="27">
        <v>0</v>
      </c>
      <c r="I27" s="27">
        <f>ROUND(ROUND(H27,2)*ROUND(G27,3),2)</f>
      </c>
      <c r="O27">
        <f>(I27*21)/100</f>
      </c>
      <c r="P27" t="s">
        <v>13</v>
      </c>
    </row>
    <row r="28" spans="1:5" ht="38.25">
      <c r="A28" s="28" t="s">
        <v>40</v>
      </c>
      <c r="E28" s="29" t="s">
        <v>789</v>
      </c>
    </row>
    <row r="29" spans="1:5" ht="51">
      <c r="A29" s="30" t="s">
        <v>42</v>
      </c>
      <c r="E29" s="31" t="s">
        <v>790</v>
      </c>
    </row>
    <row r="30" spans="1:5" ht="306">
      <c r="A30" t="s">
        <v>44</v>
      </c>
      <c r="E30" s="29" t="s">
        <v>276</v>
      </c>
    </row>
    <row r="31" spans="1:16" ht="12.75">
      <c r="A31" s="19" t="s">
        <v>35</v>
      </c>
      <c r="B31" s="23" t="s">
        <v>27</v>
      </c>
      <c r="C31" s="23" t="s">
        <v>154</v>
      </c>
      <c r="D31" s="19" t="s">
        <v>43</v>
      </c>
      <c r="E31" s="24" t="s">
        <v>155</v>
      </c>
      <c r="F31" s="25" t="s">
        <v>90</v>
      </c>
      <c r="G31" s="26">
        <v>1219.614</v>
      </c>
      <c r="H31" s="27">
        <v>0</v>
      </c>
      <c r="I31" s="27">
        <f>ROUND(ROUND(H31,2)*ROUND(G31,3),2)</f>
      </c>
      <c r="O31">
        <f>(I31*21)/100</f>
      </c>
      <c r="P31" t="s">
        <v>13</v>
      </c>
    </row>
    <row r="32" spans="1:5" ht="38.25">
      <c r="A32" s="28" t="s">
        <v>40</v>
      </c>
      <c r="E32" s="29" t="s">
        <v>791</v>
      </c>
    </row>
    <row r="33" spans="1:5" ht="76.5">
      <c r="A33" s="30" t="s">
        <v>42</v>
      </c>
      <c r="E33" s="31" t="s">
        <v>792</v>
      </c>
    </row>
    <row r="34" spans="1:5" ht="318.75">
      <c r="A34" t="s">
        <v>44</v>
      </c>
      <c r="E34" s="29" t="s">
        <v>158</v>
      </c>
    </row>
    <row r="35" spans="1:16" ht="12.75">
      <c r="A35" s="19" t="s">
        <v>35</v>
      </c>
      <c r="B35" s="23" t="s">
        <v>64</v>
      </c>
      <c r="C35" s="23" t="s">
        <v>166</v>
      </c>
      <c r="D35" s="19" t="s">
        <v>43</v>
      </c>
      <c r="E35" s="24" t="s">
        <v>167</v>
      </c>
      <c r="F35" s="25" t="s">
        <v>90</v>
      </c>
      <c r="G35" s="26">
        <v>1563.61</v>
      </c>
      <c r="H35" s="27">
        <v>0</v>
      </c>
      <c r="I35" s="27">
        <f>ROUND(ROUND(H35,2)*ROUND(G35,3),2)</f>
      </c>
      <c r="O35">
        <f>(I35*21)/100</f>
      </c>
      <c r="P35" t="s">
        <v>13</v>
      </c>
    </row>
    <row r="36" spans="1:5" ht="25.5">
      <c r="A36" s="28" t="s">
        <v>40</v>
      </c>
      <c r="E36" s="29" t="s">
        <v>793</v>
      </c>
    </row>
    <row r="37" spans="1:5" ht="38.25">
      <c r="A37" s="30" t="s">
        <v>42</v>
      </c>
      <c r="E37" s="31" t="s">
        <v>794</v>
      </c>
    </row>
    <row r="38" spans="1:5" ht="191.25">
      <c r="A38" t="s">
        <v>44</v>
      </c>
      <c r="E38" s="29" t="s">
        <v>170</v>
      </c>
    </row>
    <row r="39" spans="1:16" ht="12.75">
      <c r="A39" s="19" t="s">
        <v>35</v>
      </c>
      <c r="B39" s="23" t="s">
        <v>69</v>
      </c>
      <c r="C39" s="23" t="s">
        <v>279</v>
      </c>
      <c r="D39" s="19" t="s">
        <v>43</v>
      </c>
      <c r="E39" s="24" t="s">
        <v>280</v>
      </c>
      <c r="F39" s="25" t="s">
        <v>90</v>
      </c>
      <c r="G39" s="26">
        <v>2386.883</v>
      </c>
      <c r="H39" s="27">
        <v>0</v>
      </c>
      <c r="I39" s="27">
        <f>ROUND(ROUND(H39,2)*ROUND(G39,3),2)</f>
      </c>
      <c r="O39">
        <f>(I39*21)/100</f>
      </c>
      <c r="P39" t="s">
        <v>13</v>
      </c>
    </row>
    <row r="40" spans="1:5" ht="12.75">
      <c r="A40" s="28" t="s">
        <v>40</v>
      </c>
      <c r="E40" s="29" t="s">
        <v>795</v>
      </c>
    </row>
    <row r="41" spans="1:5" ht="63.75">
      <c r="A41" s="30" t="s">
        <v>42</v>
      </c>
      <c r="E41" s="31" t="s">
        <v>796</v>
      </c>
    </row>
    <row r="42" spans="1:5" ht="293.25">
      <c r="A42" t="s">
        <v>44</v>
      </c>
      <c r="E42" s="29" t="s">
        <v>283</v>
      </c>
    </row>
    <row r="43" spans="1:16" ht="12.75">
      <c r="A43" s="19" t="s">
        <v>35</v>
      </c>
      <c r="B43" s="23" t="s">
        <v>30</v>
      </c>
      <c r="C43" s="23" t="s">
        <v>284</v>
      </c>
      <c r="D43" s="19" t="s">
        <v>43</v>
      </c>
      <c r="E43" s="24" t="s">
        <v>285</v>
      </c>
      <c r="F43" s="25" t="s">
        <v>90</v>
      </c>
      <c r="G43" s="26">
        <v>20.8</v>
      </c>
      <c r="H43" s="27">
        <v>0</v>
      </c>
      <c r="I43" s="27">
        <f>ROUND(ROUND(H43,2)*ROUND(G43,3),2)</f>
      </c>
      <c r="O43">
        <f>(I43*21)/100</f>
      </c>
      <c r="P43" t="s">
        <v>13</v>
      </c>
    </row>
    <row r="44" spans="1:5" ht="12.75">
      <c r="A44" s="28" t="s">
        <v>40</v>
      </c>
      <c r="E44" s="29" t="s">
        <v>797</v>
      </c>
    </row>
    <row r="45" spans="1:5" ht="51">
      <c r="A45" s="30" t="s">
        <v>42</v>
      </c>
      <c r="E45" s="31" t="s">
        <v>798</v>
      </c>
    </row>
    <row r="46" spans="1:5" ht="255">
      <c r="A46" t="s">
        <v>44</v>
      </c>
      <c r="E46" s="29" t="s">
        <v>288</v>
      </c>
    </row>
    <row r="47" spans="1:16" ht="12.75">
      <c r="A47" s="19" t="s">
        <v>35</v>
      </c>
      <c r="B47" s="23" t="s">
        <v>32</v>
      </c>
      <c r="C47" s="23" t="s">
        <v>289</v>
      </c>
      <c r="D47" s="19" t="s">
        <v>43</v>
      </c>
      <c r="E47" s="24" t="s">
        <v>290</v>
      </c>
      <c r="F47" s="25" t="s">
        <v>90</v>
      </c>
      <c r="G47" s="26">
        <v>39.9</v>
      </c>
      <c r="H47" s="27">
        <v>0</v>
      </c>
      <c r="I47" s="27">
        <f>ROUND(ROUND(H47,2)*ROUND(G47,3),2)</f>
      </c>
      <c r="O47">
        <f>(I47*21)/100</f>
      </c>
      <c r="P47" t="s">
        <v>13</v>
      </c>
    </row>
    <row r="48" spans="1:5" ht="12.75">
      <c r="A48" s="28" t="s">
        <v>40</v>
      </c>
      <c r="E48" s="29" t="s">
        <v>799</v>
      </c>
    </row>
    <row r="49" spans="1:5" ht="12.75">
      <c r="A49" s="30" t="s">
        <v>42</v>
      </c>
      <c r="E49" s="31" t="s">
        <v>800</v>
      </c>
    </row>
    <row r="50" spans="1:5" ht="229.5">
      <c r="A50" t="s">
        <v>44</v>
      </c>
      <c r="E50" s="29" t="s">
        <v>293</v>
      </c>
    </row>
    <row r="51" spans="1:16" ht="12.75">
      <c r="A51" s="19" t="s">
        <v>35</v>
      </c>
      <c r="B51" s="23" t="s">
        <v>135</v>
      </c>
      <c r="C51" s="23" t="s">
        <v>299</v>
      </c>
      <c r="D51" s="19" t="s">
        <v>43</v>
      </c>
      <c r="E51" s="24" t="s">
        <v>300</v>
      </c>
      <c r="F51" s="25" t="s">
        <v>111</v>
      </c>
      <c r="G51" s="26">
        <v>1720</v>
      </c>
      <c r="H51" s="27">
        <v>0</v>
      </c>
      <c r="I51" s="27">
        <f>ROUND(ROUND(H51,2)*ROUND(G51,3),2)</f>
      </c>
      <c r="O51">
        <f>(I51*21)/100</f>
      </c>
      <c r="P51" t="s">
        <v>13</v>
      </c>
    </row>
    <row r="52" spans="1:5" ht="12.75">
      <c r="A52" s="28" t="s">
        <v>40</v>
      </c>
      <c r="E52" s="29" t="s">
        <v>301</v>
      </c>
    </row>
    <row r="53" spans="1:5" ht="51">
      <c r="A53" s="30" t="s">
        <v>42</v>
      </c>
      <c r="E53" s="31" t="s">
        <v>786</v>
      </c>
    </row>
    <row r="54" spans="1:5" ht="12.75">
      <c r="A54" t="s">
        <v>44</v>
      </c>
      <c r="E54" s="29" t="s">
        <v>302</v>
      </c>
    </row>
    <row r="55" spans="1:16" ht="12.75">
      <c r="A55" s="19" t="s">
        <v>35</v>
      </c>
      <c r="B55" s="23" t="s">
        <v>140</v>
      </c>
      <c r="C55" s="23" t="s">
        <v>303</v>
      </c>
      <c r="D55" s="19" t="s">
        <v>43</v>
      </c>
      <c r="E55" s="24" t="s">
        <v>304</v>
      </c>
      <c r="F55" s="25" t="s">
        <v>90</v>
      </c>
      <c r="G55" s="26">
        <v>344</v>
      </c>
      <c r="H55" s="27">
        <v>0</v>
      </c>
      <c r="I55" s="27">
        <f>ROUND(ROUND(H55,2)*ROUND(G55,3),2)</f>
      </c>
      <c r="O55">
        <f>(I55*21)/100</f>
      </c>
      <c r="P55" t="s">
        <v>13</v>
      </c>
    </row>
    <row r="56" spans="1:5" ht="12.75">
      <c r="A56" s="28" t="s">
        <v>40</v>
      </c>
      <c r="E56" s="29" t="s">
        <v>305</v>
      </c>
    </row>
    <row r="57" spans="1:5" ht="12.75">
      <c r="A57" s="30" t="s">
        <v>42</v>
      </c>
      <c r="E57" s="31" t="s">
        <v>801</v>
      </c>
    </row>
    <row r="58" spans="1:5" ht="38.25">
      <c r="A58" t="s">
        <v>44</v>
      </c>
      <c r="E58" s="29" t="s">
        <v>307</v>
      </c>
    </row>
    <row r="59" spans="1:16" ht="12.75">
      <c r="A59" s="19" t="s">
        <v>35</v>
      </c>
      <c r="B59" s="23" t="s">
        <v>146</v>
      </c>
      <c r="C59" s="23" t="s">
        <v>308</v>
      </c>
      <c r="D59" s="19" t="s">
        <v>43</v>
      </c>
      <c r="E59" s="24" t="s">
        <v>309</v>
      </c>
      <c r="F59" s="25" t="s">
        <v>111</v>
      </c>
      <c r="G59" s="26">
        <v>1720</v>
      </c>
      <c r="H59" s="27">
        <v>0</v>
      </c>
      <c r="I59" s="27">
        <f>ROUND(ROUND(H59,2)*ROUND(G59,3),2)</f>
      </c>
      <c r="O59">
        <f>(I59*21)/100</f>
      </c>
      <c r="P59" t="s">
        <v>13</v>
      </c>
    </row>
    <row r="60" spans="1:5" ht="12.75">
      <c r="A60" s="28" t="s">
        <v>40</v>
      </c>
      <c r="E60" s="29" t="s">
        <v>310</v>
      </c>
    </row>
    <row r="61" spans="1:5" ht="12.75">
      <c r="A61" s="30" t="s">
        <v>42</v>
      </c>
      <c r="E61" s="31" t="s">
        <v>802</v>
      </c>
    </row>
    <row r="62" spans="1:5" ht="25.5">
      <c r="A62" t="s">
        <v>44</v>
      </c>
      <c r="E62" s="29" t="s">
        <v>312</v>
      </c>
    </row>
    <row r="63" spans="1:16" ht="12.75">
      <c r="A63" s="19" t="s">
        <v>35</v>
      </c>
      <c r="B63" s="23" t="s">
        <v>153</v>
      </c>
      <c r="C63" s="23" t="s">
        <v>313</v>
      </c>
      <c r="D63" s="19" t="s">
        <v>43</v>
      </c>
      <c r="E63" s="24" t="s">
        <v>314</v>
      </c>
      <c r="F63" s="25" t="s">
        <v>111</v>
      </c>
      <c r="G63" s="26">
        <v>5160</v>
      </c>
      <c r="H63" s="27">
        <v>0</v>
      </c>
      <c r="I63" s="27">
        <f>ROUND(ROUND(H63,2)*ROUND(G63,3),2)</f>
      </c>
      <c r="O63">
        <f>(I63*21)/100</f>
      </c>
      <c r="P63" t="s">
        <v>13</v>
      </c>
    </row>
    <row r="64" spans="1:5" ht="12.75">
      <c r="A64" s="28" t="s">
        <v>40</v>
      </c>
      <c r="E64" s="29" t="s">
        <v>315</v>
      </c>
    </row>
    <row r="65" spans="1:5" ht="25.5">
      <c r="A65" s="30" t="s">
        <v>42</v>
      </c>
      <c r="E65" s="31" t="s">
        <v>803</v>
      </c>
    </row>
    <row r="66" spans="1:5" ht="38.25">
      <c r="A66" t="s">
        <v>44</v>
      </c>
      <c r="E66" s="29" t="s">
        <v>317</v>
      </c>
    </row>
    <row r="67" spans="1:16" ht="12.75">
      <c r="A67" s="19" t="s">
        <v>35</v>
      </c>
      <c r="B67" s="23" t="s">
        <v>159</v>
      </c>
      <c r="C67" s="23" t="s">
        <v>318</v>
      </c>
      <c r="D67" s="19" t="s">
        <v>43</v>
      </c>
      <c r="E67" s="24" t="s">
        <v>319</v>
      </c>
      <c r="F67" s="25" t="s">
        <v>111</v>
      </c>
      <c r="G67" s="26">
        <v>1720</v>
      </c>
      <c r="H67" s="27">
        <v>0</v>
      </c>
      <c r="I67" s="27">
        <f>ROUND(ROUND(H67,2)*ROUND(G67,3),2)</f>
      </c>
      <c r="O67">
        <f>(I67*21)/100</f>
      </c>
      <c r="P67" t="s">
        <v>13</v>
      </c>
    </row>
    <row r="68" spans="1:5" ht="12.75">
      <c r="A68" s="28" t="s">
        <v>40</v>
      </c>
      <c r="E68" s="29" t="s">
        <v>320</v>
      </c>
    </row>
    <row r="69" spans="1:5" ht="12.75">
      <c r="A69" s="30" t="s">
        <v>42</v>
      </c>
      <c r="E69" s="31" t="s">
        <v>804</v>
      </c>
    </row>
    <row r="70" spans="1:5" ht="25.5">
      <c r="A70" t="s">
        <v>44</v>
      </c>
      <c r="E70" s="29" t="s">
        <v>322</v>
      </c>
    </row>
    <row r="71" spans="1:16" ht="12.75">
      <c r="A71" s="19" t="s">
        <v>35</v>
      </c>
      <c r="B71" s="23" t="s">
        <v>165</v>
      </c>
      <c r="C71" s="23" t="s">
        <v>172</v>
      </c>
      <c r="D71" s="19" t="s">
        <v>43</v>
      </c>
      <c r="E71" s="24" t="s">
        <v>173</v>
      </c>
      <c r="F71" s="25" t="s">
        <v>90</v>
      </c>
      <c r="G71" s="26">
        <v>344</v>
      </c>
      <c r="H71" s="27">
        <v>0</v>
      </c>
      <c r="I71" s="27">
        <f>ROUND(ROUND(H71,2)*ROUND(G71,3),2)</f>
      </c>
      <c r="O71">
        <f>(I71*21)/100</f>
      </c>
      <c r="P71" t="s">
        <v>13</v>
      </c>
    </row>
    <row r="72" spans="1:5" ht="12.75">
      <c r="A72" s="28" t="s">
        <v>40</v>
      </c>
      <c r="E72" s="29" t="s">
        <v>174</v>
      </c>
    </row>
    <row r="73" spans="1:5" ht="12.75">
      <c r="A73" s="30" t="s">
        <v>42</v>
      </c>
      <c r="E73" s="31" t="s">
        <v>801</v>
      </c>
    </row>
    <row r="74" spans="1:5" ht="51">
      <c r="A74" t="s">
        <v>44</v>
      </c>
      <c r="E74" s="29" t="s">
        <v>176</v>
      </c>
    </row>
    <row r="75" spans="1:18" ht="12.75" customHeight="1">
      <c r="A75" s="5" t="s">
        <v>33</v>
      </c>
      <c r="B75" s="5"/>
      <c r="C75" s="35" t="s">
        <v>13</v>
      </c>
      <c r="D75" s="5"/>
      <c r="E75" s="21" t="s">
        <v>177</v>
      </c>
      <c r="F75" s="5"/>
      <c r="G75" s="5"/>
      <c r="H75" s="5"/>
      <c r="I75" s="36">
        <f>0+Q75</f>
      </c>
      <c r="O75">
        <f>0+R75</f>
      </c>
      <c r="Q75">
        <f>0+I76+I80+I84</f>
      </c>
      <c r="R75">
        <f>0+O76+O80+O84</f>
      </c>
    </row>
    <row r="76" spans="1:16" ht="12.75">
      <c r="A76" s="19" t="s">
        <v>35</v>
      </c>
      <c r="B76" s="23" t="s">
        <v>171</v>
      </c>
      <c r="C76" s="23" t="s">
        <v>352</v>
      </c>
      <c r="D76" s="19" t="s">
        <v>43</v>
      </c>
      <c r="E76" s="24" t="s">
        <v>353</v>
      </c>
      <c r="F76" s="25" t="s">
        <v>90</v>
      </c>
      <c r="G76" s="26">
        <v>41.41</v>
      </c>
      <c r="H76" s="27">
        <v>0</v>
      </c>
      <c r="I76" s="27">
        <f>ROUND(ROUND(H76,2)*ROUND(G76,3),2)</f>
      </c>
      <c r="O76">
        <f>(I76*21)/100</f>
      </c>
      <c r="P76" t="s">
        <v>13</v>
      </c>
    </row>
    <row r="77" spans="1:5" ht="12.75">
      <c r="A77" s="28" t="s">
        <v>40</v>
      </c>
      <c r="E77" s="29" t="s">
        <v>805</v>
      </c>
    </row>
    <row r="78" spans="1:5" ht="12.75">
      <c r="A78" s="30" t="s">
        <v>42</v>
      </c>
      <c r="E78" s="31" t="s">
        <v>806</v>
      </c>
    </row>
    <row r="79" spans="1:5" ht="369.75">
      <c r="A79" t="s">
        <v>44</v>
      </c>
      <c r="E79" s="29" t="s">
        <v>356</v>
      </c>
    </row>
    <row r="80" spans="1:16" ht="12.75">
      <c r="A80" s="19" t="s">
        <v>35</v>
      </c>
      <c r="B80" s="23" t="s">
        <v>178</v>
      </c>
      <c r="C80" s="23" t="s">
        <v>357</v>
      </c>
      <c r="D80" s="19" t="s">
        <v>43</v>
      </c>
      <c r="E80" s="24" t="s">
        <v>358</v>
      </c>
      <c r="F80" s="25" t="s">
        <v>98</v>
      </c>
      <c r="G80" s="26">
        <v>0</v>
      </c>
      <c r="H80" s="27">
        <v>0</v>
      </c>
      <c r="I80" s="27">
        <f>ROUND(ROUND(H80,2)*ROUND(G80,3),2)</f>
      </c>
      <c r="O80">
        <f>(I80*21)/100</f>
      </c>
      <c r="P80" t="s">
        <v>13</v>
      </c>
    </row>
    <row r="81" spans="1:5" ht="12.75">
      <c r="A81" s="28" t="s">
        <v>40</v>
      </c>
      <c r="E81" s="29" t="s">
        <v>807</v>
      </c>
    </row>
    <row r="82" spans="1:5" ht="12.75">
      <c r="A82" s="30" t="s">
        <v>42</v>
      </c>
      <c r="E82" s="31" t="s">
        <v>808</v>
      </c>
    </row>
    <row r="83" spans="1:5" ht="267.75">
      <c r="A83" t="s">
        <v>44</v>
      </c>
      <c r="E83" s="29" t="s">
        <v>361</v>
      </c>
    </row>
    <row r="84" spans="1:16" ht="12.75">
      <c r="A84" s="19" t="s">
        <v>35</v>
      </c>
      <c r="B84" s="23" t="s">
        <v>184</v>
      </c>
      <c r="C84" s="23" t="s">
        <v>362</v>
      </c>
      <c r="D84" s="19" t="s">
        <v>43</v>
      </c>
      <c r="E84" s="24" t="s">
        <v>363</v>
      </c>
      <c r="F84" s="25" t="s">
        <v>111</v>
      </c>
      <c r="G84" s="26">
        <v>172.2</v>
      </c>
      <c r="H84" s="27">
        <v>0</v>
      </c>
      <c r="I84" s="27">
        <f>ROUND(ROUND(H84,2)*ROUND(G84,3),2)</f>
      </c>
      <c r="O84">
        <f>(I84*21)/100</f>
      </c>
      <c r="P84" t="s">
        <v>13</v>
      </c>
    </row>
    <row r="85" spans="1:5" ht="12.75">
      <c r="A85" s="28" t="s">
        <v>40</v>
      </c>
      <c r="E85" s="29" t="s">
        <v>809</v>
      </c>
    </row>
    <row r="86" spans="1:5" ht="12.75">
      <c r="A86" s="30" t="s">
        <v>42</v>
      </c>
      <c r="E86" s="31" t="s">
        <v>810</v>
      </c>
    </row>
    <row r="87" spans="1:5" ht="102">
      <c r="A87" t="s">
        <v>44</v>
      </c>
      <c r="E87" s="29" t="s">
        <v>366</v>
      </c>
    </row>
    <row r="88" spans="1:18" ht="12.75" customHeight="1">
      <c r="A88" s="5" t="s">
        <v>33</v>
      </c>
      <c r="B88" s="5"/>
      <c r="C88" s="35" t="s">
        <v>12</v>
      </c>
      <c r="D88" s="5"/>
      <c r="E88" s="21" t="s">
        <v>367</v>
      </c>
      <c r="F88" s="5"/>
      <c r="G88" s="5"/>
      <c r="H88" s="5"/>
      <c r="I88" s="36">
        <f>0+Q88</f>
      </c>
      <c r="O88">
        <f>0+R88</f>
      </c>
      <c r="Q88">
        <f>0+I89+I93+I97+I101</f>
      </c>
      <c r="R88">
        <f>0+O89+O93+O97+O101</f>
      </c>
    </row>
    <row r="89" spans="1:16" ht="12.75">
      <c r="A89" s="19" t="s">
        <v>35</v>
      </c>
      <c r="B89" s="23" t="s">
        <v>190</v>
      </c>
      <c r="C89" s="23" t="s">
        <v>376</v>
      </c>
      <c r="D89" s="19" t="s">
        <v>43</v>
      </c>
      <c r="E89" s="24" t="s">
        <v>377</v>
      </c>
      <c r="F89" s="25" t="s">
        <v>90</v>
      </c>
      <c r="G89" s="26">
        <v>4.51</v>
      </c>
      <c r="H89" s="27">
        <v>0</v>
      </c>
      <c r="I89" s="27">
        <f>ROUND(ROUND(H89,2)*ROUND(G89,3),2)</f>
      </c>
      <c r="O89">
        <f>(I89*21)/100</f>
      </c>
      <c r="P89" t="s">
        <v>13</v>
      </c>
    </row>
    <row r="90" spans="1:5" ht="12.75">
      <c r="A90" s="28" t="s">
        <v>40</v>
      </c>
      <c r="E90" s="29" t="s">
        <v>378</v>
      </c>
    </row>
    <row r="91" spans="1:5" ht="12.75">
      <c r="A91" s="30" t="s">
        <v>42</v>
      </c>
      <c r="E91" s="31" t="s">
        <v>811</v>
      </c>
    </row>
    <row r="92" spans="1:5" ht="382.5">
      <c r="A92" t="s">
        <v>44</v>
      </c>
      <c r="E92" s="29" t="s">
        <v>380</v>
      </c>
    </row>
    <row r="93" spans="1:16" ht="12.75">
      <c r="A93" s="19" t="s">
        <v>35</v>
      </c>
      <c r="B93" s="23" t="s">
        <v>197</v>
      </c>
      <c r="C93" s="23" t="s">
        <v>382</v>
      </c>
      <c r="D93" s="19" t="s">
        <v>43</v>
      </c>
      <c r="E93" s="24" t="s">
        <v>383</v>
      </c>
      <c r="F93" s="25" t="s">
        <v>98</v>
      </c>
      <c r="G93" s="26">
        <v>0</v>
      </c>
      <c r="H93" s="27">
        <v>0</v>
      </c>
      <c r="I93" s="27">
        <f>ROUND(ROUND(H93,2)*ROUND(G93,3),2)</f>
      </c>
      <c r="O93">
        <f>(I93*21)/100</f>
      </c>
      <c r="P93" t="s">
        <v>13</v>
      </c>
    </row>
    <row r="94" spans="1:5" ht="12.75">
      <c r="A94" s="28" t="s">
        <v>40</v>
      </c>
      <c r="E94" s="29" t="s">
        <v>384</v>
      </c>
    </row>
    <row r="95" spans="1:5" ht="12.75">
      <c r="A95" s="30" t="s">
        <v>42</v>
      </c>
      <c r="E95" s="31" t="s">
        <v>812</v>
      </c>
    </row>
    <row r="96" spans="1:5" ht="242.25">
      <c r="A96" t="s">
        <v>44</v>
      </c>
      <c r="E96" s="29" t="s">
        <v>386</v>
      </c>
    </row>
    <row r="97" spans="1:16" ht="12.75">
      <c r="A97" s="19" t="s">
        <v>35</v>
      </c>
      <c r="B97" s="23" t="s">
        <v>203</v>
      </c>
      <c r="C97" s="23" t="s">
        <v>813</v>
      </c>
      <c r="D97" s="19" t="s">
        <v>43</v>
      </c>
      <c r="E97" s="24" t="s">
        <v>814</v>
      </c>
      <c r="F97" s="25" t="s">
        <v>90</v>
      </c>
      <c r="G97" s="26">
        <v>33.244</v>
      </c>
      <c r="H97" s="27">
        <v>0</v>
      </c>
      <c r="I97" s="27">
        <f>ROUND(ROUND(H97,2)*ROUND(G97,3),2)</f>
      </c>
      <c r="O97">
        <f>(I97*21)/100</f>
      </c>
      <c r="P97" t="s">
        <v>13</v>
      </c>
    </row>
    <row r="98" spans="1:5" ht="12.75">
      <c r="A98" s="28" t="s">
        <v>40</v>
      </c>
      <c r="E98" s="29" t="s">
        <v>815</v>
      </c>
    </row>
    <row r="99" spans="1:5" ht="12.75">
      <c r="A99" s="30" t="s">
        <v>42</v>
      </c>
      <c r="E99" s="31" t="s">
        <v>816</v>
      </c>
    </row>
    <row r="100" spans="1:5" ht="395.25">
      <c r="A100" t="s">
        <v>44</v>
      </c>
      <c r="E100" s="29" t="s">
        <v>403</v>
      </c>
    </row>
    <row r="101" spans="1:16" ht="12.75">
      <c r="A101" s="19" t="s">
        <v>35</v>
      </c>
      <c r="B101" s="23" t="s">
        <v>208</v>
      </c>
      <c r="C101" s="23" t="s">
        <v>817</v>
      </c>
      <c r="D101" s="19" t="s">
        <v>43</v>
      </c>
      <c r="E101" s="24" t="s">
        <v>818</v>
      </c>
      <c r="F101" s="25" t="s">
        <v>98</v>
      </c>
      <c r="G101" s="26">
        <v>10.12</v>
      </c>
      <c r="H101" s="27">
        <v>0</v>
      </c>
      <c r="I101" s="27">
        <f>ROUND(ROUND(H101,2)*ROUND(G101,3),2)</f>
      </c>
      <c r="O101">
        <f>(I101*21)/100</f>
      </c>
      <c r="P101" t="s">
        <v>13</v>
      </c>
    </row>
    <row r="102" spans="1:5" ht="12.75">
      <c r="A102" s="28" t="s">
        <v>40</v>
      </c>
      <c r="E102" s="29" t="s">
        <v>819</v>
      </c>
    </row>
    <row r="103" spans="1:5" ht="12.75">
      <c r="A103" s="30" t="s">
        <v>42</v>
      </c>
      <c r="E103" s="31" t="s">
        <v>820</v>
      </c>
    </row>
    <row r="104" spans="1:5" ht="267.75">
      <c r="A104" t="s">
        <v>44</v>
      </c>
      <c r="E104" s="29" t="s">
        <v>409</v>
      </c>
    </row>
    <row r="105" spans="1:18" ht="12.75" customHeight="1">
      <c r="A105" s="5" t="s">
        <v>33</v>
      </c>
      <c r="B105" s="5"/>
      <c r="C105" s="35" t="s">
        <v>23</v>
      </c>
      <c r="D105" s="5"/>
      <c r="E105" s="21" t="s">
        <v>410</v>
      </c>
      <c r="F105" s="5"/>
      <c r="G105" s="5"/>
      <c r="H105" s="5"/>
      <c r="I105" s="36">
        <f>0+Q105</f>
      </c>
      <c r="O105">
        <f>0+R105</f>
      </c>
      <c r="Q105">
        <f>0+I106+I110+I114+I118+I122+I126+I130+I134+I138+I142</f>
      </c>
      <c r="R105">
        <f>0+O106+O110+O114+O118+O122+O126+O130+O134+O138+O142</f>
      </c>
    </row>
    <row r="106" spans="1:16" ht="12.75">
      <c r="A106" s="19" t="s">
        <v>35</v>
      </c>
      <c r="B106" s="23" t="s">
        <v>213</v>
      </c>
      <c r="C106" s="23" t="s">
        <v>461</v>
      </c>
      <c r="D106" s="19" t="s">
        <v>43</v>
      </c>
      <c r="E106" s="24" t="s">
        <v>462</v>
      </c>
      <c r="F106" s="25" t="s">
        <v>90</v>
      </c>
      <c r="G106" s="26">
        <v>12.436</v>
      </c>
      <c r="H106" s="27">
        <v>0</v>
      </c>
      <c r="I106" s="27">
        <f>ROUND(ROUND(H106,2)*ROUND(G106,3),2)</f>
      </c>
      <c r="O106">
        <f>(I106*21)/100</f>
      </c>
      <c r="P106" t="s">
        <v>13</v>
      </c>
    </row>
    <row r="107" spans="1:5" ht="12.75">
      <c r="A107" s="28" t="s">
        <v>40</v>
      </c>
      <c r="E107" s="29" t="s">
        <v>821</v>
      </c>
    </row>
    <row r="108" spans="1:5" ht="12.75">
      <c r="A108" s="30" t="s">
        <v>42</v>
      </c>
      <c r="E108" s="31" t="s">
        <v>822</v>
      </c>
    </row>
    <row r="109" spans="1:5" ht="395.25">
      <c r="A109" t="s">
        <v>44</v>
      </c>
      <c r="E109" s="29" t="s">
        <v>403</v>
      </c>
    </row>
    <row r="110" spans="1:16" ht="12.75">
      <c r="A110" s="19" t="s">
        <v>35</v>
      </c>
      <c r="B110" s="23" t="s">
        <v>219</v>
      </c>
      <c r="C110" s="23" t="s">
        <v>466</v>
      </c>
      <c r="D110" s="19" t="s">
        <v>43</v>
      </c>
      <c r="E110" s="24" t="s">
        <v>467</v>
      </c>
      <c r="F110" s="25" t="s">
        <v>90</v>
      </c>
      <c r="G110" s="26">
        <v>8.037</v>
      </c>
      <c r="H110" s="27">
        <v>0</v>
      </c>
      <c r="I110" s="27">
        <f>ROUND(ROUND(H110,2)*ROUND(G110,3),2)</f>
      </c>
      <c r="O110">
        <f>(I110*21)/100</f>
      </c>
      <c r="P110" t="s">
        <v>13</v>
      </c>
    </row>
    <row r="111" spans="1:5" ht="12.75">
      <c r="A111" s="28" t="s">
        <v>40</v>
      </c>
      <c r="E111" s="29" t="s">
        <v>823</v>
      </c>
    </row>
    <row r="112" spans="1:5" ht="12.75">
      <c r="A112" s="30" t="s">
        <v>42</v>
      </c>
      <c r="E112" s="31" t="s">
        <v>824</v>
      </c>
    </row>
    <row r="113" spans="1:5" ht="369.75">
      <c r="A113" t="s">
        <v>44</v>
      </c>
      <c r="E113" s="29" t="s">
        <v>392</v>
      </c>
    </row>
    <row r="114" spans="1:16" ht="12.75">
      <c r="A114" s="19" t="s">
        <v>35</v>
      </c>
      <c r="B114" s="23" t="s">
        <v>225</v>
      </c>
      <c r="C114" s="23" t="s">
        <v>477</v>
      </c>
      <c r="D114" s="19" t="s">
        <v>88</v>
      </c>
      <c r="E114" s="24" t="s">
        <v>478</v>
      </c>
      <c r="F114" s="25" t="s">
        <v>90</v>
      </c>
      <c r="G114" s="26">
        <v>10.22</v>
      </c>
      <c r="H114" s="27">
        <v>0</v>
      </c>
      <c r="I114" s="27">
        <f>ROUND(ROUND(H114,2)*ROUND(G114,3),2)</f>
      </c>
      <c r="O114">
        <f>(I114*21)/100</f>
      </c>
      <c r="P114" t="s">
        <v>13</v>
      </c>
    </row>
    <row r="115" spans="1:5" ht="12.75">
      <c r="A115" s="28" t="s">
        <v>40</v>
      </c>
      <c r="E115" s="29" t="s">
        <v>825</v>
      </c>
    </row>
    <row r="116" spans="1:5" ht="12.75">
      <c r="A116" s="30" t="s">
        <v>42</v>
      </c>
      <c r="E116" s="31" t="s">
        <v>826</v>
      </c>
    </row>
    <row r="117" spans="1:5" ht="38.25">
      <c r="A117" t="s">
        <v>44</v>
      </c>
      <c r="E117" s="29" t="s">
        <v>481</v>
      </c>
    </row>
    <row r="118" spans="1:16" ht="12.75">
      <c r="A118" s="19" t="s">
        <v>35</v>
      </c>
      <c r="B118" s="23" t="s">
        <v>368</v>
      </c>
      <c r="C118" s="23" t="s">
        <v>477</v>
      </c>
      <c r="D118" s="19" t="s">
        <v>94</v>
      </c>
      <c r="E118" s="24" t="s">
        <v>478</v>
      </c>
      <c r="F118" s="25" t="s">
        <v>90</v>
      </c>
      <c r="G118" s="26">
        <v>0.245</v>
      </c>
      <c r="H118" s="27">
        <v>0</v>
      </c>
      <c r="I118" s="27">
        <f>ROUND(ROUND(H118,2)*ROUND(G118,3),2)</f>
      </c>
      <c r="O118">
        <f>(I118*21)/100</f>
      </c>
      <c r="P118" t="s">
        <v>13</v>
      </c>
    </row>
    <row r="119" spans="1:5" ht="12.75">
      <c r="A119" s="28" t="s">
        <v>40</v>
      </c>
      <c r="E119" s="29" t="s">
        <v>483</v>
      </c>
    </row>
    <row r="120" spans="1:5" ht="12.75">
      <c r="A120" s="30" t="s">
        <v>42</v>
      </c>
      <c r="E120" s="31" t="s">
        <v>827</v>
      </c>
    </row>
    <row r="121" spans="1:5" ht="38.25">
      <c r="A121" t="s">
        <v>44</v>
      </c>
      <c r="E121" s="29" t="s">
        <v>481</v>
      </c>
    </row>
    <row r="122" spans="1:16" ht="12.75">
      <c r="A122" s="19" t="s">
        <v>35</v>
      </c>
      <c r="B122" s="23" t="s">
        <v>375</v>
      </c>
      <c r="C122" s="23" t="s">
        <v>477</v>
      </c>
      <c r="D122" s="19" t="s">
        <v>494</v>
      </c>
      <c r="E122" s="24" t="s">
        <v>478</v>
      </c>
      <c r="F122" s="25" t="s">
        <v>90</v>
      </c>
      <c r="G122" s="26">
        <v>79.13</v>
      </c>
      <c r="H122" s="27">
        <v>0</v>
      </c>
      <c r="I122" s="27">
        <f>ROUND(ROUND(H122,2)*ROUND(G122,3),2)</f>
      </c>
      <c r="O122">
        <f>(I122*21)/100</f>
      </c>
      <c r="P122" t="s">
        <v>13</v>
      </c>
    </row>
    <row r="123" spans="1:5" ht="12.75">
      <c r="A123" s="28" t="s">
        <v>40</v>
      </c>
      <c r="E123" s="29" t="s">
        <v>828</v>
      </c>
    </row>
    <row r="124" spans="1:5" ht="12.75">
      <c r="A124" s="30" t="s">
        <v>42</v>
      </c>
      <c r="E124" s="31" t="s">
        <v>829</v>
      </c>
    </row>
    <row r="125" spans="1:5" ht="38.25">
      <c r="A125" t="s">
        <v>44</v>
      </c>
      <c r="E125" s="29" t="s">
        <v>481</v>
      </c>
    </row>
    <row r="126" spans="1:16" ht="12.75">
      <c r="A126" s="19" t="s">
        <v>35</v>
      </c>
      <c r="B126" s="23" t="s">
        <v>381</v>
      </c>
      <c r="C126" s="23" t="s">
        <v>486</v>
      </c>
      <c r="D126" s="19" t="s">
        <v>88</v>
      </c>
      <c r="E126" s="24" t="s">
        <v>487</v>
      </c>
      <c r="F126" s="25" t="s">
        <v>90</v>
      </c>
      <c r="G126" s="26">
        <v>103.32</v>
      </c>
      <c r="H126" s="27">
        <v>0</v>
      </c>
      <c r="I126" s="27">
        <f>ROUND(ROUND(H126,2)*ROUND(G126,3),2)</f>
      </c>
      <c r="O126">
        <f>(I126*21)/100</f>
      </c>
      <c r="P126" t="s">
        <v>13</v>
      </c>
    </row>
    <row r="127" spans="1:5" ht="12.75">
      <c r="A127" s="28" t="s">
        <v>40</v>
      </c>
      <c r="E127" s="29" t="s">
        <v>830</v>
      </c>
    </row>
    <row r="128" spans="1:5" ht="12.75">
      <c r="A128" s="30" t="s">
        <v>42</v>
      </c>
      <c r="E128" s="31" t="s">
        <v>831</v>
      </c>
    </row>
    <row r="129" spans="1:5" ht="38.25">
      <c r="A129" t="s">
        <v>44</v>
      </c>
      <c r="E129" s="29" t="s">
        <v>481</v>
      </c>
    </row>
    <row r="130" spans="1:16" ht="12.75">
      <c r="A130" s="19" t="s">
        <v>35</v>
      </c>
      <c r="B130" s="23" t="s">
        <v>387</v>
      </c>
      <c r="C130" s="23" t="s">
        <v>486</v>
      </c>
      <c r="D130" s="19" t="s">
        <v>94</v>
      </c>
      <c r="E130" s="24" t="s">
        <v>487</v>
      </c>
      <c r="F130" s="25" t="s">
        <v>90</v>
      </c>
      <c r="G130" s="26">
        <v>49.2</v>
      </c>
      <c r="H130" s="27">
        <v>0</v>
      </c>
      <c r="I130" s="27">
        <f>ROUND(ROUND(H130,2)*ROUND(G130,3),2)</f>
      </c>
      <c r="O130">
        <f>(I130*21)/100</f>
      </c>
      <c r="P130" t="s">
        <v>13</v>
      </c>
    </row>
    <row r="131" spans="1:5" ht="12.75">
      <c r="A131" s="28" t="s">
        <v>40</v>
      </c>
      <c r="E131" s="29" t="s">
        <v>832</v>
      </c>
    </row>
    <row r="132" spans="1:5" ht="12.75">
      <c r="A132" s="30" t="s">
        <v>42</v>
      </c>
      <c r="E132" s="31" t="s">
        <v>833</v>
      </c>
    </row>
    <row r="133" spans="1:5" ht="38.25">
      <c r="A133" t="s">
        <v>44</v>
      </c>
      <c r="E133" s="29" t="s">
        <v>481</v>
      </c>
    </row>
    <row r="134" spans="1:16" ht="12.75">
      <c r="A134" s="19" t="s">
        <v>35</v>
      </c>
      <c r="B134" s="23" t="s">
        <v>393</v>
      </c>
      <c r="C134" s="23" t="s">
        <v>486</v>
      </c>
      <c r="D134" s="19" t="s">
        <v>494</v>
      </c>
      <c r="E134" s="24" t="s">
        <v>487</v>
      </c>
      <c r="F134" s="25" t="s">
        <v>90</v>
      </c>
      <c r="G134" s="26">
        <v>29.3</v>
      </c>
      <c r="H134" s="27">
        <v>0</v>
      </c>
      <c r="I134" s="27">
        <f>ROUND(ROUND(H134,2)*ROUND(G134,3),2)</f>
      </c>
      <c r="O134">
        <f>(I134*21)/100</f>
      </c>
      <c r="P134" t="s">
        <v>13</v>
      </c>
    </row>
    <row r="135" spans="1:5" ht="12.75">
      <c r="A135" s="28" t="s">
        <v>40</v>
      </c>
      <c r="E135" s="29" t="s">
        <v>834</v>
      </c>
    </row>
    <row r="136" spans="1:5" ht="12.75">
      <c r="A136" s="30" t="s">
        <v>42</v>
      </c>
      <c r="E136" s="31" t="s">
        <v>835</v>
      </c>
    </row>
    <row r="137" spans="1:5" ht="38.25">
      <c r="A137" t="s">
        <v>44</v>
      </c>
      <c r="E137" s="29" t="s">
        <v>481</v>
      </c>
    </row>
    <row r="138" spans="1:16" ht="12.75">
      <c r="A138" s="19" t="s">
        <v>35</v>
      </c>
      <c r="B138" s="23" t="s">
        <v>398</v>
      </c>
      <c r="C138" s="23" t="s">
        <v>502</v>
      </c>
      <c r="D138" s="19" t="s">
        <v>43</v>
      </c>
      <c r="E138" s="24" t="s">
        <v>503</v>
      </c>
      <c r="F138" s="25" t="s">
        <v>90</v>
      </c>
      <c r="G138" s="26">
        <v>4.1</v>
      </c>
      <c r="H138" s="27">
        <v>0</v>
      </c>
      <c r="I138" s="27">
        <f>ROUND(ROUND(H138,2)*ROUND(G138,3),2)</f>
      </c>
      <c r="O138">
        <f>(I138*21)/100</f>
      </c>
      <c r="P138" t="s">
        <v>13</v>
      </c>
    </row>
    <row r="139" spans="1:5" ht="12.75">
      <c r="A139" s="28" t="s">
        <v>40</v>
      </c>
      <c r="E139" s="29" t="s">
        <v>504</v>
      </c>
    </row>
    <row r="140" spans="1:5" ht="12.75">
      <c r="A140" s="30" t="s">
        <v>42</v>
      </c>
      <c r="E140" s="31" t="s">
        <v>836</v>
      </c>
    </row>
    <row r="141" spans="1:5" ht="38.25">
      <c r="A141" t="s">
        <v>44</v>
      </c>
      <c r="E141" s="29" t="s">
        <v>506</v>
      </c>
    </row>
    <row r="142" spans="1:16" ht="12.75">
      <c r="A142" s="19" t="s">
        <v>35</v>
      </c>
      <c r="B142" s="23" t="s">
        <v>404</v>
      </c>
      <c r="C142" s="23" t="s">
        <v>508</v>
      </c>
      <c r="D142" s="19" t="s">
        <v>43</v>
      </c>
      <c r="E142" s="24" t="s">
        <v>509</v>
      </c>
      <c r="F142" s="25" t="s">
        <v>90</v>
      </c>
      <c r="G142" s="26">
        <v>6.56</v>
      </c>
      <c r="H142" s="27">
        <v>0</v>
      </c>
      <c r="I142" s="27">
        <f>ROUND(ROUND(H142,2)*ROUND(G142,3),2)</f>
      </c>
      <c r="O142">
        <f>(I142*21)/100</f>
      </c>
      <c r="P142" t="s">
        <v>13</v>
      </c>
    </row>
    <row r="143" spans="1:5" ht="12.75">
      <c r="A143" s="28" t="s">
        <v>40</v>
      </c>
      <c r="E143" s="29" t="s">
        <v>837</v>
      </c>
    </row>
    <row r="144" spans="1:5" ht="12.75">
      <c r="A144" s="30" t="s">
        <v>42</v>
      </c>
      <c r="E144" s="31" t="s">
        <v>838</v>
      </c>
    </row>
    <row r="145" spans="1:5" ht="51">
      <c r="A145" t="s">
        <v>44</v>
      </c>
      <c r="E145" s="29" t="s">
        <v>512</v>
      </c>
    </row>
    <row r="146" spans="1:18" ht="12.75" customHeight="1">
      <c r="A146" s="5" t="s">
        <v>33</v>
      </c>
      <c r="B146" s="5"/>
      <c r="C146" s="35" t="s">
        <v>25</v>
      </c>
      <c r="D146" s="5"/>
      <c r="E146" s="21" t="s">
        <v>240</v>
      </c>
      <c r="F146" s="5"/>
      <c r="G146" s="5"/>
      <c r="H146" s="5"/>
      <c r="I146" s="36">
        <f>0+Q146</f>
      </c>
      <c r="O146">
        <f>0+R146</f>
      </c>
      <c r="Q146">
        <f>0+I147+I151+I155+I159+I163+I167+I171</f>
      </c>
      <c r="R146">
        <f>0+O147+O151+O155+O159+O163+O167+O171</f>
      </c>
    </row>
    <row r="147" spans="1:16" ht="12.75">
      <c r="A147" s="19" t="s">
        <v>35</v>
      </c>
      <c r="B147" s="23" t="s">
        <v>411</v>
      </c>
      <c r="C147" s="23" t="s">
        <v>839</v>
      </c>
      <c r="D147" s="19" t="s">
        <v>43</v>
      </c>
      <c r="E147" s="24" t="s">
        <v>840</v>
      </c>
      <c r="F147" s="25" t="s">
        <v>111</v>
      </c>
      <c r="G147" s="26">
        <v>247.75</v>
      </c>
      <c r="H147" s="27">
        <v>0</v>
      </c>
      <c r="I147" s="27">
        <f>ROUND(ROUND(H147,2)*ROUND(G147,3),2)</f>
      </c>
      <c r="O147">
        <f>(I147*21)/100</f>
      </c>
      <c r="P147" t="s">
        <v>13</v>
      </c>
    </row>
    <row r="148" spans="1:5" ht="12.75">
      <c r="A148" s="28" t="s">
        <v>40</v>
      </c>
      <c r="E148" s="29" t="s">
        <v>841</v>
      </c>
    </row>
    <row r="149" spans="1:5" ht="12.75">
      <c r="A149" s="30" t="s">
        <v>42</v>
      </c>
      <c r="E149" s="31" t="s">
        <v>842</v>
      </c>
    </row>
    <row r="150" spans="1:5" ht="51">
      <c r="A150" t="s">
        <v>44</v>
      </c>
      <c r="E150" s="29" t="s">
        <v>528</v>
      </c>
    </row>
    <row r="151" spans="1:16" ht="12.75">
      <c r="A151" s="19" t="s">
        <v>35</v>
      </c>
      <c r="B151" s="23" t="s">
        <v>416</v>
      </c>
      <c r="C151" s="23" t="s">
        <v>526</v>
      </c>
      <c r="D151" s="19" t="s">
        <v>43</v>
      </c>
      <c r="E151" s="24" t="s">
        <v>527</v>
      </c>
      <c r="F151" s="25" t="s">
        <v>111</v>
      </c>
      <c r="G151" s="26">
        <v>443.02</v>
      </c>
      <c r="H151" s="27">
        <v>0</v>
      </c>
      <c r="I151" s="27">
        <f>ROUND(ROUND(H151,2)*ROUND(G151,3),2)</f>
      </c>
      <c r="O151">
        <f>(I151*21)/100</f>
      </c>
      <c r="P151" t="s">
        <v>13</v>
      </c>
    </row>
    <row r="152" spans="1:5" ht="12.75">
      <c r="A152" s="28" t="s">
        <v>40</v>
      </c>
      <c r="E152" s="29" t="s">
        <v>843</v>
      </c>
    </row>
    <row r="153" spans="1:5" ht="12.75">
      <c r="A153" s="30" t="s">
        <v>42</v>
      </c>
      <c r="E153" s="31" t="s">
        <v>844</v>
      </c>
    </row>
    <row r="154" spans="1:5" ht="51">
      <c r="A154" t="s">
        <v>44</v>
      </c>
      <c r="E154" s="29" t="s">
        <v>528</v>
      </c>
    </row>
    <row r="155" spans="1:16" ht="12.75">
      <c r="A155" s="19" t="s">
        <v>35</v>
      </c>
      <c r="B155" s="23" t="s">
        <v>421</v>
      </c>
      <c r="C155" s="23" t="s">
        <v>845</v>
      </c>
      <c r="D155" s="19" t="s">
        <v>43</v>
      </c>
      <c r="E155" s="24" t="s">
        <v>846</v>
      </c>
      <c r="F155" s="25" t="s">
        <v>111</v>
      </c>
      <c r="G155" s="26">
        <v>443.02</v>
      </c>
      <c r="H155" s="27">
        <v>0</v>
      </c>
      <c r="I155" s="27">
        <f>ROUND(ROUND(H155,2)*ROUND(G155,3),2)</f>
      </c>
      <c r="O155">
        <f>(I155*21)/100</f>
      </c>
      <c r="P155" t="s">
        <v>13</v>
      </c>
    </row>
    <row r="156" spans="1:5" ht="12.75">
      <c r="A156" s="28" t="s">
        <v>40</v>
      </c>
      <c r="E156" s="29" t="s">
        <v>843</v>
      </c>
    </row>
    <row r="157" spans="1:5" ht="12.75">
      <c r="A157" s="30" t="s">
        <v>42</v>
      </c>
      <c r="E157" s="31" t="s">
        <v>844</v>
      </c>
    </row>
    <row r="158" spans="1:5" ht="102">
      <c r="A158" t="s">
        <v>44</v>
      </c>
      <c r="E158" s="29" t="s">
        <v>847</v>
      </c>
    </row>
    <row r="159" spans="1:16" ht="12.75">
      <c r="A159" s="19" t="s">
        <v>35</v>
      </c>
      <c r="B159" s="23" t="s">
        <v>426</v>
      </c>
      <c r="C159" s="23" t="s">
        <v>848</v>
      </c>
      <c r="D159" s="19" t="s">
        <v>43</v>
      </c>
      <c r="E159" s="24" t="s">
        <v>849</v>
      </c>
      <c r="F159" s="25" t="s">
        <v>111</v>
      </c>
      <c r="G159" s="26">
        <v>247.75</v>
      </c>
      <c r="H159" s="27">
        <v>0</v>
      </c>
      <c r="I159" s="27">
        <f>ROUND(ROUND(H159,2)*ROUND(G159,3),2)</f>
      </c>
      <c r="O159">
        <f>(I159*21)/100</f>
      </c>
      <c r="P159" t="s">
        <v>13</v>
      </c>
    </row>
    <row r="160" spans="1:5" ht="12.75">
      <c r="A160" s="28" t="s">
        <v>40</v>
      </c>
      <c r="E160" s="29" t="s">
        <v>841</v>
      </c>
    </row>
    <row r="161" spans="1:5" ht="12.75">
      <c r="A161" s="30" t="s">
        <v>42</v>
      </c>
      <c r="E161" s="31" t="s">
        <v>842</v>
      </c>
    </row>
    <row r="162" spans="1:5" ht="102">
      <c r="A162" t="s">
        <v>44</v>
      </c>
      <c r="E162" s="29" t="s">
        <v>847</v>
      </c>
    </row>
    <row r="163" spans="1:16" ht="12.75">
      <c r="A163" s="19" t="s">
        <v>35</v>
      </c>
      <c r="B163" s="23" t="s">
        <v>432</v>
      </c>
      <c r="C163" s="23" t="s">
        <v>535</v>
      </c>
      <c r="D163" s="19" t="s">
        <v>43</v>
      </c>
      <c r="E163" s="24" t="s">
        <v>536</v>
      </c>
      <c r="F163" s="25" t="s">
        <v>111</v>
      </c>
      <c r="G163" s="26">
        <v>247.75</v>
      </c>
      <c r="H163" s="27">
        <v>0</v>
      </c>
      <c r="I163" s="27">
        <f>ROUND(ROUND(H163,2)*ROUND(G163,3),2)</f>
      </c>
      <c r="O163">
        <f>(I163*21)/100</f>
      </c>
      <c r="P163" t="s">
        <v>13</v>
      </c>
    </row>
    <row r="164" spans="1:5" ht="12.75">
      <c r="A164" s="28" t="s">
        <v>40</v>
      </c>
      <c r="E164" s="29" t="s">
        <v>537</v>
      </c>
    </row>
    <row r="165" spans="1:5" ht="12.75">
      <c r="A165" s="30" t="s">
        <v>42</v>
      </c>
      <c r="E165" s="31" t="s">
        <v>842</v>
      </c>
    </row>
    <row r="166" spans="1:5" ht="51">
      <c r="A166" t="s">
        <v>44</v>
      </c>
      <c r="E166" s="29" t="s">
        <v>533</v>
      </c>
    </row>
    <row r="167" spans="1:16" ht="12.75">
      <c r="A167" s="19" t="s">
        <v>35</v>
      </c>
      <c r="B167" s="23" t="s">
        <v>438</v>
      </c>
      <c r="C167" s="23" t="s">
        <v>850</v>
      </c>
      <c r="D167" s="19" t="s">
        <v>43</v>
      </c>
      <c r="E167" s="24" t="s">
        <v>851</v>
      </c>
      <c r="F167" s="25" t="s">
        <v>111</v>
      </c>
      <c r="G167" s="26">
        <v>443.02</v>
      </c>
      <c r="H167" s="27">
        <v>0</v>
      </c>
      <c r="I167" s="27">
        <f>ROUND(ROUND(H167,2)*ROUND(G167,3),2)</f>
      </c>
      <c r="O167">
        <f>(I167*21)/100</f>
      </c>
      <c r="P167" t="s">
        <v>13</v>
      </c>
    </row>
    <row r="168" spans="1:5" ht="12.75">
      <c r="A168" s="28" t="s">
        <v>40</v>
      </c>
      <c r="E168" s="29" t="s">
        <v>852</v>
      </c>
    </row>
    <row r="169" spans="1:5" ht="12.75">
      <c r="A169" s="30" t="s">
        <v>42</v>
      </c>
      <c r="E169" s="31" t="s">
        <v>844</v>
      </c>
    </row>
    <row r="170" spans="1:5" ht="51">
      <c r="A170" t="s">
        <v>44</v>
      </c>
      <c r="E170" s="29" t="s">
        <v>853</v>
      </c>
    </row>
    <row r="171" spans="1:16" ht="12.75">
      <c r="A171" s="19" t="s">
        <v>35</v>
      </c>
      <c r="B171" s="23" t="s">
        <v>444</v>
      </c>
      <c r="C171" s="23" t="s">
        <v>854</v>
      </c>
      <c r="D171" s="19" t="s">
        <v>43</v>
      </c>
      <c r="E171" s="24" t="s">
        <v>855</v>
      </c>
      <c r="F171" s="25" t="s">
        <v>90</v>
      </c>
      <c r="G171" s="26">
        <v>9.91</v>
      </c>
      <c r="H171" s="27">
        <v>0</v>
      </c>
      <c r="I171" s="27">
        <f>ROUND(ROUND(H171,2)*ROUND(G171,3),2)</f>
      </c>
      <c r="O171">
        <f>(I171*21)/100</f>
      </c>
      <c r="P171" t="s">
        <v>13</v>
      </c>
    </row>
    <row r="172" spans="1:5" ht="12.75">
      <c r="A172" s="28" t="s">
        <v>40</v>
      </c>
      <c r="E172" s="29" t="s">
        <v>856</v>
      </c>
    </row>
    <row r="173" spans="1:5" ht="12.75">
      <c r="A173" s="30" t="s">
        <v>42</v>
      </c>
      <c r="E173" s="31" t="s">
        <v>857</v>
      </c>
    </row>
    <row r="174" spans="1:5" ht="140.25">
      <c r="A174" t="s">
        <v>44</v>
      </c>
      <c r="E174" s="29" t="s">
        <v>543</v>
      </c>
    </row>
    <row r="175" spans="1:18" ht="12.75" customHeight="1">
      <c r="A175" s="5" t="s">
        <v>33</v>
      </c>
      <c r="B175" s="5"/>
      <c r="C175" s="35" t="s">
        <v>64</v>
      </c>
      <c r="D175" s="5"/>
      <c r="E175" s="21" t="s">
        <v>574</v>
      </c>
      <c r="F175" s="5"/>
      <c r="G175" s="5"/>
      <c r="H175" s="5"/>
      <c r="I175" s="36">
        <f>0+Q175</f>
      </c>
      <c r="O175">
        <f>0+R175</f>
      </c>
      <c r="Q175">
        <f>0+I176+I180</f>
      </c>
      <c r="R175">
        <f>0+O176+O180</f>
      </c>
    </row>
    <row r="176" spans="1:16" ht="12.75">
      <c r="A176" s="19" t="s">
        <v>35</v>
      </c>
      <c r="B176" s="23" t="s">
        <v>448</v>
      </c>
      <c r="C176" s="23" t="s">
        <v>594</v>
      </c>
      <c r="D176" s="19" t="s">
        <v>43</v>
      </c>
      <c r="E176" s="24" t="s">
        <v>595</v>
      </c>
      <c r="F176" s="25" t="s">
        <v>111</v>
      </c>
      <c r="G176" s="26">
        <v>58.6</v>
      </c>
      <c r="H176" s="27">
        <v>0</v>
      </c>
      <c r="I176" s="27">
        <f>ROUND(ROUND(H176,2)*ROUND(G176,3),2)</f>
      </c>
      <c r="O176">
        <f>(I176*21)/100</f>
      </c>
      <c r="P176" t="s">
        <v>13</v>
      </c>
    </row>
    <row r="177" spans="1:5" ht="12.75">
      <c r="A177" s="28" t="s">
        <v>40</v>
      </c>
      <c r="E177" s="29" t="s">
        <v>858</v>
      </c>
    </row>
    <row r="178" spans="1:5" ht="12.75">
      <c r="A178" s="30" t="s">
        <v>42</v>
      </c>
      <c r="E178" s="31" t="s">
        <v>859</v>
      </c>
    </row>
    <row r="179" spans="1:5" ht="38.25">
      <c r="A179" t="s">
        <v>44</v>
      </c>
      <c r="E179" s="29" t="s">
        <v>592</v>
      </c>
    </row>
    <row r="180" spans="1:16" ht="12.75">
      <c r="A180" s="19" t="s">
        <v>35</v>
      </c>
      <c r="B180" s="23" t="s">
        <v>454</v>
      </c>
      <c r="C180" s="23" t="s">
        <v>610</v>
      </c>
      <c r="D180" s="19" t="s">
        <v>43</v>
      </c>
      <c r="E180" s="24" t="s">
        <v>611</v>
      </c>
      <c r="F180" s="25" t="s">
        <v>111</v>
      </c>
      <c r="G180" s="26">
        <v>66.8</v>
      </c>
      <c r="H180" s="27">
        <v>0</v>
      </c>
      <c r="I180" s="27">
        <f>ROUND(ROUND(H180,2)*ROUND(G180,3),2)</f>
      </c>
      <c r="O180">
        <f>(I180*21)/100</f>
      </c>
      <c r="P180" t="s">
        <v>13</v>
      </c>
    </row>
    <row r="181" spans="1:5" ht="12.75">
      <c r="A181" s="28" t="s">
        <v>40</v>
      </c>
      <c r="E181" s="29" t="s">
        <v>860</v>
      </c>
    </row>
    <row r="182" spans="1:5" ht="12.75">
      <c r="A182" s="30" t="s">
        <v>42</v>
      </c>
      <c r="E182" s="31" t="s">
        <v>861</v>
      </c>
    </row>
    <row r="183" spans="1:5" ht="51">
      <c r="A183" t="s">
        <v>44</v>
      </c>
      <c r="E183" s="29" t="s">
        <v>603</v>
      </c>
    </row>
    <row r="184" spans="1:18" ht="12.75" customHeight="1">
      <c r="A184" s="5" t="s">
        <v>33</v>
      </c>
      <c r="B184" s="5"/>
      <c r="C184" s="35" t="s">
        <v>69</v>
      </c>
      <c r="D184" s="5"/>
      <c r="E184" s="21" t="s">
        <v>614</v>
      </c>
      <c r="F184" s="5"/>
      <c r="G184" s="5"/>
      <c r="H184" s="5"/>
      <c r="I184" s="36">
        <f>0+Q184</f>
      </c>
      <c r="O184">
        <f>0+R184</f>
      </c>
      <c r="Q184">
        <f>0+I185+I189+I193+I197+I201+I205</f>
      </c>
      <c r="R184">
        <f>0+O185+O189+O193+O197+O201+O205</f>
      </c>
    </row>
    <row r="185" spans="1:16" ht="12.75">
      <c r="A185" s="19" t="s">
        <v>35</v>
      </c>
      <c r="B185" s="23" t="s">
        <v>460</v>
      </c>
      <c r="C185" s="23" t="s">
        <v>622</v>
      </c>
      <c r="D185" s="19" t="s">
        <v>43</v>
      </c>
      <c r="E185" s="24" t="s">
        <v>623</v>
      </c>
      <c r="F185" s="25" t="s">
        <v>149</v>
      </c>
      <c r="G185" s="26">
        <v>29.02</v>
      </c>
      <c r="H185" s="27">
        <v>0</v>
      </c>
      <c r="I185" s="27">
        <f>ROUND(ROUND(H185,2)*ROUND(G185,3),2)</f>
      </c>
      <c r="O185">
        <f>(I185*21)/100</f>
      </c>
      <c r="P185" t="s">
        <v>13</v>
      </c>
    </row>
    <row r="186" spans="1:5" ht="12.75">
      <c r="A186" s="28" t="s">
        <v>40</v>
      </c>
      <c r="E186" s="29" t="s">
        <v>624</v>
      </c>
    </row>
    <row r="187" spans="1:5" ht="51">
      <c r="A187" s="30" t="s">
        <v>42</v>
      </c>
      <c r="E187" s="31" t="s">
        <v>862</v>
      </c>
    </row>
    <row r="188" spans="1:5" ht="255">
      <c r="A188" t="s">
        <v>44</v>
      </c>
      <c r="E188" s="29" t="s">
        <v>626</v>
      </c>
    </row>
    <row r="189" spans="1:16" ht="12.75">
      <c r="A189" s="19" t="s">
        <v>35</v>
      </c>
      <c r="B189" s="23" t="s">
        <v>465</v>
      </c>
      <c r="C189" s="23" t="s">
        <v>863</v>
      </c>
      <c r="D189" s="19" t="s">
        <v>43</v>
      </c>
      <c r="E189" s="24" t="s">
        <v>864</v>
      </c>
      <c r="F189" s="25" t="s">
        <v>149</v>
      </c>
      <c r="G189" s="26">
        <v>2.6</v>
      </c>
      <c r="H189" s="27">
        <v>0</v>
      </c>
      <c r="I189" s="27">
        <f>ROUND(ROUND(H189,2)*ROUND(G189,3),2)</f>
      </c>
      <c r="O189">
        <f>(I189*21)/100</f>
      </c>
      <c r="P189" t="s">
        <v>13</v>
      </c>
    </row>
    <row r="190" spans="1:5" ht="12.75">
      <c r="A190" s="28" t="s">
        <v>40</v>
      </c>
      <c r="E190" s="29" t="s">
        <v>865</v>
      </c>
    </row>
    <row r="191" spans="1:5" ht="12.75">
      <c r="A191" s="30" t="s">
        <v>42</v>
      </c>
      <c r="E191" s="31" t="s">
        <v>866</v>
      </c>
    </row>
    <row r="192" spans="1:5" ht="242.25">
      <c r="A192" t="s">
        <v>44</v>
      </c>
      <c r="E192" s="29" t="s">
        <v>637</v>
      </c>
    </row>
    <row r="193" spans="1:16" ht="12.75">
      <c r="A193" s="19" t="s">
        <v>35</v>
      </c>
      <c r="B193" s="23" t="s">
        <v>470</v>
      </c>
      <c r="C193" s="23" t="s">
        <v>633</v>
      </c>
      <c r="D193" s="19" t="s">
        <v>43</v>
      </c>
      <c r="E193" s="24" t="s">
        <v>634</v>
      </c>
      <c r="F193" s="25" t="s">
        <v>149</v>
      </c>
      <c r="G193" s="26">
        <v>40.5</v>
      </c>
      <c r="H193" s="27">
        <v>0</v>
      </c>
      <c r="I193" s="27">
        <f>ROUND(ROUND(H193,2)*ROUND(G193,3),2)</f>
      </c>
      <c r="O193">
        <f>(I193*21)/100</f>
      </c>
      <c r="P193" t="s">
        <v>13</v>
      </c>
    </row>
    <row r="194" spans="1:5" ht="12.75">
      <c r="A194" s="28" t="s">
        <v>40</v>
      </c>
      <c r="E194" s="29" t="s">
        <v>867</v>
      </c>
    </row>
    <row r="195" spans="1:5" ht="12.75">
      <c r="A195" s="30" t="s">
        <v>42</v>
      </c>
      <c r="E195" s="31" t="s">
        <v>868</v>
      </c>
    </row>
    <row r="196" spans="1:5" ht="242.25">
      <c r="A196" t="s">
        <v>44</v>
      </c>
      <c r="E196" s="29" t="s">
        <v>637</v>
      </c>
    </row>
    <row r="197" spans="1:16" ht="12.75">
      <c r="A197" s="19" t="s">
        <v>35</v>
      </c>
      <c r="B197" s="23" t="s">
        <v>476</v>
      </c>
      <c r="C197" s="23" t="s">
        <v>869</v>
      </c>
      <c r="D197" s="19" t="s">
        <v>43</v>
      </c>
      <c r="E197" s="24" t="s">
        <v>870</v>
      </c>
      <c r="F197" s="25" t="s">
        <v>149</v>
      </c>
      <c r="G197" s="26">
        <v>1.6</v>
      </c>
      <c r="H197" s="27">
        <v>0</v>
      </c>
      <c r="I197" s="27">
        <f>ROUND(ROUND(H197,2)*ROUND(G197,3),2)</f>
      </c>
      <c r="O197">
        <f>(I197*21)/100</f>
      </c>
      <c r="P197" t="s">
        <v>13</v>
      </c>
    </row>
    <row r="198" spans="1:5" ht="12.75">
      <c r="A198" s="28" t="s">
        <v>40</v>
      </c>
      <c r="E198" s="29" t="s">
        <v>871</v>
      </c>
    </row>
    <row r="199" spans="1:5" ht="12.75">
      <c r="A199" s="30" t="s">
        <v>42</v>
      </c>
      <c r="E199" s="31" t="s">
        <v>872</v>
      </c>
    </row>
    <row r="200" spans="1:5" ht="242.25">
      <c r="A200" t="s">
        <v>44</v>
      </c>
      <c r="E200" s="29" t="s">
        <v>873</v>
      </c>
    </row>
    <row r="201" spans="1:16" ht="12.75">
      <c r="A201" s="19" t="s">
        <v>35</v>
      </c>
      <c r="B201" s="23" t="s">
        <v>482</v>
      </c>
      <c r="C201" s="23" t="s">
        <v>651</v>
      </c>
      <c r="D201" s="19" t="s">
        <v>43</v>
      </c>
      <c r="E201" s="24" t="s">
        <v>652</v>
      </c>
      <c r="F201" s="25" t="s">
        <v>61</v>
      </c>
      <c r="G201" s="26">
        <v>3</v>
      </c>
      <c r="H201" s="27">
        <v>0</v>
      </c>
      <c r="I201" s="27">
        <f>ROUND(ROUND(H201,2)*ROUND(G201,3),2)</f>
      </c>
      <c r="O201">
        <f>(I201*21)/100</f>
      </c>
      <c r="P201" t="s">
        <v>13</v>
      </c>
    </row>
    <row r="202" spans="1:5" ht="12.75">
      <c r="A202" s="28" t="s">
        <v>40</v>
      </c>
      <c r="E202" s="29" t="s">
        <v>874</v>
      </c>
    </row>
    <row r="203" spans="1:5" ht="38.25">
      <c r="A203" s="30" t="s">
        <v>42</v>
      </c>
      <c r="E203" s="31" t="s">
        <v>875</v>
      </c>
    </row>
    <row r="204" spans="1:5" ht="89.25">
      <c r="A204" t="s">
        <v>44</v>
      </c>
      <c r="E204" s="29" t="s">
        <v>655</v>
      </c>
    </row>
    <row r="205" spans="1:16" ht="12.75">
      <c r="A205" s="19" t="s">
        <v>35</v>
      </c>
      <c r="B205" s="23" t="s">
        <v>485</v>
      </c>
      <c r="C205" s="23" t="s">
        <v>876</v>
      </c>
      <c r="D205" s="19" t="s">
        <v>43</v>
      </c>
      <c r="E205" s="24" t="s">
        <v>877</v>
      </c>
      <c r="F205" s="25" t="s">
        <v>90</v>
      </c>
      <c r="G205" s="26">
        <v>1.76</v>
      </c>
      <c r="H205" s="27">
        <v>0</v>
      </c>
      <c r="I205" s="27">
        <f>ROUND(ROUND(H205,2)*ROUND(G205,3),2)</f>
      </c>
      <c r="O205">
        <f>(I205*21)/100</f>
      </c>
      <c r="P205" t="s">
        <v>13</v>
      </c>
    </row>
    <row r="206" spans="1:5" ht="12.75">
      <c r="A206" s="28" t="s">
        <v>40</v>
      </c>
      <c r="E206" s="29" t="s">
        <v>878</v>
      </c>
    </row>
    <row r="207" spans="1:5" ht="51">
      <c r="A207" s="30" t="s">
        <v>42</v>
      </c>
      <c r="E207" s="31" t="s">
        <v>879</v>
      </c>
    </row>
    <row r="208" spans="1:5" ht="395.25">
      <c r="A208" t="s">
        <v>44</v>
      </c>
      <c r="E208" s="29" t="s">
        <v>403</v>
      </c>
    </row>
    <row r="209" spans="1:18" ht="12.75" customHeight="1">
      <c r="A209" s="5" t="s">
        <v>33</v>
      </c>
      <c r="B209" s="5"/>
      <c r="C209" s="35" t="s">
        <v>30</v>
      </c>
      <c r="D209" s="5"/>
      <c r="E209" s="21" t="s">
        <v>196</v>
      </c>
      <c r="F209" s="5"/>
      <c r="G209" s="5"/>
      <c r="H209" s="5"/>
      <c r="I209" s="36">
        <f>0+Q209</f>
      </c>
      <c r="O209">
        <f>0+R209</f>
      </c>
      <c r="Q209">
        <f>0+I210+I214+I218+I222+I226+I230+I234+I238+I242</f>
      </c>
      <c r="R209">
        <f>0+O210+O214+O218+O222+O226+O230+O234+O238+O242</f>
      </c>
    </row>
    <row r="210" spans="1:16" ht="12.75">
      <c r="A210" s="19" t="s">
        <v>35</v>
      </c>
      <c r="B210" s="23" t="s">
        <v>490</v>
      </c>
      <c r="C210" s="23" t="s">
        <v>880</v>
      </c>
      <c r="D210" s="19" t="s">
        <v>43</v>
      </c>
      <c r="E210" s="24" t="s">
        <v>881</v>
      </c>
      <c r="F210" s="25" t="s">
        <v>149</v>
      </c>
      <c r="G210" s="26">
        <v>148.5</v>
      </c>
      <c r="H210" s="27">
        <v>0</v>
      </c>
      <c r="I210" s="27">
        <f>ROUND(ROUND(H210,2)*ROUND(G210,3),2)</f>
      </c>
      <c r="O210">
        <f>(I210*21)/100</f>
      </c>
      <c r="P210" t="s">
        <v>13</v>
      </c>
    </row>
    <row r="211" spans="1:5" ht="25.5">
      <c r="A211" s="28" t="s">
        <v>40</v>
      </c>
      <c r="E211" s="29" t="s">
        <v>882</v>
      </c>
    </row>
    <row r="212" spans="1:5" ht="63.75">
      <c r="A212" s="30" t="s">
        <v>42</v>
      </c>
      <c r="E212" s="31" t="s">
        <v>883</v>
      </c>
    </row>
    <row r="213" spans="1:5" ht="63.75">
      <c r="A213" t="s">
        <v>44</v>
      </c>
      <c r="E213" s="29" t="s">
        <v>884</v>
      </c>
    </row>
    <row r="214" spans="1:16" ht="12.75">
      <c r="A214" s="19" t="s">
        <v>35</v>
      </c>
      <c r="B214" s="23" t="s">
        <v>493</v>
      </c>
      <c r="C214" s="23" t="s">
        <v>703</v>
      </c>
      <c r="D214" s="19" t="s">
        <v>43</v>
      </c>
      <c r="E214" s="24" t="s">
        <v>704</v>
      </c>
      <c r="F214" s="25" t="s">
        <v>149</v>
      </c>
      <c r="G214" s="26">
        <v>31.6</v>
      </c>
      <c r="H214" s="27">
        <v>0</v>
      </c>
      <c r="I214" s="27">
        <f>ROUND(ROUND(H214,2)*ROUND(G214,3),2)</f>
      </c>
      <c r="O214">
        <f>(I214*21)/100</f>
      </c>
      <c r="P214" t="s">
        <v>13</v>
      </c>
    </row>
    <row r="215" spans="1:5" ht="12.75">
      <c r="A215" s="28" t="s">
        <v>40</v>
      </c>
      <c r="E215" s="29" t="s">
        <v>705</v>
      </c>
    </row>
    <row r="216" spans="1:5" ht="51">
      <c r="A216" s="30" t="s">
        <v>42</v>
      </c>
      <c r="E216" s="31" t="s">
        <v>885</v>
      </c>
    </row>
    <row r="217" spans="1:5" ht="51">
      <c r="A217" t="s">
        <v>44</v>
      </c>
      <c r="E217" s="29" t="s">
        <v>707</v>
      </c>
    </row>
    <row r="218" spans="1:16" ht="12.75">
      <c r="A218" s="19" t="s">
        <v>35</v>
      </c>
      <c r="B218" s="23" t="s">
        <v>497</v>
      </c>
      <c r="C218" s="23" t="s">
        <v>709</v>
      </c>
      <c r="D218" s="19" t="s">
        <v>43</v>
      </c>
      <c r="E218" s="24" t="s">
        <v>710</v>
      </c>
      <c r="F218" s="25" t="s">
        <v>149</v>
      </c>
      <c r="G218" s="26">
        <v>48.94</v>
      </c>
      <c r="H218" s="27">
        <v>0</v>
      </c>
      <c r="I218" s="27">
        <f>ROUND(ROUND(H218,2)*ROUND(G218,3),2)</f>
      </c>
      <c r="O218">
        <f>(I218*21)/100</f>
      </c>
      <c r="P218" t="s">
        <v>13</v>
      </c>
    </row>
    <row r="219" spans="1:5" ht="12.75">
      <c r="A219" s="28" t="s">
        <v>40</v>
      </c>
      <c r="E219" s="29" t="s">
        <v>43</v>
      </c>
    </row>
    <row r="220" spans="1:5" ht="51">
      <c r="A220" s="30" t="s">
        <v>42</v>
      </c>
      <c r="E220" s="31" t="s">
        <v>886</v>
      </c>
    </row>
    <row r="221" spans="1:5" ht="38.25">
      <c r="A221" t="s">
        <v>44</v>
      </c>
      <c r="E221" s="29" t="s">
        <v>887</v>
      </c>
    </row>
    <row r="222" spans="1:16" ht="12.75">
      <c r="A222" s="19" t="s">
        <v>35</v>
      </c>
      <c r="B222" s="23" t="s">
        <v>501</v>
      </c>
      <c r="C222" s="23" t="s">
        <v>714</v>
      </c>
      <c r="D222" s="19" t="s">
        <v>43</v>
      </c>
      <c r="E222" s="24" t="s">
        <v>715</v>
      </c>
      <c r="F222" s="25" t="s">
        <v>149</v>
      </c>
      <c r="G222" s="26">
        <v>148.95</v>
      </c>
      <c r="H222" s="27">
        <v>0</v>
      </c>
      <c r="I222" s="27">
        <f>ROUND(ROUND(H222,2)*ROUND(G222,3),2)</f>
      </c>
      <c r="O222">
        <f>(I222*21)/100</f>
      </c>
      <c r="P222" t="s">
        <v>13</v>
      </c>
    </row>
    <row r="223" spans="1:5" ht="25.5">
      <c r="A223" s="28" t="s">
        <v>40</v>
      </c>
      <c r="E223" s="29" t="s">
        <v>888</v>
      </c>
    </row>
    <row r="224" spans="1:5" ht="51">
      <c r="A224" s="30" t="s">
        <v>42</v>
      </c>
      <c r="E224" s="31" t="s">
        <v>889</v>
      </c>
    </row>
    <row r="225" spans="1:5" ht="25.5">
      <c r="A225" t="s">
        <v>44</v>
      </c>
      <c r="E225" s="29" t="s">
        <v>718</v>
      </c>
    </row>
    <row r="226" spans="1:16" ht="12.75">
      <c r="A226" s="19" t="s">
        <v>35</v>
      </c>
      <c r="B226" s="23" t="s">
        <v>507</v>
      </c>
      <c r="C226" s="23" t="s">
        <v>720</v>
      </c>
      <c r="D226" s="19" t="s">
        <v>43</v>
      </c>
      <c r="E226" s="24" t="s">
        <v>721</v>
      </c>
      <c r="F226" s="25" t="s">
        <v>149</v>
      </c>
      <c r="G226" s="26">
        <v>148.95</v>
      </c>
      <c r="H226" s="27">
        <v>0</v>
      </c>
      <c r="I226" s="27">
        <f>ROUND(ROUND(H226,2)*ROUND(G226,3),2)</f>
      </c>
      <c r="O226">
        <f>(I226*21)/100</f>
      </c>
      <c r="P226" t="s">
        <v>13</v>
      </c>
    </row>
    <row r="227" spans="1:5" ht="12.75">
      <c r="A227" s="28" t="s">
        <v>40</v>
      </c>
      <c r="E227" s="29" t="s">
        <v>890</v>
      </c>
    </row>
    <row r="228" spans="1:5" ht="51">
      <c r="A228" s="30" t="s">
        <v>42</v>
      </c>
      <c r="E228" s="31" t="s">
        <v>891</v>
      </c>
    </row>
    <row r="229" spans="1:5" ht="38.25">
      <c r="A229" t="s">
        <v>44</v>
      </c>
      <c r="E229" s="29" t="s">
        <v>724</v>
      </c>
    </row>
    <row r="230" spans="1:16" ht="12.75">
      <c r="A230" s="19" t="s">
        <v>35</v>
      </c>
      <c r="B230" s="23" t="s">
        <v>513</v>
      </c>
      <c r="C230" s="23" t="s">
        <v>749</v>
      </c>
      <c r="D230" s="19" t="s">
        <v>43</v>
      </c>
      <c r="E230" s="24" t="s">
        <v>750</v>
      </c>
      <c r="F230" s="25" t="s">
        <v>149</v>
      </c>
      <c r="G230" s="26">
        <v>55.81</v>
      </c>
      <c r="H230" s="27">
        <v>0</v>
      </c>
      <c r="I230" s="27">
        <f>ROUND(ROUND(H230,2)*ROUND(G230,3),2)</f>
      </c>
      <c r="O230">
        <f>(I230*21)/100</f>
      </c>
      <c r="P230" t="s">
        <v>13</v>
      </c>
    </row>
    <row r="231" spans="1:5" ht="51">
      <c r="A231" s="28" t="s">
        <v>40</v>
      </c>
      <c r="E231" s="29" t="s">
        <v>892</v>
      </c>
    </row>
    <row r="232" spans="1:5" ht="63.75">
      <c r="A232" s="30" t="s">
        <v>42</v>
      </c>
      <c r="E232" s="31" t="s">
        <v>893</v>
      </c>
    </row>
    <row r="233" spans="1:5" ht="89.25">
      <c r="A233" t="s">
        <v>44</v>
      </c>
      <c r="E233" s="29" t="s">
        <v>753</v>
      </c>
    </row>
    <row r="234" spans="1:16" ht="12.75">
      <c r="A234" s="19" t="s">
        <v>35</v>
      </c>
      <c r="B234" s="23" t="s">
        <v>519</v>
      </c>
      <c r="C234" s="23" t="s">
        <v>758</v>
      </c>
      <c r="D234" s="19" t="s">
        <v>43</v>
      </c>
      <c r="E234" s="24" t="s">
        <v>759</v>
      </c>
      <c r="F234" s="25" t="s">
        <v>149</v>
      </c>
      <c r="G234" s="26">
        <v>1.65</v>
      </c>
      <c r="H234" s="27">
        <v>0</v>
      </c>
      <c r="I234" s="27">
        <f>ROUND(ROUND(H234,2)*ROUND(G234,3),2)</f>
      </c>
      <c r="O234">
        <f>(I234*21)/100</f>
      </c>
      <c r="P234" t="s">
        <v>13</v>
      </c>
    </row>
    <row r="235" spans="1:5" ht="12.75">
      <c r="A235" s="28" t="s">
        <v>40</v>
      </c>
      <c r="E235" s="29" t="s">
        <v>760</v>
      </c>
    </row>
    <row r="236" spans="1:5" ht="25.5">
      <c r="A236" s="30" t="s">
        <v>42</v>
      </c>
      <c r="E236" s="31" t="s">
        <v>894</v>
      </c>
    </row>
    <row r="237" spans="1:5" ht="89.25">
      <c r="A237" t="s">
        <v>44</v>
      </c>
      <c r="E237" s="29" t="s">
        <v>753</v>
      </c>
    </row>
    <row r="238" spans="1:16" ht="12.75">
      <c r="A238" s="19" t="s">
        <v>35</v>
      </c>
      <c r="B238" s="23" t="s">
        <v>525</v>
      </c>
      <c r="C238" s="23" t="s">
        <v>895</v>
      </c>
      <c r="D238" s="19" t="s">
        <v>43</v>
      </c>
      <c r="E238" s="24" t="s">
        <v>896</v>
      </c>
      <c r="F238" s="25" t="s">
        <v>149</v>
      </c>
      <c r="G238" s="26">
        <v>10.06</v>
      </c>
      <c r="H238" s="27">
        <v>0</v>
      </c>
      <c r="I238" s="27">
        <f>ROUND(ROUND(H238,2)*ROUND(G238,3),2)</f>
      </c>
      <c r="O238">
        <f>(I238*21)/100</f>
      </c>
      <c r="P238" t="s">
        <v>13</v>
      </c>
    </row>
    <row r="239" spans="1:5" ht="12.75">
      <c r="A239" s="28" t="s">
        <v>40</v>
      </c>
      <c r="E239" s="29" t="s">
        <v>897</v>
      </c>
    </row>
    <row r="240" spans="1:5" ht="12.75">
      <c r="A240" s="30" t="s">
        <v>42</v>
      </c>
      <c r="E240" s="31" t="s">
        <v>898</v>
      </c>
    </row>
    <row r="241" spans="1:5" ht="51">
      <c r="A241" t="s">
        <v>44</v>
      </c>
      <c r="E241" s="29" t="s">
        <v>899</v>
      </c>
    </row>
    <row r="242" spans="1:16" ht="12.75">
      <c r="A242" s="19" t="s">
        <v>35</v>
      </c>
      <c r="B242" s="23" t="s">
        <v>529</v>
      </c>
      <c r="C242" s="23" t="s">
        <v>763</v>
      </c>
      <c r="D242" s="19" t="s">
        <v>43</v>
      </c>
      <c r="E242" s="24" t="s">
        <v>764</v>
      </c>
      <c r="F242" s="25" t="s">
        <v>61</v>
      </c>
      <c r="G242" s="26">
        <v>1</v>
      </c>
      <c r="H242" s="27">
        <v>0</v>
      </c>
      <c r="I242" s="27">
        <f>ROUND(ROUND(H242,2)*ROUND(G242,3),2)</f>
      </c>
      <c r="O242">
        <f>(I242*21)/100</f>
      </c>
      <c r="P242" t="s">
        <v>13</v>
      </c>
    </row>
    <row r="243" spans="1:5" ht="12.75">
      <c r="A243" s="28" t="s">
        <v>40</v>
      </c>
      <c r="E243" s="29" t="s">
        <v>765</v>
      </c>
    </row>
    <row r="244" spans="1:5" ht="12.75">
      <c r="A244" s="30" t="s">
        <v>42</v>
      </c>
      <c r="E244" s="31" t="s">
        <v>900</v>
      </c>
    </row>
    <row r="245" spans="1:5" ht="38.25">
      <c r="A245" t="s">
        <v>44</v>
      </c>
      <c r="E245" s="29" t="s">
        <v>767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