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1600" windowHeight="9600" activeTab="1"/>
  </bookViews>
  <sheets>
    <sheet name="Rekapitulace stavby" sheetId="1" r:id="rId1"/>
    <sheet name="01 - Stavební úpravy pro ..." sheetId="2" r:id="rId2"/>
  </sheets>
  <definedNames>
    <definedName name="_xlnm._FilterDatabase" localSheetId="1" hidden="1">'01 - Stavební úpravy pro ...'!$C$90:$K$170</definedName>
    <definedName name="_xlnm.Print_Area" localSheetId="1">'01 - Stavební úpravy pro ...'!$C$4:$J$39,'01 - Stavební úpravy pro ...'!$C$45:$J$72,'01 - Stavební úpravy pro ...'!$C$78:$K$170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'01 - Stavební úpravy pro ...'!$90:$90</definedName>
  </definedNames>
  <calcPr calcId="162913"/>
</workbook>
</file>

<file path=xl/sharedStrings.xml><?xml version="1.0" encoding="utf-8"?>
<sst xmlns="http://schemas.openxmlformats.org/spreadsheetml/2006/main" count="1165" uniqueCount="342">
  <si>
    <t>Export Komplet</t>
  </si>
  <si>
    <t/>
  </si>
  <si>
    <t>2.0</t>
  </si>
  <si>
    <t>False</t>
  </si>
  <si>
    <t>{bdc9c263-446f-427e-b004-de02f0b2b24d}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</si>
  <si>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</si>
  <si>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</si>
  <si>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</si>
  <si>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</si>
  <si>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</si>
  <si>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</si>
  <si>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</si>
  <si>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</si>
  <si>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</si>
  <si>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19-010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</si>
  <si>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</si>
  <si>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</si>
  <si>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Kutná Hora - Jezuitská kolej</t>
  </si>
  <si>
    <t>KSO:</t>
  </si>
  <si>
    <t>CC-CZ:</t>
  </si>
  <si>
    <t>Místo:</t>
  </si>
  <si>
    <t>Kutná Hora</t>
  </si>
  <si>
    <t>Datum:</t>
  </si>
  <si>
    <t>4. 2. 2019</t>
  </si>
  <si>
    <t>Zadavatel:</t>
  </si>
  <si>
    <t>IČ:</t>
  </si>
  <si>
    <t>Římskokatolická farnost - arciděkanství Kutná Hora</t>
  </si>
  <si>
    <t>DIČ:</t>
  </si>
  <si>
    <t>Uchazeč:</t>
  </si>
  <si>
    <t>Vyplň údaj</t>
  </si>
  <si>
    <t>Projektant:</t>
  </si>
  <si>
    <t>10180010</t>
  </si>
  <si>
    <t>Ing.Vít Mlázovský, Jánský vršek 4/310 Praha</t>
  </si>
  <si>
    <t xml:space="preserve">CZ5704121577 </t>
  </si>
  <si>
    <t>True</t>
  </si>
  <si>
    <t>Zpracovatel:</t>
  </si>
  <si>
    <t>Aleš Vojtěch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</si>
  <si>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</si>
  <si>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</si>
  <si>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</si>
  <si>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</si>
  <si>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</si>
  <si>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</si>
  <si>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</si>
  <si>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</si>
  <si>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</si>
  <si>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</si>
  <si>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</si>
  <si>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</si>
  <si>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</si>
  <si>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</si>
  <si>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</si>
  <si>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</si>
  <si>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</si>
  <si>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</si>
  <si>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</si>
  <si>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</si>
  <si>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</si>
  <si>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</si>
  <si>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</si>
  <si>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</si>
  <si>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</si>
  <si>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</si>
  <si>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</si>
  <si>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</si>
  <si>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</si>
  <si>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</si>
  <si>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</si>
  <si>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</si>
  <si>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</si>
  <si>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</si>
  <si>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</si>
  <si>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</si>
  <si>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</si>
  <si>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</si>
  <si>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</si>
  <si>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</si>
  <si>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</si>
  <si>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úpravy pro stěhování zvonů Ludvíka a Michala</t>
  </si>
  <si>
    <t>STA</t>
  </si>
  <si>
    <t>1</t>
  </si>
  <si>
    <t>{cb2bbdd8-dc81-4ff2-b648-8284e96cba18}</t>
  </si>
  <si>
    <t>2</t>
  </si>
  <si>
    <t>KRYCÍ LIST SOUPISU PRACÍ</t>
  </si>
  <si>
    <t>Objekt:</t>
  </si>
  <si>
    <t>01 - Stavební úpravy pro stěhování zvonů Ludvíka a Michala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</si>
  <si>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</si>
  <si>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</si>
  <si>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</si>
  <si>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</si>
  <si>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</si>
  <si>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</si>
  <si>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</si>
  <si>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</si>
  <si>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</si>
  <si>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</si>
  <si>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</si>
  <si>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</si>
  <si>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</si>
  <si>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766 - Konstrukce truhlářské</t>
  </si>
  <si>
    <t xml:space="preserve">    772-1 - Konstrukce kamenické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</si>
  <si>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</si>
  <si>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</si>
  <si>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</si>
  <si>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</si>
  <si>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</si>
  <si>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</si>
  <si>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</si>
  <si>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</si>
  <si>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</si>
  <si>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</si>
  <si>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</si>
  <si>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</si>
  <si>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</si>
  <si>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</si>
  <si>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</si>
  <si>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</si>
  <si>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</si>
  <si>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</si>
  <si>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</si>
  <si>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</si>
  <si>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119003227</t>
  </si>
  <si>
    <t>Mobilní plotová zábrana vyplněná dráty výšky do 2,2 m pro zabezpečení výkopu zřízení</t>
  </si>
  <si>
    <t>m</t>
  </si>
  <si>
    <t>CS ÚRS 2019 01</t>
  </si>
  <si>
    <t>4</t>
  </si>
  <si>
    <t>-706872802</t>
  </si>
  <si>
    <t>119003228</t>
  </si>
  <si>
    <t>Mobilní plotová zábrana vyplněná dráty výšky do 2,2 m pro zabezpečení výkopu odstranění</t>
  </si>
  <si>
    <t>511035186</t>
  </si>
  <si>
    <t>6</t>
  </si>
  <si>
    <t>Úpravy povrchů, podlahy a osazování výplní</t>
  </si>
  <si>
    <t>3</t>
  </si>
  <si>
    <t>619995001</t>
  </si>
  <si>
    <t>Začištění omítek kolem oken, dveří, podlah nebo obkladů</t>
  </si>
  <si>
    <t>2101609119</t>
  </si>
  <si>
    <t>VV</t>
  </si>
  <si>
    <t>"kolem oken" (3,5+1,5)*2*4</t>
  </si>
  <si>
    <t>619996125</t>
  </si>
  <si>
    <t>Ochrana svislých ploch obedněním</t>
  </si>
  <si>
    <t>m2</t>
  </si>
  <si>
    <t>-257775874</t>
  </si>
  <si>
    <t>"okenní otvor" 12,5</t>
  </si>
  <si>
    <t>5</t>
  </si>
  <si>
    <t>619996145.1</t>
  </si>
  <si>
    <t>Ochrana konstrukcí nebo samostatných prvků pomocí hydroizolační fólie kotvené k bednění</t>
  </si>
  <si>
    <t>-33842587</t>
  </si>
  <si>
    <t>619996135</t>
  </si>
  <si>
    <t>Ochrana konstrukcí nebo samostatných prvků obedněním</t>
  </si>
  <si>
    <t>-194583955</t>
  </si>
  <si>
    <t>"De2 - kamenný sloupek"  0,4*4*2,6</t>
  </si>
  <si>
    <t>7</t>
  </si>
  <si>
    <t>619996145</t>
  </si>
  <si>
    <t>Ochrana konstrukcí nebo samostatných prvků obalením geotextilií</t>
  </si>
  <si>
    <t>1286097363</t>
  </si>
  <si>
    <t>8</t>
  </si>
  <si>
    <t>619998201.1</t>
  </si>
  <si>
    <t>Fixace kamenného sloupku lanovým úvazem proti vypadnutí</t>
  </si>
  <si>
    <t>kus</t>
  </si>
  <si>
    <t>686772801</t>
  </si>
  <si>
    <t>9</t>
  </si>
  <si>
    <t>Ostatní konstrukce a práce, bourání</t>
  </si>
  <si>
    <t>945421110</t>
  </si>
  <si>
    <t>Hydraulická zvedací plošina na automobilovém podvozku výška zdvihu do 18 m včetně obsluhy</t>
  </si>
  <si>
    <t>hod</t>
  </si>
  <si>
    <t>1034263310</t>
  </si>
  <si>
    <t>10</t>
  </si>
  <si>
    <t>952902611</t>
  </si>
  <si>
    <t>Čištění budov vysátí prachu z ostatních ploch</t>
  </si>
  <si>
    <t>-684497488</t>
  </si>
  <si>
    <t>997</t>
  </si>
  <si>
    <t>Přesun sutě</t>
  </si>
  <si>
    <t>11</t>
  </si>
  <si>
    <t>997013215</t>
  </si>
  <si>
    <t>Vnitrostaveništní doprava suti a vybouraných hmot pro budovy v do 18 m ručně</t>
  </si>
  <si>
    <t>t</t>
  </si>
  <si>
    <t>-1277571498</t>
  </si>
  <si>
    <t>12</t>
  </si>
  <si>
    <t>997013501</t>
  </si>
  <si>
    <t>Odvoz suti a vybouraných hmot na skládku nebo meziskládku do 1 km se složením</t>
  </si>
  <si>
    <t>-1530037511</t>
  </si>
  <si>
    <t>13</t>
  </si>
  <si>
    <t>997013509</t>
  </si>
  <si>
    <t>Příplatek k odvozu suti a vybouraných hmot na skládku ZKD 1 km přes 1 km</t>
  </si>
  <si>
    <t>1907559065</t>
  </si>
  <si>
    <t>1,133*19</t>
  </si>
  <si>
    <t>14</t>
  </si>
  <si>
    <t>997013811</t>
  </si>
  <si>
    <t>Poplatek za uložení na skládce (skládkovné) stavebního odpadu dřevěného kód odpadu 170 201</t>
  </si>
  <si>
    <t>-356523692</t>
  </si>
  <si>
    <t>998</t>
  </si>
  <si>
    <t>Přesun hmot</t>
  </si>
  <si>
    <t>998018003</t>
  </si>
  <si>
    <t>Přesun hmot ruční pro budovy v do 24 m</t>
  </si>
  <si>
    <t>1808126025</t>
  </si>
  <si>
    <t>PSV</t>
  </si>
  <si>
    <t>Práce a dodávky PSV</t>
  </si>
  <si>
    <t>762</t>
  </si>
  <si>
    <t>Konstrukce tesařské</t>
  </si>
  <si>
    <t>16</t>
  </si>
  <si>
    <t>762085112</t>
  </si>
  <si>
    <t>Montáž svorníků nebo šroubů délky do 300 mm</t>
  </si>
  <si>
    <t>502160893</t>
  </si>
  <si>
    <t>17</t>
  </si>
  <si>
    <t>M</t>
  </si>
  <si>
    <t>590390421</t>
  </si>
  <si>
    <t>vrut samořezný do dřeva D 9x240 mm</t>
  </si>
  <si>
    <t>32</t>
  </si>
  <si>
    <t>2085245115</t>
  </si>
  <si>
    <t>18</t>
  </si>
  <si>
    <t>762085113</t>
  </si>
  <si>
    <t>Montáž svorníků nebo šroubů délky do 450 mm</t>
  </si>
  <si>
    <t>-835043102</t>
  </si>
  <si>
    <t>19</t>
  </si>
  <si>
    <t>388201201</t>
  </si>
  <si>
    <t>svorník M16 dl. 400 mm + velkoplošné PDL</t>
  </si>
  <si>
    <t>-364931598</t>
  </si>
  <si>
    <t>20</t>
  </si>
  <si>
    <t>763793124</t>
  </si>
  <si>
    <t>Montáž svorníků a šroubů délky do 1000 mm</t>
  </si>
  <si>
    <t>2116975850</t>
  </si>
  <si>
    <t>3882015201</t>
  </si>
  <si>
    <t>svorník M20 dl. 700 mm + velkoplošné PDL</t>
  </si>
  <si>
    <t>-2131919478</t>
  </si>
  <si>
    <t>22</t>
  </si>
  <si>
    <t>762711830</t>
  </si>
  <si>
    <t>Demontáž prostorových vázaných kcí z hraněného řeziva průřezové plochy do 288 cm2</t>
  </si>
  <si>
    <t>861309991</t>
  </si>
  <si>
    <t>23</t>
  </si>
  <si>
    <t>762711840</t>
  </si>
  <si>
    <t>Demontáž prostorových vázaných kcí z hraněného řeziva průřezové plochy do 450 cm2</t>
  </si>
  <si>
    <t>-1167033881</t>
  </si>
  <si>
    <t>24</t>
  </si>
  <si>
    <t>762713130</t>
  </si>
  <si>
    <t>Montáž prostorové vázané kce z hraněného řeziva průřezové plochy do 288 cm2</t>
  </si>
  <si>
    <t>1057494061</t>
  </si>
  <si>
    <t xml:space="preserve">"vzpěry" 3,25*4 </t>
  </si>
  <si>
    <t>"výdřeva" 1,5*6</t>
  </si>
  <si>
    <t>"fošny" 1,4*2</t>
  </si>
  <si>
    <t>Součet</t>
  </si>
  <si>
    <t>25</t>
  </si>
  <si>
    <t>762713140</t>
  </si>
  <si>
    <t>Montáž prostorové vázané kce z hraněného řeziva průřezové plochy do 450 cm2</t>
  </si>
  <si>
    <t>808950748</t>
  </si>
  <si>
    <t>"kleštiny" 3,5+4,1</t>
  </si>
  <si>
    <t>26</t>
  </si>
  <si>
    <t>60512140</t>
  </si>
  <si>
    <t>hranol stavební řezivo průřezu do 450cm2 do dl 6m</t>
  </si>
  <si>
    <t>m3</t>
  </si>
  <si>
    <t>411496022</t>
  </si>
  <si>
    <t>0,16*0,16*3,25*4*1,1</t>
  </si>
  <si>
    <t>0,16*0,16*1,5*6*1,1</t>
  </si>
  <si>
    <t>0,16*0,2*(3,5+4,1)</t>
  </si>
  <si>
    <t>0,16*0,1*1,4*2*1,1</t>
  </si>
  <si>
    <t>27</t>
  </si>
  <si>
    <t>762795000</t>
  </si>
  <si>
    <t>Spojovací prostředky pro montáž prostorových vázaných kcí</t>
  </si>
  <si>
    <t>1843711685</t>
  </si>
  <si>
    <t>28</t>
  </si>
  <si>
    <t>762795001</t>
  </si>
  <si>
    <t>Spojovací prostředky pro montáž prostorových vázaných kcí - příplatek za dubové klíny a vložky</t>
  </si>
  <si>
    <t>-1137214468</t>
  </si>
  <si>
    <t>29</t>
  </si>
  <si>
    <t>762331942</t>
  </si>
  <si>
    <t>Vyřezání části střešní vazby průřezové plochy řeziva do 450 cm2 délky do 5 m</t>
  </si>
  <si>
    <t>1950897954</t>
  </si>
  <si>
    <t>"De3 - severní vzpěra štenýřové konstrukce" 5,0</t>
  </si>
  <si>
    <t>30</t>
  </si>
  <si>
    <t>762332944</t>
  </si>
  <si>
    <t>Montáž doplnění části střešní vazby z hranolů průřezové plochy do 450 cm2</t>
  </si>
  <si>
    <t>1478357350</t>
  </si>
  <si>
    <t>31</t>
  </si>
  <si>
    <t>762333951.1</t>
  </si>
  <si>
    <t>Tesařský spoj - vložený čep do zpětně osazované vzpěry, výroba spoje včetně spojovacího materiálu (kolíky, klíny)</t>
  </si>
  <si>
    <t>-1178370912</t>
  </si>
  <si>
    <t>"De3" 1</t>
  </si>
  <si>
    <t>998762103</t>
  </si>
  <si>
    <t>Přesun hmot tonážní pro kce tesařské v objektech v do 24 m</t>
  </si>
  <si>
    <t>495904635</t>
  </si>
  <si>
    <t>33</t>
  </si>
  <si>
    <t>998762181</t>
  </si>
  <si>
    <t>Příplatek k přesunu hmot tonážní 762 prováděný bez použití mechanizace</t>
  </si>
  <si>
    <t>527806823</t>
  </si>
  <si>
    <t>766</t>
  </si>
  <si>
    <t>Konstrukce truhlářské</t>
  </si>
  <si>
    <t>34</t>
  </si>
  <si>
    <t>766622814</t>
  </si>
  <si>
    <t>Demontáž rámu jednoduchých oken dřevěných přes 4m2 k opětovnému použití</t>
  </si>
  <si>
    <t>-2107780998</t>
  </si>
  <si>
    <t>"DE1" 3,5*1,5*2</t>
  </si>
  <si>
    <t>35</t>
  </si>
  <si>
    <t>766622862</t>
  </si>
  <si>
    <t>Vyvěšení křídel nebo žaluzií  dřevěných přes 1,5 m2</t>
  </si>
  <si>
    <t>-1804130630</t>
  </si>
  <si>
    <t>36</t>
  </si>
  <si>
    <t>766621213</t>
  </si>
  <si>
    <t>Montáž dřevěných oken plochy přes 1 m2 otevíravých výšky přes 2,5 m s rámem do zdiva</t>
  </si>
  <si>
    <t>1967022969</t>
  </si>
  <si>
    <t>P</t>
  </si>
  <si>
    <t>Poznámka k položce:
Včetně žaluziové výplně.</t>
  </si>
  <si>
    <t>"DE1" 1,5*3,5*2</t>
  </si>
  <si>
    <t>37</t>
  </si>
  <si>
    <t>766625201.1</t>
  </si>
  <si>
    <t>Repase a nový nátěr kovaných kotvících prvků okenních rámů</t>
  </si>
  <si>
    <t>1396552816</t>
  </si>
  <si>
    <t>Poznámka k položce:
MJ = jeden okenní rám.</t>
  </si>
  <si>
    <t>"De1 - okno" 2</t>
  </si>
  <si>
    <t>38</t>
  </si>
  <si>
    <t>998766103</t>
  </si>
  <si>
    <t>Přesun hmot tonážní pro konstrukce truhlářské v objektech v do 24 m</t>
  </si>
  <si>
    <t>990660323</t>
  </si>
  <si>
    <t>39</t>
  </si>
  <si>
    <t>998766181</t>
  </si>
  <si>
    <t>Příplatek k přesunu hmot tonážní 766 prováděný bez použití mechanizace</t>
  </si>
  <si>
    <t>771169716</t>
  </si>
  <si>
    <t>772-1</t>
  </si>
  <si>
    <t>Konstrukce kamenické</t>
  </si>
  <si>
    <t>40</t>
  </si>
  <si>
    <t>772211201.1</t>
  </si>
  <si>
    <t>Demontáž kamenného sloupku dle postupu (De2)</t>
  </si>
  <si>
    <t>140493080</t>
  </si>
  <si>
    <t>41</t>
  </si>
  <si>
    <t>772211201.2</t>
  </si>
  <si>
    <t>Zpětná montáž kamenného sloupku včetně zapravení a retušování spár, nový kotevní nerezový trn 2x 20x20 mm dl.100 mm</t>
  </si>
  <si>
    <t>-1438935248</t>
  </si>
  <si>
    <t>42</t>
  </si>
  <si>
    <t>772211201.3</t>
  </si>
  <si>
    <t>Oprava, nebo nově provedená profilace hlavy sloupku z umělého kamene a štuku</t>
  </si>
  <si>
    <t>1343815245</t>
  </si>
  <si>
    <t>VRN</t>
  </si>
  <si>
    <t>Vedlejší rozpočtové náklady</t>
  </si>
  <si>
    <t>VRN3</t>
  </si>
  <si>
    <t>Zařízení staveniště</t>
  </si>
  <si>
    <t>43</t>
  </si>
  <si>
    <t>035002000</t>
  </si>
  <si>
    <t>Zábor na pozemku města</t>
  </si>
  <si>
    <t>den</t>
  </si>
  <si>
    <t>1024</t>
  </si>
  <si>
    <t>-2146089073</t>
  </si>
  <si>
    <t>Poznámka k položce:
Předpokládá se 30 m2 plochy záboru.</t>
  </si>
  <si>
    <t>Galerie Středočeského kraje, příspěvková organizace, Barborská 51-53, 284 01 Kutná Hora</t>
  </si>
  <si>
    <t>CZ00069922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</si>
</sst>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 applyProtection="1">
      <alignment horizontal="center" vertical="center" wrapText="1"/>
      <protection locked="0"/>
    </xf>
    <xf numFmtId="0" fontId="19" fillId="4" borderId="15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30" fillId="2" borderId="17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1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NumberFormat="1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ht="36.95" customHeight="1">
      <c r="AR2" s="193" t="s">
        <v>5</v>
      </c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ht="12" customHeight="1">
      <c r="B5" s="17"/>
      <c r="D5" s="21" t="s">
        <v>13</v>
      </c>
      <c r="K5" s="204" t="s">
        <v>14</v>
      </c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R5" s="17"/>
      <c r="BE5" s="211" t="s">
        <v>15</v>
      </c>
      <c r="BS5" s="14" t="s">
        <v>6</v>
      </c>
    </row>
    <row r="6" spans="2:71" ht="36.95" customHeight="1">
      <c r="B6" s="17"/>
      <c r="D6" s="22" t="s">
        <v>16</v>
      </c>
      <c r="K6" s="205" t="s">
        <v>17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R6" s="17"/>
      <c r="BE6" s="212"/>
      <c r="BS6" s="14" t="s">
        <v>6</v>
      </c>
    </row>
    <row r="7" spans="2:71" ht="12" customHeight="1">
      <c r="B7" s="17"/>
      <c r="D7" s="23" t="s">
        <v>18</v>
      </c>
      <c r="K7" s="14" t="s">
        <v>1</v>
      </c>
      <c r="AK7" s="23" t="s">
        <v>19</v>
      </c>
      <c r="AN7" s="14" t="s">
        <v>1</v>
      </c>
      <c r="AR7" s="17"/>
      <c r="BE7" s="212"/>
      <c r="BS7" s="14" t="s">
        <v>6</v>
      </c>
    </row>
    <row r="8" spans="2:71" ht="12" customHeight="1">
      <c r="B8" s="17"/>
      <c r="D8" s="23" t="s">
        <v>20</v>
      </c>
      <c r="K8" s="14" t="s">
        <v>21</v>
      </c>
      <c r="AK8" s="23" t="s">
        <v>22</v>
      </c>
      <c r="AN8" s="24" t="s">
        <v>23</v>
      </c>
      <c r="AR8" s="17"/>
      <c r="BE8" s="212"/>
      <c r="BS8" s="14" t="s">
        <v>6</v>
      </c>
    </row>
    <row r="9" spans="2:71" ht="14.45" customHeight="1">
      <c r="B9" s="17"/>
      <c r="AR9" s="17"/>
      <c r="BE9" s="212"/>
      <c r="BS9" s="14" t="s">
        <v>6</v>
      </c>
    </row>
    <row r="10" spans="2:71" ht="12" customHeight="1">
      <c r="B10" s="17"/>
      <c r="D10" s="23" t="s">
        <v>24</v>
      </c>
      <c r="AK10" s="23" t="s">
        <v>25</v>
      </c>
      <c r="AN10" s="14" t="s">
        <v>1</v>
      </c>
      <c r="AR10" s="17"/>
      <c r="BE10" s="212"/>
      <c r="BS10" s="14" t="s">
        <v>6</v>
      </c>
    </row>
    <row r="11" spans="2:71" ht="18.4" customHeight="1">
      <c r="B11" s="17"/>
      <c r="E11" s="14" t="s">
        <v>26</v>
      </c>
      <c r="AK11" s="23" t="s">
        <v>27</v>
      </c>
      <c r="AN11" s="14" t="s">
        <v>1</v>
      </c>
      <c r="AR11" s="17"/>
      <c r="BE11" s="212"/>
      <c r="BS11" s="14" t="s">
        <v>6</v>
      </c>
    </row>
    <row r="12" spans="2:71" ht="6.95" customHeight="1">
      <c r="B12" s="17"/>
      <c r="AR12" s="17"/>
      <c r="BE12" s="212"/>
      <c r="BS12" s="14" t="s">
        <v>6</v>
      </c>
    </row>
    <row r="13" spans="2:71" ht="12" customHeight="1">
      <c r="B13" s="17"/>
      <c r="D13" s="23" t="s">
        <v>28</v>
      </c>
      <c r="AK13" s="23" t="s">
        <v>25</v>
      </c>
      <c r="AN13" s="25" t="s">
        <v>29</v>
      </c>
      <c r="AR13" s="17"/>
      <c r="BE13" s="212"/>
      <c r="BS13" s="14" t="s">
        <v>6</v>
      </c>
    </row>
    <row r="14" spans="2:71" ht="12">
      <c r="B14" s="17"/>
      <c r="E14" s="206" t="s">
        <v>29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3" t="s">
        <v>27</v>
      </c>
      <c r="AN14" s="25" t="s">
        <v>29</v>
      </c>
      <c r="AR14" s="17"/>
      <c r="BE14" s="212"/>
      <c r="BS14" s="14" t="s">
        <v>6</v>
      </c>
    </row>
    <row r="15" spans="2:71" ht="6.95" customHeight="1">
      <c r="B15" s="17"/>
      <c r="AR15" s="17"/>
      <c r="BE15" s="212"/>
      <c r="BS15" s="14" t="s">
        <v>3</v>
      </c>
    </row>
    <row r="16" spans="2:71" ht="12" customHeight="1">
      <c r="B16" s="17"/>
      <c r="D16" s="23" t="s">
        <v>30</v>
      </c>
      <c r="AK16" s="23" t="s">
        <v>25</v>
      </c>
      <c r="AN16" s="14" t="s">
        <v>31</v>
      </c>
      <c r="AR16" s="17"/>
      <c r="BE16" s="212"/>
      <c r="BS16" s="14" t="s">
        <v>3</v>
      </c>
    </row>
    <row r="17" spans="2:71" ht="18.4" customHeight="1">
      <c r="B17" s="17"/>
      <c r="E17" s="14" t="s">
        <v>32</v>
      </c>
      <c r="AK17" s="23" t="s">
        <v>27</v>
      </c>
      <c r="AN17" s="14" t="s">
        <v>33</v>
      </c>
      <c r="AR17" s="17"/>
      <c r="BE17" s="212"/>
      <c r="BS17" s="14" t="s">
        <v>34</v>
      </c>
    </row>
    <row r="18" spans="2:71" ht="6.95" customHeight="1">
      <c r="B18" s="17"/>
      <c r="AR18" s="17"/>
      <c r="BE18" s="212"/>
      <c r="BS18" s="14" t="s">
        <v>6</v>
      </c>
    </row>
    <row r="19" spans="2:71" ht="12" customHeight="1">
      <c r="B19" s="17"/>
      <c r="D19" s="23" t="s">
        <v>35</v>
      </c>
      <c r="AK19" s="23" t="s">
        <v>25</v>
      </c>
      <c r="AN19" s="14" t="s">
        <v>1</v>
      </c>
      <c r="AR19" s="17"/>
      <c r="BE19" s="212"/>
      <c r="BS19" s="14" t="s">
        <v>6</v>
      </c>
    </row>
    <row r="20" spans="2:71" ht="18.4" customHeight="1">
      <c r="B20" s="17"/>
      <c r="E20" s="14" t="s">
        <v>36</v>
      </c>
      <c r="AK20" s="23" t="s">
        <v>27</v>
      </c>
      <c r="AN20" s="14" t="s">
        <v>1</v>
      </c>
      <c r="AR20" s="17"/>
      <c r="BE20" s="212"/>
      <c r="BS20" s="14" t="s">
        <v>34</v>
      </c>
    </row>
    <row r="21" spans="2:57" ht="6.95" customHeight="1">
      <c r="B21" s="17"/>
      <c r="AR21" s="17"/>
      <c r="BE21" s="212"/>
    </row>
    <row r="22" spans="2:57" ht="12" customHeight="1">
      <c r="B22" s="17"/>
      <c r="D22" s="23" t="s">
        <v>37</v>
      </c>
      <c r="AR22" s="17"/>
      <c r="BE22" s="212"/>
    </row>
    <row r="23" spans="2:57" ht="16.5" customHeight="1">
      <c r="B23" s="17"/>
      <c r="E23" s="208" t="s">
        <v>1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R23" s="17"/>
      <c r="BE23" s="212"/>
    </row>
    <row r="24" spans="2:57" ht="6.95" customHeight="1">
      <c r="B24" s="17"/>
      <c r="AR24" s="17"/>
      <c r="BE24" s="212"/>
    </row>
    <row r="25" spans="2:57" ht="6.95" customHeight="1">
      <c r="B25" s="1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7"/>
      <c r="BE25" s="212"/>
    </row>
    <row r="26" spans="2:57" s="1" customFormat="1" ht="25.9" customHeight="1">
      <c r="B26" s="28"/>
      <c r="D26" s="29" t="s">
        <v>38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13">
        <f>ROUND(AG54,2)</f>
        <v>0</v>
      </c>
      <c r="AL26" s="214"/>
      <c r="AM26" s="214"/>
      <c r="AN26" s="214"/>
      <c r="AO26" s="214"/>
      <c r="AR26" s="28"/>
      <c r="BE26" s="212"/>
    </row>
    <row r="27" spans="2:57" s="1" customFormat="1" ht="6.95" customHeight="1">
      <c r="B27" s="28"/>
      <c r="AR27" s="28"/>
      <c r="BE27" s="212"/>
    </row>
    <row r="28" spans="2:57" s="1" customFormat="1" ht="12">
      <c r="B28" s="28"/>
      <c r="L28" s="209" t="s">
        <v>39</v>
      </c>
      <c r="M28" s="209"/>
      <c r="N28" s="209"/>
      <c r="O28" s="209"/>
      <c r="P28" s="209"/>
      <c r="W28" s="209" t="s">
        <v>40</v>
      </c>
      <c r="X28" s="209"/>
      <c r="Y28" s="209"/>
      <c r="Z28" s="209"/>
      <c r="AA28" s="209"/>
      <c r="AB28" s="209"/>
      <c r="AC28" s="209"/>
      <c r="AD28" s="209"/>
      <c r="AE28" s="209"/>
      <c r="AK28" s="209" t="s">
        <v>41</v>
      </c>
      <c r="AL28" s="209"/>
      <c r="AM28" s="209"/>
      <c r="AN28" s="209"/>
      <c r="AO28" s="209"/>
      <c r="AR28" s="28"/>
      <c r="BE28" s="212"/>
    </row>
    <row r="29" spans="2:57" s="2" customFormat="1" ht="14.45" customHeight="1">
      <c r="B29" s="32"/>
      <c r="D29" s="23" t="s">
        <v>42</v>
      </c>
      <c r="F29" s="23" t="s">
        <v>43</v>
      </c>
      <c r="L29" s="177">
        <v>0.21</v>
      </c>
      <c r="M29" s="178"/>
      <c r="N29" s="178"/>
      <c r="O29" s="178"/>
      <c r="P29" s="178"/>
      <c r="W29" s="210">
        <f>ROUND(AZ54,2)</f>
        <v>0</v>
      </c>
      <c r="X29" s="178"/>
      <c r="Y29" s="178"/>
      <c r="Z29" s="178"/>
      <c r="AA29" s="178"/>
      <c r="AB29" s="178"/>
      <c r="AC29" s="178"/>
      <c r="AD29" s="178"/>
      <c r="AE29" s="178"/>
      <c r="AK29" s="210">
        <f>ROUND(AV54,2)</f>
        <v>0</v>
      </c>
      <c r="AL29" s="178"/>
      <c r="AM29" s="178"/>
      <c r="AN29" s="178"/>
      <c r="AO29" s="178"/>
      <c r="AR29" s="32"/>
      <c r="BE29" s="212"/>
    </row>
    <row r="30" spans="2:57" s="2" customFormat="1" ht="14.45" customHeight="1">
      <c r="B30" s="32"/>
      <c r="F30" s="23" t="s">
        <v>44</v>
      </c>
      <c r="L30" s="177">
        <v>0.15</v>
      </c>
      <c r="M30" s="178"/>
      <c r="N30" s="178"/>
      <c r="O30" s="178"/>
      <c r="P30" s="178"/>
      <c r="W30" s="210">
        <f>ROUND(BA54,2)</f>
        <v>0</v>
      </c>
      <c r="X30" s="178"/>
      <c r="Y30" s="178"/>
      <c r="Z30" s="178"/>
      <c r="AA30" s="178"/>
      <c r="AB30" s="178"/>
      <c r="AC30" s="178"/>
      <c r="AD30" s="178"/>
      <c r="AE30" s="178"/>
      <c r="AK30" s="210">
        <f>ROUND(AW54,2)</f>
        <v>0</v>
      </c>
      <c r="AL30" s="178"/>
      <c r="AM30" s="178"/>
      <c r="AN30" s="178"/>
      <c r="AO30" s="178"/>
      <c r="AR30" s="32"/>
      <c r="BE30" s="212"/>
    </row>
    <row r="31" spans="2:57" s="2" customFormat="1" ht="14.45" customHeight="1" hidden="1">
      <c r="B31" s="32"/>
      <c r="F31" s="23" t="s">
        <v>45</v>
      </c>
      <c r="L31" s="177">
        <v>0.21</v>
      </c>
      <c r="M31" s="178"/>
      <c r="N31" s="178"/>
      <c r="O31" s="178"/>
      <c r="P31" s="178"/>
      <c r="W31" s="210">
        <f>ROUND(BB54,2)</f>
        <v>0</v>
      </c>
      <c r="X31" s="178"/>
      <c r="Y31" s="178"/>
      <c r="Z31" s="178"/>
      <c r="AA31" s="178"/>
      <c r="AB31" s="178"/>
      <c r="AC31" s="178"/>
      <c r="AD31" s="178"/>
      <c r="AE31" s="178"/>
      <c r="AK31" s="210">
        <v>0</v>
      </c>
      <c r="AL31" s="178"/>
      <c r="AM31" s="178"/>
      <c r="AN31" s="178"/>
      <c r="AO31" s="178"/>
      <c r="AR31" s="32"/>
      <c r="BE31" s="212"/>
    </row>
    <row r="32" spans="2:57" s="2" customFormat="1" ht="14.45" customHeight="1" hidden="1">
      <c r="B32" s="32"/>
      <c r="F32" s="23" t="s">
        <v>46</v>
      </c>
      <c r="L32" s="177">
        <v>0.15</v>
      </c>
      <c r="M32" s="178"/>
      <c r="N32" s="178"/>
      <c r="O32" s="178"/>
      <c r="P32" s="178"/>
      <c r="W32" s="210">
        <f>ROUND(BC54,2)</f>
        <v>0</v>
      </c>
      <c r="X32" s="178"/>
      <c r="Y32" s="178"/>
      <c r="Z32" s="178"/>
      <c r="AA32" s="178"/>
      <c r="AB32" s="178"/>
      <c r="AC32" s="178"/>
      <c r="AD32" s="178"/>
      <c r="AE32" s="178"/>
      <c r="AK32" s="210">
        <v>0</v>
      </c>
      <c r="AL32" s="178"/>
      <c r="AM32" s="178"/>
      <c r="AN32" s="178"/>
      <c r="AO32" s="178"/>
      <c r="AR32" s="32"/>
      <c r="BE32" s="212"/>
    </row>
    <row r="33" spans="2:57" s="2" customFormat="1" ht="14.45" customHeight="1" hidden="1">
      <c r="B33" s="32"/>
      <c r="F33" s="23" t="s">
        <v>47</v>
      </c>
      <c r="L33" s="177">
        <v>0</v>
      </c>
      <c r="M33" s="178"/>
      <c r="N33" s="178"/>
      <c r="O33" s="178"/>
      <c r="P33" s="178"/>
      <c r="W33" s="210">
        <f>ROUND(BD54,2)</f>
        <v>0</v>
      </c>
      <c r="X33" s="178"/>
      <c r="Y33" s="178"/>
      <c r="Z33" s="178"/>
      <c r="AA33" s="178"/>
      <c r="AB33" s="178"/>
      <c r="AC33" s="178"/>
      <c r="AD33" s="178"/>
      <c r="AE33" s="178"/>
      <c r="AK33" s="210">
        <v>0</v>
      </c>
      <c r="AL33" s="178"/>
      <c r="AM33" s="178"/>
      <c r="AN33" s="178"/>
      <c r="AO33" s="178"/>
      <c r="AR33" s="32"/>
      <c r="BE33" s="212"/>
    </row>
    <row r="34" spans="2:57" s="1" customFormat="1" ht="6.95" customHeight="1">
      <c r="B34" s="28"/>
      <c r="AR34" s="28"/>
      <c r="BE34" s="212"/>
    </row>
    <row r="35" spans="2:44" s="1" customFormat="1" ht="25.9" customHeight="1">
      <c r="B35" s="28"/>
      <c r="C35" s="33"/>
      <c r="D35" s="34" t="s">
        <v>48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49</v>
      </c>
      <c r="U35" s="35"/>
      <c r="V35" s="35"/>
      <c r="W35" s="35"/>
      <c r="X35" s="189" t="s">
        <v>50</v>
      </c>
      <c r="Y35" s="190"/>
      <c r="Z35" s="190"/>
      <c r="AA35" s="190"/>
      <c r="AB35" s="190"/>
      <c r="AC35" s="35"/>
      <c r="AD35" s="35"/>
      <c r="AE35" s="35"/>
      <c r="AF35" s="35"/>
      <c r="AG35" s="35"/>
      <c r="AH35" s="35"/>
      <c r="AI35" s="35"/>
      <c r="AJ35" s="35"/>
      <c r="AK35" s="191">
        <f>SUM(AK26:AK33)</f>
        <v>0</v>
      </c>
      <c r="AL35" s="190"/>
      <c r="AM35" s="190"/>
      <c r="AN35" s="190"/>
      <c r="AO35" s="192"/>
      <c r="AP35" s="33"/>
      <c r="AQ35" s="33"/>
      <c r="AR35" s="28"/>
    </row>
    <row r="36" spans="2:44" s="1" customFormat="1" ht="6.95" customHeight="1">
      <c r="B36" s="28"/>
      <c r="AR36" s="28"/>
    </row>
    <row r="37" spans="2:44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8"/>
    </row>
    <row r="41" spans="2:44" s="1" customFormat="1" ht="6.9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28"/>
    </row>
    <row r="42" spans="2:44" s="1" customFormat="1" ht="24.95" customHeight="1">
      <c r="B42" s="28"/>
      <c r="C42" s="18" t="s">
        <v>51</v>
      </c>
      <c r="AR42" s="28"/>
    </row>
    <row r="43" spans="2:44" s="1" customFormat="1" ht="6.95" customHeight="1">
      <c r="B43" s="28"/>
      <c r="AR43" s="28"/>
    </row>
    <row r="44" spans="2:44" s="1" customFormat="1" ht="12" customHeight="1">
      <c r="B44" s="28"/>
      <c r="C44" s="23" t="s">
        <v>13</v>
      </c>
      <c r="L44" s="1" t="str">
        <f>K5</f>
        <v>19-010</v>
      </c>
      <c r="AR44" s="28"/>
    </row>
    <row r="45" spans="2:44" s="3" customFormat="1" ht="36.95" customHeight="1">
      <c r="B45" s="41"/>
      <c r="C45" s="42" t="s">
        <v>16</v>
      </c>
      <c r="L45" s="197" t="str">
        <f>K6</f>
        <v>Kutná Hora - Jezuitská kolej</v>
      </c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R45" s="41"/>
    </row>
    <row r="46" spans="2:44" s="1" customFormat="1" ht="6.95" customHeight="1">
      <c r="B46" s="28"/>
      <c r="AR46" s="28"/>
    </row>
    <row r="47" spans="2:44" s="1" customFormat="1" ht="12" customHeight="1">
      <c r="B47" s="28"/>
      <c r="C47" s="23" t="s">
        <v>20</v>
      </c>
      <c r="L47" s="43" t="str">
        <f>IF(K8="","",K8)</f>
        <v>Kutná Hora</v>
      </c>
      <c r="AI47" s="23" t="s">
        <v>22</v>
      </c>
      <c r="AM47" s="199" t="str">
        <f>IF(AN8="","",AN8)</f>
        <v>4. 2. 2019</v>
      </c>
      <c r="AN47" s="199"/>
      <c r="AR47" s="28"/>
    </row>
    <row r="48" spans="2:44" s="1" customFormat="1" ht="6.95" customHeight="1">
      <c r="B48" s="28"/>
      <c r="AR48" s="28"/>
    </row>
    <row r="49" spans="2:56" s="1" customFormat="1" ht="24.95" customHeight="1">
      <c r="B49" s="28"/>
      <c r="C49" s="23" t="s">
        <v>24</v>
      </c>
      <c r="L49" s="1" t="str">
        <f>IF(E11="","",E11)</f>
        <v>Římskokatolická farnost - arciděkanství Kutná Hora</v>
      </c>
      <c r="AI49" s="23" t="s">
        <v>30</v>
      </c>
      <c r="AM49" s="195" t="str">
        <f>IF(E17="","",E17)</f>
        <v>Ing.Vít Mlázovský, Jánský vršek 4/310 Praha</v>
      </c>
      <c r="AN49" s="196"/>
      <c r="AO49" s="196"/>
      <c r="AP49" s="196"/>
      <c r="AR49" s="28"/>
      <c r="AS49" s="200" t="s">
        <v>52</v>
      </c>
      <c r="AT49" s="201"/>
      <c r="AU49" s="45"/>
      <c r="AV49" s="45"/>
      <c r="AW49" s="45"/>
      <c r="AX49" s="45"/>
      <c r="AY49" s="45"/>
      <c r="AZ49" s="45"/>
      <c r="BA49" s="45"/>
      <c r="BB49" s="45"/>
      <c r="BC49" s="45"/>
      <c r="BD49" s="46"/>
    </row>
    <row r="50" spans="2:56" s="1" customFormat="1" ht="13.7" customHeight="1">
      <c r="B50" s="28"/>
      <c r="C50" s="23" t="s">
        <v>28</v>
      </c>
      <c r="L50" s="1" t="str">
        <f>IF(E14="Vyplň údaj","",E14)</f>
        <v/>
      </c>
      <c r="AI50" s="23" t="s">
        <v>35</v>
      </c>
      <c r="AM50" s="195" t="str">
        <f>IF(E20="","",E20)</f>
        <v>Aleš Vojtěch</v>
      </c>
      <c r="AN50" s="196"/>
      <c r="AO50" s="196"/>
      <c r="AP50" s="196"/>
      <c r="AR50" s="28"/>
      <c r="AS50" s="202"/>
      <c r="AT50" s="203"/>
      <c r="AU50" s="47"/>
      <c r="AV50" s="47"/>
      <c r="AW50" s="47"/>
      <c r="AX50" s="47"/>
      <c r="AY50" s="47"/>
      <c r="AZ50" s="47"/>
      <c r="BA50" s="47"/>
      <c r="BB50" s="47"/>
      <c r="BC50" s="47"/>
      <c r="BD50" s="48"/>
    </row>
    <row r="51" spans="2:56" s="1" customFormat="1" ht="10.9" customHeight="1">
      <c r="B51" s="28"/>
      <c r="AR51" s="28"/>
      <c r="AS51" s="202"/>
      <c r="AT51" s="203"/>
      <c r="AU51" s="47"/>
      <c r="AV51" s="47"/>
      <c r="AW51" s="47"/>
      <c r="AX51" s="47"/>
      <c r="AY51" s="47"/>
      <c r="AZ51" s="47"/>
      <c r="BA51" s="47"/>
      <c r="BB51" s="47"/>
      <c r="BC51" s="47"/>
      <c r="BD51" s="48"/>
    </row>
    <row r="52" spans="2:56" s="1" customFormat="1" ht="29.25" customHeight="1">
      <c r="B52" s="28"/>
      <c r="C52" s="179" t="s">
        <v>53</v>
      </c>
      <c r="D52" s="180"/>
      <c r="E52" s="180"/>
      <c r="F52" s="180"/>
      <c r="G52" s="180"/>
      <c r="H52" s="49"/>
      <c r="I52" s="181" t="s">
        <v>54</v>
      </c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2" t="s">
        <v>55</v>
      </c>
      <c r="AH52" s="180"/>
      <c r="AI52" s="180"/>
      <c r="AJ52" s="180"/>
      <c r="AK52" s="180"/>
      <c r="AL52" s="180"/>
      <c r="AM52" s="180"/>
      <c r="AN52" s="181" t="s">
        <v>56</v>
      </c>
      <c r="AO52" s="180"/>
      <c r="AP52" s="183"/>
      <c r="AQ52" s="50" t="s">
        <v>57</v>
      </c>
      <c r="AR52" s="28"/>
      <c r="AS52" s="51" t="s">
        <v>58</v>
      </c>
      <c r="AT52" s="52" t="s">
        <v>59</v>
      </c>
      <c r="AU52" s="52" t="s">
        <v>60</v>
      </c>
      <c r="AV52" s="52" t="s">
        <v>61</v>
      </c>
      <c r="AW52" s="52" t="s">
        <v>62</v>
      </c>
      <c r="AX52" s="52" t="s">
        <v>63</v>
      </c>
      <c r="AY52" s="52" t="s">
        <v>64</v>
      </c>
      <c r="AZ52" s="52" t="s">
        <v>65</v>
      </c>
      <c r="BA52" s="52" t="s">
        <v>66</v>
      </c>
      <c r="BB52" s="52" t="s">
        <v>67</v>
      </c>
      <c r="BC52" s="52" t="s">
        <v>68</v>
      </c>
      <c r="BD52" s="53" t="s">
        <v>69</v>
      </c>
    </row>
    <row r="53" spans="2:56" s="1" customFormat="1" ht="10.9" customHeight="1">
      <c r="B53" s="28"/>
      <c r="AR53" s="28"/>
      <c r="AS53" s="54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6"/>
    </row>
    <row r="54" spans="2:90" s="4" customFormat="1" ht="32.45" customHeight="1">
      <c r="B54" s="55"/>
      <c r="C54" s="56" t="s">
        <v>70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187">
        <f>ROUND(AG55,2)</f>
        <v>0</v>
      </c>
      <c r="AH54" s="187"/>
      <c r="AI54" s="187"/>
      <c r="AJ54" s="187"/>
      <c r="AK54" s="187"/>
      <c r="AL54" s="187"/>
      <c r="AM54" s="187"/>
      <c r="AN54" s="188">
        <f>SUM(AG54,AT54)</f>
        <v>0</v>
      </c>
      <c r="AO54" s="188"/>
      <c r="AP54" s="188"/>
      <c r="AQ54" s="59" t="s">
        <v>1</v>
      </c>
      <c r="AR54" s="55"/>
      <c r="AS54" s="60">
        <f>ROUND(AS55,2)</f>
        <v>0</v>
      </c>
      <c r="AT54" s="61">
        <f>ROUND(SUM(AV54:AW54),2)</f>
        <v>0</v>
      </c>
      <c r="AU54" s="62">
        <f>ROUND(AU55,5)</f>
        <v>0</v>
      </c>
      <c r="AV54" s="61">
        <f>ROUND(AZ54*L29,2)</f>
        <v>0</v>
      </c>
      <c r="AW54" s="61">
        <f>ROUND(BA54*L30,2)</f>
        <v>0</v>
      </c>
      <c r="AX54" s="61">
        <f>ROUND(BB54*L29,2)</f>
        <v>0</v>
      </c>
      <c r="AY54" s="61">
        <f>ROUND(BC54*L30,2)</f>
        <v>0</v>
      </c>
      <c r="AZ54" s="61">
        <f>ROUND(AZ55,2)</f>
        <v>0</v>
      </c>
      <c r="BA54" s="61">
        <f>ROUND(BA55,2)</f>
        <v>0</v>
      </c>
      <c r="BB54" s="61">
        <f>ROUND(BB55,2)</f>
        <v>0</v>
      </c>
      <c r="BC54" s="61">
        <f>ROUND(BC55,2)</f>
        <v>0</v>
      </c>
      <c r="BD54" s="63">
        <f>ROUND(BD55,2)</f>
        <v>0</v>
      </c>
      <c r="BS54" s="64" t="s">
        <v>71</v>
      </c>
      <c r="BT54" s="64" t="s">
        <v>72</v>
      </c>
      <c r="BU54" s="65" t="s">
        <v>73</v>
      </c>
      <c r="BV54" s="64" t="s">
        <v>74</v>
      </c>
      <c r="BW54" s="64" t="s">
        <v>4</v>
      </c>
      <c r="BX54" s="64" t="s">
        <v>75</v>
      </c>
      <c r="CL54" s="64" t="s">
        <v>1</v>
      </c>
    </row>
    <row r="55" spans="1:91" s="5" customFormat="1" ht="27" customHeight="1">
      <c r="A55" s="66" t="s">
        <v>76</v>
      </c>
      <c r="B55" s="67"/>
      <c r="C55" s="68"/>
      <c r="D55" s="186" t="s">
        <v>77</v>
      </c>
      <c r="E55" s="186"/>
      <c r="F55" s="186"/>
      <c r="G55" s="186"/>
      <c r="H55" s="186"/>
      <c r="I55" s="69"/>
      <c r="J55" s="186" t="s">
        <v>78</v>
      </c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4">
        <f>'01 - Stavební úpravy pro ...'!J30</f>
        <v>0</v>
      </c>
      <c r="AH55" s="185"/>
      <c r="AI55" s="185"/>
      <c r="AJ55" s="185"/>
      <c r="AK55" s="185"/>
      <c r="AL55" s="185"/>
      <c r="AM55" s="185"/>
      <c r="AN55" s="184">
        <f>SUM(AG55,AT55)</f>
        <v>0</v>
      </c>
      <c r="AO55" s="185"/>
      <c r="AP55" s="185"/>
      <c r="AQ55" s="70" t="s">
        <v>79</v>
      </c>
      <c r="AR55" s="67"/>
      <c r="AS55" s="71">
        <v>0</v>
      </c>
      <c r="AT55" s="72">
        <f>ROUND(SUM(AV55:AW55),2)</f>
        <v>0</v>
      </c>
      <c r="AU55" s="73">
        <f>'01 - Stavební úpravy pro ...'!P91</f>
        <v>0</v>
      </c>
      <c r="AV55" s="72">
        <f>'01 - Stavební úpravy pro ...'!J33</f>
        <v>0</v>
      </c>
      <c r="AW55" s="72">
        <f>'01 - Stavební úpravy pro ...'!J34</f>
        <v>0</v>
      </c>
      <c r="AX55" s="72">
        <f>'01 - Stavební úpravy pro ...'!J35</f>
        <v>0</v>
      </c>
      <c r="AY55" s="72">
        <f>'01 - Stavební úpravy pro ...'!J36</f>
        <v>0</v>
      </c>
      <c r="AZ55" s="72">
        <f>'01 - Stavební úpravy pro ...'!F33</f>
        <v>0</v>
      </c>
      <c r="BA55" s="72">
        <f>'01 - Stavební úpravy pro ...'!F34</f>
        <v>0</v>
      </c>
      <c r="BB55" s="72">
        <f>'01 - Stavební úpravy pro ...'!F35</f>
        <v>0</v>
      </c>
      <c r="BC55" s="72">
        <f>'01 - Stavební úpravy pro ...'!F36</f>
        <v>0</v>
      </c>
      <c r="BD55" s="74">
        <f>'01 - Stavební úpravy pro ...'!F37</f>
        <v>0</v>
      </c>
      <c r="BT55" s="75" t="s">
        <v>80</v>
      </c>
      <c r="BV55" s="75" t="s">
        <v>74</v>
      </c>
      <c r="BW55" s="75" t="s">
        <v>81</v>
      </c>
      <c r="BX55" s="75" t="s">
        <v>4</v>
      </c>
      <c r="CL55" s="75" t="s">
        <v>1</v>
      </c>
      <c r="CM55" s="75" t="s">
        <v>82</v>
      </c>
    </row>
    <row r="56" spans="2:44" s="1" customFormat="1" ht="30" customHeight="1">
      <c r="B56" s="28"/>
      <c r="AR56" s="28"/>
    </row>
    <row r="57" spans="2:44" s="1" customFormat="1" ht="6.95" customHeight="1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28"/>
    </row>
  </sheetData>
  <mergeCells count="42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30:P30"/>
    <mergeCell ref="L31:P31"/>
    <mergeCell ref="L32:P32"/>
    <mergeCell ref="L33:P33"/>
    <mergeCell ref="C52:G52"/>
    <mergeCell ref="I52:AF52"/>
    <mergeCell ref="X35:AB35"/>
  </mergeCells>
  <hyperlinks>
    <hyperlink ref="A55" location="'01 - Stavební úpravy pro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1"/>
  <sheetViews>
    <sheetView showGridLines="0" tabSelected="1" workbookViewId="0" topLeftCell="A47">
      <selection activeCell="J30" sqref="J3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7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193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81</v>
      </c>
    </row>
    <row r="3" spans="2:46" ht="6.95" customHeight="1">
      <c r="B3" s="15"/>
      <c r="C3" s="16"/>
      <c r="D3" s="16"/>
      <c r="E3" s="16"/>
      <c r="F3" s="16"/>
      <c r="G3" s="16"/>
      <c r="H3" s="16"/>
      <c r="I3" s="77"/>
      <c r="J3" s="16"/>
      <c r="K3" s="16"/>
      <c r="L3" s="17"/>
      <c r="AT3" s="14" t="s">
        <v>82</v>
      </c>
    </row>
    <row r="4" spans="2:46" ht="24.95" customHeight="1">
      <c r="B4" s="17"/>
      <c r="D4" s="18" t="s">
        <v>83</v>
      </c>
      <c r="L4" s="17"/>
      <c r="M4" s="19" t="s">
        <v>10</v>
      </c>
      <c r="AT4" s="14" t="s">
        <v>3</v>
      </c>
    </row>
    <row r="5" spans="2:12" ht="6.95" customHeight="1">
      <c r="B5" s="17"/>
      <c r="L5" s="17"/>
    </row>
    <row r="6" spans="2:12" ht="12" customHeight="1">
      <c r="B6" s="17"/>
      <c r="D6" s="23" t="s">
        <v>16</v>
      </c>
      <c r="L6" s="17"/>
    </row>
    <row r="7" spans="2:12" ht="16.5" customHeight="1">
      <c r="B7" s="17"/>
      <c r="E7" s="215" t="str">
        <f>'Rekapitulace stavby'!K6</f>
        <v>Kutná Hora - Jezuitská kolej</v>
      </c>
      <c r="F7" s="216"/>
      <c r="G7" s="216"/>
      <c r="H7" s="216"/>
      <c r="L7" s="17"/>
    </row>
    <row r="8" spans="2:12" s="1" customFormat="1" ht="12" customHeight="1">
      <c r="B8" s="28"/>
      <c r="D8" s="23" t="s">
        <v>84</v>
      </c>
      <c r="I8" s="78"/>
      <c r="L8" s="28"/>
    </row>
    <row r="9" spans="2:12" s="1" customFormat="1" ht="36.95" customHeight="1">
      <c r="B9" s="28"/>
      <c r="E9" s="197" t="s">
        <v>85</v>
      </c>
      <c r="F9" s="196"/>
      <c r="G9" s="196"/>
      <c r="H9" s="196"/>
      <c r="I9" s="78"/>
      <c r="L9" s="28"/>
    </row>
    <row r="10" spans="2:12" s="1" customFormat="1" ht="12">
      <c r="B10" s="28"/>
      <c r="I10" s="78"/>
      <c r="L10" s="28"/>
    </row>
    <row r="11" spans="2:12" s="1" customFormat="1" ht="12" customHeight="1">
      <c r="B11" s="28"/>
      <c r="D11" s="23" t="s">
        <v>18</v>
      </c>
      <c r="F11" s="14" t="s">
        <v>1</v>
      </c>
      <c r="I11" s="79" t="s">
        <v>19</v>
      </c>
      <c r="J11" s="14" t="s">
        <v>1</v>
      </c>
      <c r="L11" s="28"/>
    </row>
    <row r="12" spans="2:12" s="1" customFormat="1" ht="12" customHeight="1">
      <c r="B12" s="28"/>
      <c r="D12" s="23" t="s">
        <v>20</v>
      </c>
      <c r="F12" s="14" t="s">
        <v>21</v>
      </c>
      <c r="I12" s="79" t="s">
        <v>22</v>
      </c>
      <c r="J12" s="44"/>
      <c r="L12" s="28"/>
    </row>
    <row r="13" spans="2:12" s="1" customFormat="1" ht="10.9" customHeight="1">
      <c r="B13" s="28"/>
      <c r="I13" s="78"/>
      <c r="L13" s="28"/>
    </row>
    <row r="14" spans="2:12" s="1" customFormat="1" ht="12" customHeight="1">
      <c r="B14" s="28"/>
      <c r="D14" s="23" t="s">
        <v>24</v>
      </c>
      <c r="I14" s="79" t="s">
        <v>25</v>
      </c>
      <c r="J14" s="218">
        <v>69922</v>
      </c>
      <c r="L14" s="28"/>
    </row>
    <row r="15" spans="2:12" s="1" customFormat="1" ht="18" customHeight="1">
      <c r="B15" s="28"/>
      <c r="E15" s="14" t="s">
        <v>340</v>
      </c>
      <c r="I15" s="79" t="s">
        <v>27</v>
      </c>
      <c r="J15" s="14" t="s">
        <v>341</v>
      </c>
      <c r="L15" s="28"/>
    </row>
    <row r="16" spans="2:12" s="1" customFormat="1" ht="6.95" customHeight="1">
      <c r="B16" s="28"/>
      <c r="I16" s="78"/>
      <c r="L16" s="28"/>
    </row>
    <row r="17" spans="2:12" s="1" customFormat="1" ht="12" customHeight="1">
      <c r="B17" s="28"/>
      <c r="D17" s="23" t="s">
        <v>28</v>
      </c>
      <c r="I17" s="79" t="s">
        <v>25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217" t="str">
        <f>'Rekapitulace stavby'!E14</f>
        <v>Vyplň údaj</v>
      </c>
      <c r="F18" s="204"/>
      <c r="G18" s="204"/>
      <c r="H18" s="204"/>
      <c r="I18" s="79" t="s">
        <v>27</v>
      </c>
      <c r="J18" s="24" t="str">
        <f>'Rekapitulace stavby'!AN14</f>
        <v>Vyplň údaj</v>
      </c>
      <c r="L18" s="28"/>
    </row>
    <row r="19" spans="2:12" s="1" customFormat="1" ht="6.95" customHeight="1">
      <c r="B19" s="28"/>
      <c r="I19" s="78"/>
      <c r="L19" s="28"/>
    </row>
    <row r="20" spans="2:12" s="1" customFormat="1" ht="12" customHeight="1">
      <c r="B20" s="28"/>
      <c r="D20" s="23" t="s">
        <v>30</v>
      </c>
      <c r="I20" s="79" t="s">
        <v>25</v>
      </c>
      <c r="J20" s="14" t="s">
        <v>31</v>
      </c>
      <c r="L20" s="28"/>
    </row>
    <row r="21" spans="2:12" s="1" customFormat="1" ht="18" customHeight="1">
      <c r="B21" s="28"/>
      <c r="E21" s="14" t="s">
        <v>32</v>
      </c>
      <c r="I21" s="79" t="s">
        <v>27</v>
      </c>
      <c r="J21" s="14" t="s">
        <v>33</v>
      </c>
      <c r="L21" s="28"/>
    </row>
    <row r="22" spans="2:12" s="1" customFormat="1" ht="6.95" customHeight="1">
      <c r="B22" s="28"/>
      <c r="I22" s="78"/>
      <c r="L22" s="28"/>
    </row>
    <row r="23" spans="2:12" s="1" customFormat="1" ht="12" customHeight="1">
      <c r="B23" s="28"/>
      <c r="D23" s="23" t="s">
        <v>35</v>
      </c>
      <c r="I23" s="79" t="s">
        <v>25</v>
      </c>
      <c r="J23" s="14" t="s">
        <v>1</v>
      </c>
      <c r="L23" s="28"/>
    </row>
    <row r="24" spans="2:12" s="1" customFormat="1" ht="18" customHeight="1">
      <c r="B24" s="28"/>
      <c r="E24" s="14" t="s">
        <v>36</v>
      </c>
      <c r="I24" s="79" t="s">
        <v>27</v>
      </c>
      <c r="J24" s="14" t="s">
        <v>1</v>
      </c>
      <c r="L24" s="28"/>
    </row>
    <row r="25" spans="2:12" s="1" customFormat="1" ht="6.95" customHeight="1">
      <c r="B25" s="28"/>
      <c r="I25" s="78"/>
      <c r="L25" s="28"/>
    </row>
    <row r="26" spans="2:12" s="1" customFormat="1" ht="12" customHeight="1">
      <c r="B26" s="28"/>
      <c r="D26" s="23" t="s">
        <v>37</v>
      </c>
      <c r="I26" s="78"/>
      <c r="L26" s="28"/>
    </row>
    <row r="27" spans="2:12" s="6" customFormat="1" ht="16.5" customHeight="1">
      <c r="B27" s="80"/>
      <c r="E27" s="208" t="s">
        <v>1</v>
      </c>
      <c r="F27" s="208"/>
      <c r="G27" s="208"/>
      <c r="H27" s="208"/>
      <c r="I27" s="81"/>
      <c r="L27" s="80"/>
    </row>
    <row r="28" spans="2:12" s="1" customFormat="1" ht="6.95" customHeight="1">
      <c r="B28" s="28"/>
      <c r="I28" s="78"/>
      <c r="L28" s="28"/>
    </row>
    <row r="29" spans="2:12" s="1" customFormat="1" ht="6.95" customHeight="1">
      <c r="B29" s="28"/>
      <c r="D29" s="45"/>
      <c r="E29" s="45"/>
      <c r="F29" s="45"/>
      <c r="G29" s="45"/>
      <c r="H29" s="45"/>
      <c r="I29" s="82"/>
      <c r="J29" s="45"/>
      <c r="K29" s="45"/>
      <c r="L29" s="28"/>
    </row>
    <row r="30" spans="2:12" s="1" customFormat="1" ht="25.35" customHeight="1">
      <c r="B30" s="28"/>
      <c r="D30" s="83" t="s">
        <v>38</v>
      </c>
      <c r="I30" s="78"/>
      <c r="J30" s="58">
        <f>ROUND(J91,2)</f>
        <v>0</v>
      </c>
      <c r="L30" s="28"/>
    </row>
    <row r="31" spans="2:12" s="1" customFormat="1" ht="6.95" customHeight="1">
      <c r="B31" s="28"/>
      <c r="D31" s="45"/>
      <c r="E31" s="45"/>
      <c r="F31" s="45"/>
      <c r="G31" s="45"/>
      <c r="H31" s="45"/>
      <c r="I31" s="82"/>
      <c r="J31" s="45"/>
      <c r="K31" s="45"/>
      <c r="L31" s="28"/>
    </row>
    <row r="32" spans="2:12" s="1" customFormat="1" ht="14.45" customHeight="1">
      <c r="B32" s="28"/>
      <c r="F32" s="31" t="s">
        <v>40</v>
      </c>
      <c r="I32" s="84" t="s">
        <v>39</v>
      </c>
      <c r="J32" s="31" t="s">
        <v>41</v>
      </c>
      <c r="L32" s="28"/>
    </row>
    <row r="33" spans="2:12" s="1" customFormat="1" ht="14.45" customHeight="1">
      <c r="B33" s="28"/>
      <c r="D33" s="23" t="s">
        <v>42</v>
      </c>
      <c r="E33" s="23" t="s">
        <v>43</v>
      </c>
      <c r="F33" s="85">
        <f>ROUND((SUM(BE91:BE170)),2)</f>
        <v>0</v>
      </c>
      <c r="I33" s="86">
        <v>0.21</v>
      </c>
      <c r="J33" s="85">
        <f>ROUND(((SUM(BE91:BE170))*I33),2)</f>
        <v>0</v>
      </c>
      <c r="L33" s="28"/>
    </row>
    <row r="34" spans="2:12" s="1" customFormat="1" ht="14.45" customHeight="1">
      <c r="B34" s="28"/>
      <c r="E34" s="23" t="s">
        <v>44</v>
      </c>
      <c r="F34" s="85">
        <f>ROUND((SUM(BF91:BF170)),2)</f>
        <v>0</v>
      </c>
      <c r="I34" s="86">
        <v>0.15</v>
      </c>
      <c r="J34" s="85">
        <f>ROUND(((SUM(BF91:BF170))*I34),2)</f>
        <v>0</v>
      </c>
      <c r="L34" s="28"/>
    </row>
    <row r="35" spans="2:12" s="1" customFormat="1" ht="14.45" customHeight="1" hidden="1">
      <c r="B35" s="28"/>
      <c r="E35" s="23" t="s">
        <v>45</v>
      </c>
      <c r="F35" s="85">
        <f>ROUND((SUM(BG91:BG170)),2)</f>
        <v>0</v>
      </c>
      <c r="I35" s="86">
        <v>0.21</v>
      </c>
      <c r="J35" s="85">
        <f>0</f>
        <v>0</v>
      </c>
      <c r="L35" s="28"/>
    </row>
    <row r="36" spans="2:12" s="1" customFormat="1" ht="14.45" customHeight="1" hidden="1">
      <c r="B36" s="28"/>
      <c r="E36" s="23" t="s">
        <v>46</v>
      </c>
      <c r="F36" s="85">
        <f>ROUND((SUM(BH91:BH170)),2)</f>
        <v>0</v>
      </c>
      <c r="I36" s="86">
        <v>0.15</v>
      </c>
      <c r="J36" s="85">
        <f>0</f>
        <v>0</v>
      </c>
      <c r="L36" s="28"/>
    </row>
    <row r="37" spans="2:12" s="1" customFormat="1" ht="14.45" customHeight="1" hidden="1">
      <c r="B37" s="28"/>
      <c r="E37" s="23" t="s">
        <v>47</v>
      </c>
      <c r="F37" s="85">
        <f>ROUND((SUM(BI91:BI170)),2)</f>
        <v>0</v>
      </c>
      <c r="I37" s="86">
        <v>0</v>
      </c>
      <c r="J37" s="85">
        <f>0</f>
        <v>0</v>
      </c>
      <c r="L37" s="28"/>
    </row>
    <row r="38" spans="2:12" s="1" customFormat="1" ht="6.95" customHeight="1">
      <c r="B38" s="28"/>
      <c r="I38" s="78"/>
      <c r="L38" s="28"/>
    </row>
    <row r="39" spans="2:12" s="1" customFormat="1" ht="25.35" customHeight="1">
      <c r="B39" s="28"/>
      <c r="C39" s="87"/>
      <c r="D39" s="88" t="s">
        <v>48</v>
      </c>
      <c r="E39" s="49"/>
      <c r="F39" s="49"/>
      <c r="G39" s="89" t="s">
        <v>49</v>
      </c>
      <c r="H39" s="90" t="s">
        <v>50</v>
      </c>
      <c r="I39" s="91"/>
      <c r="J39" s="92">
        <f>SUM(J30:J37)</f>
        <v>0</v>
      </c>
      <c r="K39" s="93"/>
      <c r="L39" s="28"/>
    </row>
    <row r="40" spans="2:12" s="1" customFormat="1" ht="14.45" customHeight="1">
      <c r="B40" s="37"/>
      <c r="C40" s="38"/>
      <c r="D40" s="38"/>
      <c r="E40" s="38"/>
      <c r="F40" s="38"/>
      <c r="G40" s="38"/>
      <c r="H40" s="38"/>
      <c r="I40" s="94"/>
      <c r="J40" s="38"/>
      <c r="K40" s="38"/>
      <c r="L40" s="28"/>
    </row>
    <row r="44" spans="2:12" s="1" customFormat="1" ht="6.95" customHeight="1">
      <c r="B44" s="39"/>
      <c r="C44" s="40"/>
      <c r="D44" s="40"/>
      <c r="E44" s="40"/>
      <c r="F44" s="40"/>
      <c r="G44" s="40"/>
      <c r="H44" s="40"/>
      <c r="I44" s="95"/>
      <c r="J44" s="40"/>
      <c r="K44" s="40"/>
      <c r="L44" s="28"/>
    </row>
    <row r="45" spans="2:12" s="1" customFormat="1" ht="24.95" customHeight="1">
      <c r="B45" s="28"/>
      <c r="C45" s="18" t="s">
        <v>86</v>
      </c>
      <c r="I45" s="78"/>
      <c r="L45" s="28"/>
    </row>
    <row r="46" spans="2:12" s="1" customFormat="1" ht="6.95" customHeight="1">
      <c r="B46" s="28"/>
      <c r="I46" s="78"/>
      <c r="L46" s="28"/>
    </row>
    <row r="47" spans="2:12" s="1" customFormat="1" ht="12" customHeight="1">
      <c r="B47" s="28"/>
      <c r="C47" s="23" t="s">
        <v>16</v>
      </c>
      <c r="I47" s="78"/>
      <c r="L47" s="28"/>
    </row>
    <row r="48" spans="2:12" s="1" customFormat="1" ht="16.5" customHeight="1">
      <c r="B48" s="28"/>
      <c r="E48" s="215" t="str">
        <f>E7</f>
        <v>Kutná Hora - Jezuitská kolej</v>
      </c>
      <c r="F48" s="216"/>
      <c r="G48" s="216"/>
      <c r="H48" s="216"/>
      <c r="I48" s="78"/>
      <c r="L48" s="28"/>
    </row>
    <row r="49" spans="2:12" s="1" customFormat="1" ht="12" customHeight="1">
      <c r="B49" s="28"/>
      <c r="C49" s="23" t="s">
        <v>84</v>
      </c>
      <c r="I49" s="78"/>
      <c r="L49" s="28"/>
    </row>
    <row r="50" spans="2:12" s="1" customFormat="1" ht="16.5" customHeight="1">
      <c r="B50" s="28"/>
      <c r="E50" s="197" t="str">
        <f>E9</f>
        <v>01 - Stavební úpravy pro stěhování zvonů Ludvíka a Michala</v>
      </c>
      <c r="F50" s="196"/>
      <c r="G50" s="196"/>
      <c r="H50" s="196"/>
      <c r="I50" s="78"/>
      <c r="L50" s="28"/>
    </row>
    <row r="51" spans="2:12" s="1" customFormat="1" ht="6.95" customHeight="1">
      <c r="B51" s="28"/>
      <c r="I51" s="78"/>
      <c r="L51" s="28"/>
    </row>
    <row r="52" spans="2:12" s="1" customFormat="1" ht="12" customHeight="1">
      <c r="B52" s="28"/>
      <c r="C52" s="23" t="s">
        <v>20</v>
      </c>
      <c r="F52" s="14" t="str">
        <f>F12</f>
        <v>Kutná Hora</v>
      </c>
      <c r="I52" s="79" t="s">
        <v>22</v>
      </c>
      <c r="J52" s="44" t="str">
        <f>IF(J12="","",J12)</f>
        <v/>
      </c>
      <c r="L52" s="28"/>
    </row>
    <row r="53" spans="2:12" s="1" customFormat="1" ht="6.95" customHeight="1">
      <c r="B53" s="28"/>
      <c r="I53" s="78"/>
      <c r="L53" s="28"/>
    </row>
    <row r="54" spans="2:12" s="1" customFormat="1" ht="24.95" customHeight="1">
      <c r="B54" s="28"/>
      <c r="C54" s="23" t="s">
        <v>24</v>
      </c>
      <c r="F54" s="14" t="str">
        <f>E15</f>
        <v>Galerie Středočeského kraje, příspěvková organizace, Barborská 51-53, 284 01 Kutná Hora</v>
      </c>
      <c r="I54" s="79" t="s">
        <v>30</v>
      </c>
      <c r="J54" s="26" t="str">
        <f>E21</f>
        <v>Ing.Vít Mlázovský, Jánský vršek 4/310 Praha</v>
      </c>
      <c r="L54" s="28"/>
    </row>
    <row r="55" spans="2:12" s="1" customFormat="1" ht="13.7" customHeight="1">
      <c r="B55" s="28"/>
      <c r="C55" s="23" t="s">
        <v>28</v>
      </c>
      <c r="F55" s="14" t="str">
        <f>IF(E18="","",E18)</f>
        <v>Vyplň údaj</v>
      </c>
      <c r="I55" s="79" t="s">
        <v>35</v>
      </c>
      <c r="J55" s="26" t="str">
        <f>E24</f>
        <v>Aleš Vojtěch</v>
      </c>
      <c r="L55" s="28"/>
    </row>
    <row r="56" spans="2:12" s="1" customFormat="1" ht="10.35" customHeight="1">
      <c r="B56" s="28"/>
      <c r="I56" s="78"/>
      <c r="L56" s="28"/>
    </row>
    <row r="57" spans="2:12" s="1" customFormat="1" ht="29.25" customHeight="1">
      <c r="B57" s="28"/>
      <c r="C57" s="96" t="s">
        <v>87</v>
      </c>
      <c r="D57" s="87"/>
      <c r="E57" s="87"/>
      <c r="F57" s="87"/>
      <c r="G57" s="87"/>
      <c r="H57" s="87"/>
      <c r="I57" s="97"/>
      <c r="J57" s="98" t="s">
        <v>88</v>
      </c>
      <c r="K57" s="87"/>
      <c r="L57" s="28"/>
    </row>
    <row r="58" spans="2:12" s="1" customFormat="1" ht="10.35" customHeight="1">
      <c r="B58" s="28"/>
      <c r="I58" s="78"/>
      <c r="L58" s="28"/>
    </row>
    <row r="59" spans="2:47" s="1" customFormat="1" ht="22.9" customHeight="1">
      <c r="B59" s="28"/>
      <c r="C59" s="99" t="s">
        <v>89</v>
      </c>
      <c r="I59" s="78"/>
      <c r="J59" s="58">
        <f>J91</f>
        <v>0</v>
      </c>
      <c r="L59" s="28"/>
      <c r="AU59" s="14" t="s">
        <v>90</v>
      </c>
    </row>
    <row r="60" spans="2:12" s="7" customFormat="1" ht="24.95" customHeight="1">
      <c r="B60" s="100"/>
      <c r="D60" s="101" t="s">
        <v>91</v>
      </c>
      <c r="E60" s="102"/>
      <c r="F60" s="102"/>
      <c r="G60" s="102"/>
      <c r="H60" s="102"/>
      <c r="I60" s="103"/>
      <c r="J60" s="104">
        <f>J92</f>
        <v>0</v>
      </c>
      <c r="L60" s="100"/>
    </row>
    <row r="61" spans="2:12" s="8" customFormat="1" ht="19.9" customHeight="1">
      <c r="B61" s="105"/>
      <c r="D61" s="106" t="s">
        <v>92</v>
      </c>
      <c r="E61" s="107"/>
      <c r="F61" s="107"/>
      <c r="G61" s="107"/>
      <c r="H61" s="107"/>
      <c r="I61" s="108"/>
      <c r="J61" s="109">
        <f>J93</f>
        <v>0</v>
      </c>
      <c r="L61" s="105"/>
    </row>
    <row r="62" spans="2:12" s="8" customFormat="1" ht="19.9" customHeight="1">
      <c r="B62" s="105"/>
      <c r="D62" s="106" t="s">
        <v>93</v>
      </c>
      <c r="E62" s="107"/>
      <c r="F62" s="107"/>
      <c r="G62" s="107"/>
      <c r="H62" s="107"/>
      <c r="I62" s="108"/>
      <c r="J62" s="109">
        <f>J96</f>
        <v>0</v>
      </c>
      <c r="L62" s="105"/>
    </row>
    <row r="63" spans="2:12" s="8" customFormat="1" ht="19.9" customHeight="1">
      <c r="B63" s="105"/>
      <c r="D63" s="106" t="s">
        <v>94</v>
      </c>
      <c r="E63" s="107"/>
      <c r="F63" s="107"/>
      <c r="G63" s="107"/>
      <c r="H63" s="107"/>
      <c r="I63" s="108"/>
      <c r="J63" s="109">
        <f>J107</f>
        <v>0</v>
      </c>
      <c r="L63" s="105"/>
    </row>
    <row r="64" spans="2:12" s="8" customFormat="1" ht="19.9" customHeight="1">
      <c r="B64" s="105"/>
      <c r="D64" s="106" t="s">
        <v>95</v>
      </c>
      <c r="E64" s="107"/>
      <c r="F64" s="107"/>
      <c r="G64" s="107"/>
      <c r="H64" s="107"/>
      <c r="I64" s="108"/>
      <c r="J64" s="109">
        <f>J110</f>
        <v>0</v>
      </c>
      <c r="L64" s="105"/>
    </row>
    <row r="65" spans="2:12" s="8" customFormat="1" ht="19.9" customHeight="1">
      <c r="B65" s="105"/>
      <c r="D65" s="106" t="s">
        <v>96</v>
      </c>
      <c r="E65" s="107"/>
      <c r="F65" s="107"/>
      <c r="G65" s="107"/>
      <c r="H65" s="107"/>
      <c r="I65" s="108"/>
      <c r="J65" s="109">
        <f>J116</f>
        <v>0</v>
      </c>
      <c r="L65" s="105"/>
    </row>
    <row r="66" spans="2:12" s="7" customFormat="1" ht="24.95" customHeight="1">
      <c r="B66" s="100"/>
      <c r="D66" s="101" t="s">
        <v>97</v>
      </c>
      <c r="E66" s="102"/>
      <c r="F66" s="102"/>
      <c r="G66" s="102"/>
      <c r="H66" s="102"/>
      <c r="I66" s="103"/>
      <c r="J66" s="104">
        <f>J118</f>
        <v>0</v>
      </c>
      <c r="L66" s="100"/>
    </row>
    <row r="67" spans="2:12" s="8" customFormat="1" ht="19.9" customHeight="1">
      <c r="B67" s="105"/>
      <c r="D67" s="106" t="s">
        <v>98</v>
      </c>
      <c r="E67" s="107"/>
      <c r="F67" s="107"/>
      <c r="G67" s="107"/>
      <c r="H67" s="107"/>
      <c r="I67" s="108"/>
      <c r="J67" s="109">
        <f>J119</f>
        <v>0</v>
      </c>
      <c r="L67" s="105"/>
    </row>
    <row r="68" spans="2:12" s="8" customFormat="1" ht="19.9" customHeight="1">
      <c r="B68" s="105"/>
      <c r="D68" s="106" t="s">
        <v>99</v>
      </c>
      <c r="E68" s="107"/>
      <c r="F68" s="107"/>
      <c r="G68" s="107"/>
      <c r="H68" s="107"/>
      <c r="I68" s="108"/>
      <c r="J68" s="109">
        <f>J151</f>
        <v>0</v>
      </c>
      <c r="L68" s="105"/>
    </row>
    <row r="69" spans="2:12" s="8" customFormat="1" ht="19.9" customHeight="1">
      <c r="B69" s="105"/>
      <c r="D69" s="106" t="s">
        <v>100</v>
      </c>
      <c r="E69" s="107"/>
      <c r="F69" s="107"/>
      <c r="G69" s="107"/>
      <c r="H69" s="107"/>
      <c r="I69" s="108"/>
      <c r="J69" s="109">
        <f>J163</f>
        <v>0</v>
      </c>
      <c r="L69" s="105"/>
    </row>
    <row r="70" spans="2:12" s="7" customFormat="1" ht="24.95" customHeight="1">
      <c r="B70" s="100"/>
      <c r="D70" s="101" t="s">
        <v>101</v>
      </c>
      <c r="E70" s="102"/>
      <c r="F70" s="102"/>
      <c r="G70" s="102"/>
      <c r="H70" s="102"/>
      <c r="I70" s="103"/>
      <c r="J70" s="104">
        <f>J167</f>
        <v>0</v>
      </c>
      <c r="L70" s="100"/>
    </row>
    <row r="71" spans="2:12" s="8" customFormat="1" ht="19.9" customHeight="1">
      <c r="B71" s="105"/>
      <c r="D71" s="106" t="s">
        <v>102</v>
      </c>
      <c r="E71" s="107"/>
      <c r="F71" s="107"/>
      <c r="G71" s="107"/>
      <c r="H71" s="107"/>
      <c r="I71" s="108"/>
      <c r="J71" s="109">
        <f>J168</f>
        <v>0</v>
      </c>
      <c r="L71" s="105"/>
    </row>
    <row r="72" spans="2:12" s="1" customFormat="1" ht="21.75" customHeight="1">
      <c r="B72" s="28"/>
      <c r="I72" s="78"/>
      <c r="L72" s="28"/>
    </row>
    <row r="73" spans="2:12" s="1" customFormat="1" ht="6.95" customHeight="1">
      <c r="B73" s="37"/>
      <c r="C73" s="38"/>
      <c r="D73" s="38"/>
      <c r="E73" s="38"/>
      <c r="F73" s="38"/>
      <c r="G73" s="38"/>
      <c r="H73" s="38"/>
      <c r="I73" s="94"/>
      <c r="J73" s="38"/>
      <c r="K73" s="38"/>
      <c r="L73" s="28"/>
    </row>
    <row r="77" spans="2:12" s="1" customFormat="1" ht="6.95" customHeight="1">
      <c r="B77" s="39"/>
      <c r="C77" s="40"/>
      <c r="D77" s="40"/>
      <c r="E77" s="40"/>
      <c r="F77" s="40"/>
      <c r="G77" s="40"/>
      <c r="H77" s="40"/>
      <c r="I77" s="95"/>
      <c r="J77" s="40"/>
      <c r="K77" s="40"/>
      <c r="L77" s="28"/>
    </row>
    <row r="78" spans="2:12" s="1" customFormat="1" ht="24.95" customHeight="1">
      <c r="B78" s="28"/>
      <c r="C78" s="18" t="s">
        <v>103</v>
      </c>
      <c r="I78" s="78"/>
      <c r="L78" s="28"/>
    </row>
    <row r="79" spans="2:12" s="1" customFormat="1" ht="6.95" customHeight="1">
      <c r="B79" s="28"/>
      <c r="I79" s="78"/>
      <c r="L79" s="28"/>
    </row>
    <row r="80" spans="2:12" s="1" customFormat="1" ht="12" customHeight="1">
      <c r="B80" s="28"/>
      <c r="C80" s="23" t="s">
        <v>16</v>
      </c>
      <c r="I80" s="78"/>
      <c r="L80" s="28"/>
    </row>
    <row r="81" spans="2:12" s="1" customFormat="1" ht="16.5" customHeight="1">
      <c r="B81" s="28"/>
      <c r="E81" s="215" t="str">
        <f>E7</f>
        <v>Kutná Hora - Jezuitská kolej</v>
      </c>
      <c r="F81" s="216"/>
      <c r="G81" s="216"/>
      <c r="H81" s="216"/>
      <c r="I81" s="78"/>
      <c r="L81" s="28"/>
    </row>
    <row r="82" spans="2:12" s="1" customFormat="1" ht="12" customHeight="1">
      <c r="B82" s="28"/>
      <c r="C82" s="23" t="s">
        <v>84</v>
      </c>
      <c r="I82" s="78"/>
      <c r="L82" s="28"/>
    </row>
    <row r="83" spans="2:12" s="1" customFormat="1" ht="16.5" customHeight="1">
      <c r="B83" s="28"/>
      <c r="E83" s="197" t="str">
        <f>E9</f>
        <v>01 - Stavební úpravy pro stěhování zvonů Ludvíka a Michala</v>
      </c>
      <c r="F83" s="196"/>
      <c r="G83" s="196"/>
      <c r="H83" s="196"/>
      <c r="I83" s="78"/>
      <c r="L83" s="28"/>
    </row>
    <row r="84" spans="2:12" s="1" customFormat="1" ht="6.95" customHeight="1">
      <c r="B84" s="28"/>
      <c r="I84" s="78"/>
      <c r="L84" s="28"/>
    </row>
    <row r="85" spans="2:12" s="1" customFormat="1" ht="12" customHeight="1">
      <c r="B85" s="28"/>
      <c r="C85" s="23" t="s">
        <v>20</v>
      </c>
      <c r="F85" s="14" t="str">
        <f>F12</f>
        <v>Kutná Hora</v>
      </c>
      <c r="I85" s="79" t="s">
        <v>22</v>
      </c>
      <c r="J85" s="44" t="str">
        <f>IF(J12="","",J12)</f>
        <v/>
      </c>
      <c r="L85" s="28"/>
    </row>
    <row r="86" spans="2:12" s="1" customFormat="1" ht="6.95" customHeight="1">
      <c r="B86" s="28"/>
      <c r="I86" s="78"/>
      <c r="L86" s="28"/>
    </row>
    <row r="87" spans="2:12" s="1" customFormat="1" ht="24.95" customHeight="1">
      <c r="B87" s="28"/>
      <c r="C87" s="23" t="s">
        <v>24</v>
      </c>
      <c r="F87" s="14" t="str">
        <f>E15</f>
        <v>Galerie Středočeského kraje, příspěvková organizace, Barborská 51-53, 284 01 Kutná Hora</v>
      </c>
      <c r="I87" s="79" t="s">
        <v>30</v>
      </c>
      <c r="J87" s="26" t="str">
        <f>E21</f>
        <v>Ing.Vít Mlázovský, Jánský vršek 4/310 Praha</v>
      </c>
      <c r="L87" s="28"/>
    </row>
    <row r="88" spans="2:12" s="1" customFormat="1" ht="13.7" customHeight="1">
      <c r="B88" s="28"/>
      <c r="C88" s="23" t="s">
        <v>28</v>
      </c>
      <c r="F88" s="14" t="str">
        <f>IF(E18="","",E18)</f>
        <v>Vyplň údaj</v>
      </c>
      <c r="I88" s="79" t="s">
        <v>35</v>
      </c>
      <c r="J88" s="26" t="str">
        <f>E24</f>
        <v>Aleš Vojtěch</v>
      </c>
      <c r="L88" s="28"/>
    </row>
    <row r="89" spans="2:12" s="1" customFormat="1" ht="10.35" customHeight="1">
      <c r="B89" s="28"/>
      <c r="I89" s="78"/>
      <c r="L89" s="28"/>
    </row>
    <row r="90" spans="2:20" s="9" customFormat="1" ht="29.25" customHeight="1">
      <c r="B90" s="110"/>
      <c r="C90" s="111" t="s">
        <v>104</v>
      </c>
      <c r="D90" s="112" t="s">
        <v>57</v>
      </c>
      <c r="E90" s="112" t="s">
        <v>53</v>
      </c>
      <c r="F90" s="112" t="s">
        <v>54</v>
      </c>
      <c r="G90" s="112" t="s">
        <v>105</v>
      </c>
      <c r="H90" s="112" t="s">
        <v>106</v>
      </c>
      <c r="I90" s="113" t="s">
        <v>107</v>
      </c>
      <c r="J90" s="112" t="s">
        <v>88</v>
      </c>
      <c r="K90" s="114" t="s">
        <v>108</v>
      </c>
      <c r="L90" s="110"/>
      <c r="M90" s="51" t="s">
        <v>1</v>
      </c>
      <c r="N90" s="52" t="s">
        <v>42</v>
      </c>
      <c r="O90" s="52" t="s">
        <v>109</v>
      </c>
      <c r="P90" s="52" t="s">
        <v>110</v>
      </c>
      <c r="Q90" s="52" t="s">
        <v>111</v>
      </c>
      <c r="R90" s="52" t="s">
        <v>112</v>
      </c>
      <c r="S90" s="52" t="s">
        <v>113</v>
      </c>
      <c r="T90" s="53" t="s">
        <v>114</v>
      </c>
    </row>
    <row r="91" spans="2:63" s="1" customFormat="1" ht="22.9" customHeight="1">
      <c r="B91" s="28"/>
      <c r="C91" s="56" t="s">
        <v>115</v>
      </c>
      <c r="I91" s="78"/>
      <c r="J91" s="115">
        <f>BK91</f>
        <v>0</v>
      </c>
      <c r="L91" s="28"/>
      <c r="M91" s="54"/>
      <c r="N91" s="45"/>
      <c r="O91" s="45"/>
      <c r="P91" s="116">
        <f>P92+P118+P167</f>
        <v>0</v>
      </c>
      <c r="Q91" s="45"/>
      <c r="R91" s="116">
        <f>R92+R118+R167</f>
        <v>1.14532474</v>
      </c>
      <c r="S91" s="45"/>
      <c r="T91" s="117">
        <f>T92+T118+T167</f>
        <v>1.13319</v>
      </c>
      <c r="AT91" s="14" t="s">
        <v>71</v>
      </c>
      <c r="AU91" s="14" t="s">
        <v>90</v>
      </c>
      <c r="BK91" s="118">
        <f>BK92+BK118+BK167</f>
        <v>0</v>
      </c>
    </row>
    <row r="92" spans="2:63" s="10" customFormat="1" ht="25.9" customHeight="1">
      <c r="B92" s="119"/>
      <c r="D92" s="120" t="s">
        <v>71</v>
      </c>
      <c r="E92" s="121" t="s">
        <v>116</v>
      </c>
      <c r="F92" s="121" t="s">
        <v>117</v>
      </c>
      <c r="I92" s="122"/>
      <c r="J92" s="123">
        <f>BK92</f>
        <v>0</v>
      </c>
      <c r="L92" s="119"/>
      <c r="M92" s="124"/>
      <c r="N92" s="125"/>
      <c r="O92" s="125"/>
      <c r="P92" s="126">
        <f>P93+P96+P107+P110+P116</f>
        <v>0</v>
      </c>
      <c r="Q92" s="125"/>
      <c r="R92" s="126">
        <f>R93+R96+R107+R110+R116</f>
        <v>0.5380554</v>
      </c>
      <c r="S92" s="125"/>
      <c r="T92" s="127">
        <f>T93+T96+T107+T110+T116</f>
        <v>0.51224</v>
      </c>
      <c r="AR92" s="120" t="s">
        <v>80</v>
      </c>
      <c r="AT92" s="128" t="s">
        <v>71</v>
      </c>
      <c r="AU92" s="128" t="s">
        <v>72</v>
      </c>
      <c r="AY92" s="120" t="s">
        <v>118</v>
      </c>
      <c r="BK92" s="129">
        <f>BK93+BK96+BK107+BK110+BK116</f>
        <v>0</v>
      </c>
    </row>
    <row r="93" spans="2:63" s="10" customFormat="1" ht="22.9" customHeight="1">
      <c r="B93" s="119"/>
      <c r="D93" s="120" t="s">
        <v>71</v>
      </c>
      <c r="E93" s="130" t="s">
        <v>80</v>
      </c>
      <c r="F93" s="130" t="s">
        <v>119</v>
      </c>
      <c r="I93" s="122"/>
      <c r="J93" s="131">
        <f>BK93</f>
        <v>0</v>
      </c>
      <c r="L93" s="119"/>
      <c r="M93" s="124"/>
      <c r="N93" s="125"/>
      <c r="O93" s="125"/>
      <c r="P93" s="126">
        <f>SUM(P94:P95)</f>
        <v>0</v>
      </c>
      <c r="Q93" s="125"/>
      <c r="R93" s="126">
        <f>SUM(R94:R95)</f>
        <v>0.0024</v>
      </c>
      <c r="S93" s="125"/>
      <c r="T93" s="127">
        <f>SUM(T94:T95)</f>
        <v>0</v>
      </c>
      <c r="AR93" s="120" t="s">
        <v>80</v>
      </c>
      <c r="AT93" s="128" t="s">
        <v>71</v>
      </c>
      <c r="AU93" s="128" t="s">
        <v>80</v>
      </c>
      <c r="AY93" s="120" t="s">
        <v>118</v>
      </c>
      <c r="BK93" s="129">
        <f>SUM(BK94:BK95)</f>
        <v>0</v>
      </c>
    </row>
    <row r="94" spans="2:65" s="1" customFormat="1" ht="16.5" customHeight="1">
      <c r="B94" s="132"/>
      <c r="C94" s="133" t="s">
        <v>80</v>
      </c>
      <c r="D94" s="133" t="s">
        <v>120</v>
      </c>
      <c r="E94" s="134" t="s">
        <v>121</v>
      </c>
      <c r="F94" s="135" t="s">
        <v>122</v>
      </c>
      <c r="G94" s="136" t="s">
        <v>123</v>
      </c>
      <c r="H94" s="137">
        <v>16</v>
      </c>
      <c r="I94" s="138"/>
      <c r="J94" s="139">
        <f>ROUND(I94*H94,2)</f>
        <v>0</v>
      </c>
      <c r="K94" s="135" t="s">
        <v>124</v>
      </c>
      <c r="L94" s="28"/>
      <c r="M94" s="140" t="s">
        <v>1</v>
      </c>
      <c r="N94" s="141" t="s">
        <v>43</v>
      </c>
      <c r="O94" s="47"/>
      <c r="P94" s="142">
        <f>O94*H94</f>
        <v>0</v>
      </c>
      <c r="Q94" s="142">
        <v>0.00015</v>
      </c>
      <c r="R94" s="142">
        <f>Q94*H94</f>
        <v>0.0024</v>
      </c>
      <c r="S94" s="142">
        <v>0</v>
      </c>
      <c r="T94" s="143">
        <f>S94*H94</f>
        <v>0</v>
      </c>
      <c r="AR94" s="14" t="s">
        <v>125</v>
      </c>
      <c r="AT94" s="14" t="s">
        <v>120</v>
      </c>
      <c r="AU94" s="14" t="s">
        <v>82</v>
      </c>
      <c r="AY94" s="14" t="s">
        <v>118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4" t="s">
        <v>80</v>
      </c>
      <c r="BK94" s="144">
        <f>ROUND(I94*H94,2)</f>
        <v>0</v>
      </c>
      <c r="BL94" s="14" t="s">
        <v>125</v>
      </c>
      <c r="BM94" s="14" t="s">
        <v>126</v>
      </c>
    </row>
    <row r="95" spans="2:65" s="1" customFormat="1" ht="16.5" customHeight="1">
      <c r="B95" s="132"/>
      <c r="C95" s="133" t="s">
        <v>82</v>
      </c>
      <c r="D95" s="133" t="s">
        <v>120</v>
      </c>
      <c r="E95" s="134" t="s">
        <v>127</v>
      </c>
      <c r="F95" s="135" t="s">
        <v>128</v>
      </c>
      <c r="G95" s="136" t="s">
        <v>123</v>
      </c>
      <c r="H95" s="137">
        <v>16</v>
      </c>
      <c r="I95" s="138"/>
      <c r="J95" s="139">
        <f>ROUND(I95*H95,2)</f>
        <v>0</v>
      </c>
      <c r="K95" s="135" t="s">
        <v>124</v>
      </c>
      <c r="L95" s="28"/>
      <c r="M95" s="140" t="s">
        <v>1</v>
      </c>
      <c r="N95" s="141" t="s">
        <v>43</v>
      </c>
      <c r="O95" s="47"/>
      <c r="P95" s="142">
        <f>O95*H95</f>
        <v>0</v>
      </c>
      <c r="Q95" s="142">
        <v>0</v>
      </c>
      <c r="R95" s="142">
        <f>Q95*H95</f>
        <v>0</v>
      </c>
      <c r="S95" s="142">
        <v>0</v>
      </c>
      <c r="T95" s="143">
        <f>S95*H95</f>
        <v>0</v>
      </c>
      <c r="AR95" s="14" t="s">
        <v>125</v>
      </c>
      <c r="AT95" s="14" t="s">
        <v>120</v>
      </c>
      <c r="AU95" s="14" t="s">
        <v>82</v>
      </c>
      <c r="AY95" s="14" t="s">
        <v>118</v>
      </c>
      <c r="BE95" s="144">
        <f>IF(N95="základní",J95,0)</f>
        <v>0</v>
      </c>
      <c r="BF95" s="144">
        <f>IF(N95="snížená",J95,0)</f>
        <v>0</v>
      </c>
      <c r="BG95" s="144">
        <f>IF(N95="zákl. přenesená",J95,0)</f>
        <v>0</v>
      </c>
      <c r="BH95" s="144">
        <f>IF(N95="sníž. přenesená",J95,0)</f>
        <v>0</v>
      </c>
      <c r="BI95" s="144">
        <f>IF(N95="nulová",J95,0)</f>
        <v>0</v>
      </c>
      <c r="BJ95" s="14" t="s">
        <v>80</v>
      </c>
      <c r="BK95" s="144">
        <f>ROUND(I95*H95,2)</f>
        <v>0</v>
      </c>
      <c r="BL95" s="14" t="s">
        <v>125</v>
      </c>
      <c r="BM95" s="14" t="s">
        <v>129</v>
      </c>
    </row>
    <row r="96" spans="2:63" s="10" customFormat="1" ht="22.9" customHeight="1">
      <c r="B96" s="119"/>
      <c r="D96" s="120" t="s">
        <v>71</v>
      </c>
      <c r="E96" s="130" t="s">
        <v>130</v>
      </c>
      <c r="F96" s="130" t="s">
        <v>131</v>
      </c>
      <c r="I96" s="122"/>
      <c r="J96" s="131">
        <f>BK96</f>
        <v>0</v>
      </c>
      <c r="L96" s="119"/>
      <c r="M96" s="124"/>
      <c r="N96" s="125"/>
      <c r="O96" s="125"/>
      <c r="P96" s="126">
        <f>SUM(P97:P106)</f>
        <v>0</v>
      </c>
      <c r="Q96" s="125"/>
      <c r="R96" s="126">
        <f>SUM(R97:R106)</f>
        <v>0.5356554</v>
      </c>
      <c r="S96" s="125"/>
      <c r="T96" s="127">
        <f>SUM(T97:T106)</f>
        <v>0.51224</v>
      </c>
      <c r="AR96" s="120" t="s">
        <v>80</v>
      </c>
      <c r="AT96" s="128" t="s">
        <v>71</v>
      </c>
      <c r="AU96" s="128" t="s">
        <v>80</v>
      </c>
      <c r="AY96" s="120" t="s">
        <v>118</v>
      </c>
      <c r="BK96" s="129">
        <f>SUM(BK97:BK106)</f>
        <v>0</v>
      </c>
    </row>
    <row r="97" spans="2:65" s="1" customFormat="1" ht="16.5" customHeight="1">
      <c r="B97" s="132"/>
      <c r="C97" s="133" t="s">
        <v>132</v>
      </c>
      <c r="D97" s="133" t="s">
        <v>120</v>
      </c>
      <c r="E97" s="134" t="s">
        <v>133</v>
      </c>
      <c r="F97" s="135" t="s">
        <v>134</v>
      </c>
      <c r="G97" s="136" t="s">
        <v>123</v>
      </c>
      <c r="H97" s="137">
        <v>40</v>
      </c>
      <c r="I97" s="138"/>
      <c r="J97" s="139">
        <f>ROUND(I97*H97,2)</f>
        <v>0</v>
      </c>
      <c r="K97" s="135" t="s">
        <v>124</v>
      </c>
      <c r="L97" s="28"/>
      <c r="M97" s="140" t="s">
        <v>1</v>
      </c>
      <c r="N97" s="141" t="s">
        <v>43</v>
      </c>
      <c r="O97" s="47"/>
      <c r="P97" s="142">
        <f>O97*H97</f>
        <v>0</v>
      </c>
      <c r="Q97" s="142">
        <v>0.0015</v>
      </c>
      <c r="R97" s="142">
        <f>Q97*H97</f>
        <v>0.06</v>
      </c>
      <c r="S97" s="142">
        <v>0</v>
      </c>
      <c r="T97" s="143">
        <f>S97*H97</f>
        <v>0</v>
      </c>
      <c r="AR97" s="14" t="s">
        <v>125</v>
      </c>
      <c r="AT97" s="14" t="s">
        <v>120</v>
      </c>
      <c r="AU97" s="14" t="s">
        <v>82</v>
      </c>
      <c r="AY97" s="14" t="s">
        <v>118</v>
      </c>
      <c r="BE97" s="144">
        <f>IF(N97="základní",J97,0)</f>
        <v>0</v>
      </c>
      <c r="BF97" s="144">
        <f>IF(N97="snížená",J97,0)</f>
        <v>0</v>
      </c>
      <c r="BG97" s="144">
        <f>IF(N97="zákl. přenesená",J97,0)</f>
        <v>0</v>
      </c>
      <c r="BH97" s="144">
        <f>IF(N97="sníž. přenesená",J97,0)</f>
        <v>0</v>
      </c>
      <c r="BI97" s="144">
        <f>IF(N97="nulová",J97,0)</f>
        <v>0</v>
      </c>
      <c r="BJ97" s="14" t="s">
        <v>80</v>
      </c>
      <c r="BK97" s="144">
        <f>ROUND(I97*H97,2)</f>
        <v>0</v>
      </c>
      <c r="BL97" s="14" t="s">
        <v>125</v>
      </c>
      <c r="BM97" s="14" t="s">
        <v>135</v>
      </c>
    </row>
    <row r="98" spans="2:51" s="11" customFormat="1" ht="12">
      <c r="B98" s="145"/>
      <c r="D98" s="146" t="s">
        <v>136</v>
      </c>
      <c r="E98" s="147" t="s">
        <v>1</v>
      </c>
      <c r="F98" s="148" t="s">
        <v>137</v>
      </c>
      <c r="H98" s="149">
        <v>40</v>
      </c>
      <c r="I98" s="150"/>
      <c r="L98" s="145"/>
      <c r="M98" s="151"/>
      <c r="N98" s="152"/>
      <c r="O98" s="152"/>
      <c r="P98" s="152"/>
      <c r="Q98" s="152"/>
      <c r="R98" s="152"/>
      <c r="S98" s="152"/>
      <c r="T98" s="153"/>
      <c r="AT98" s="147" t="s">
        <v>136</v>
      </c>
      <c r="AU98" s="147" t="s">
        <v>82</v>
      </c>
      <c r="AV98" s="11" t="s">
        <v>82</v>
      </c>
      <c r="AW98" s="11" t="s">
        <v>34</v>
      </c>
      <c r="AX98" s="11" t="s">
        <v>80</v>
      </c>
      <c r="AY98" s="147" t="s">
        <v>118</v>
      </c>
    </row>
    <row r="99" spans="2:65" s="1" customFormat="1" ht="16.5" customHeight="1">
      <c r="B99" s="132"/>
      <c r="C99" s="133" t="s">
        <v>125</v>
      </c>
      <c r="D99" s="133" t="s">
        <v>120</v>
      </c>
      <c r="E99" s="134" t="s">
        <v>138</v>
      </c>
      <c r="F99" s="135" t="s">
        <v>139</v>
      </c>
      <c r="G99" s="136" t="s">
        <v>140</v>
      </c>
      <c r="H99" s="137">
        <v>12.5</v>
      </c>
      <c r="I99" s="138"/>
      <c r="J99" s="139">
        <f>ROUND(I99*H99,2)</f>
        <v>0</v>
      </c>
      <c r="K99" s="135" t="s">
        <v>124</v>
      </c>
      <c r="L99" s="28"/>
      <c r="M99" s="140" t="s">
        <v>1</v>
      </c>
      <c r="N99" s="141" t="s">
        <v>43</v>
      </c>
      <c r="O99" s="47"/>
      <c r="P99" s="142">
        <f>O99*H99</f>
        <v>0</v>
      </c>
      <c r="Q99" s="142">
        <v>0.02687</v>
      </c>
      <c r="R99" s="142">
        <f>Q99*H99</f>
        <v>0.33587500000000003</v>
      </c>
      <c r="S99" s="142">
        <v>0.026</v>
      </c>
      <c r="T99" s="143">
        <f>S99*H99</f>
        <v>0.325</v>
      </c>
      <c r="AR99" s="14" t="s">
        <v>125</v>
      </c>
      <c r="AT99" s="14" t="s">
        <v>120</v>
      </c>
      <c r="AU99" s="14" t="s">
        <v>82</v>
      </c>
      <c r="AY99" s="14" t="s">
        <v>118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4" t="s">
        <v>80</v>
      </c>
      <c r="BK99" s="144">
        <f>ROUND(I99*H99,2)</f>
        <v>0</v>
      </c>
      <c r="BL99" s="14" t="s">
        <v>125</v>
      </c>
      <c r="BM99" s="14" t="s">
        <v>141</v>
      </c>
    </row>
    <row r="100" spans="2:51" s="11" customFormat="1" ht="12">
      <c r="B100" s="145"/>
      <c r="D100" s="146" t="s">
        <v>136</v>
      </c>
      <c r="E100" s="147" t="s">
        <v>1</v>
      </c>
      <c r="F100" s="148" t="s">
        <v>142</v>
      </c>
      <c r="H100" s="149">
        <v>12.5</v>
      </c>
      <c r="I100" s="150"/>
      <c r="L100" s="145"/>
      <c r="M100" s="151"/>
      <c r="N100" s="152"/>
      <c r="O100" s="152"/>
      <c r="P100" s="152"/>
      <c r="Q100" s="152"/>
      <c r="R100" s="152"/>
      <c r="S100" s="152"/>
      <c r="T100" s="153"/>
      <c r="AT100" s="147" t="s">
        <v>136</v>
      </c>
      <c r="AU100" s="147" t="s">
        <v>82</v>
      </c>
      <c r="AV100" s="11" t="s">
        <v>82</v>
      </c>
      <c r="AW100" s="11" t="s">
        <v>34</v>
      </c>
      <c r="AX100" s="11" t="s">
        <v>80</v>
      </c>
      <c r="AY100" s="147" t="s">
        <v>118</v>
      </c>
    </row>
    <row r="101" spans="2:65" s="1" customFormat="1" ht="16.5" customHeight="1">
      <c r="B101" s="132"/>
      <c r="C101" s="133" t="s">
        <v>143</v>
      </c>
      <c r="D101" s="133" t="s">
        <v>120</v>
      </c>
      <c r="E101" s="134" t="s">
        <v>144</v>
      </c>
      <c r="F101" s="135" t="s">
        <v>145</v>
      </c>
      <c r="G101" s="136" t="s">
        <v>140</v>
      </c>
      <c r="H101" s="137">
        <v>12.5</v>
      </c>
      <c r="I101" s="138"/>
      <c r="J101" s="139">
        <f>ROUND(I101*H101,2)</f>
        <v>0</v>
      </c>
      <c r="K101" s="135" t="s">
        <v>1</v>
      </c>
      <c r="L101" s="28"/>
      <c r="M101" s="140" t="s">
        <v>1</v>
      </c>
      <c r="N101" s="141" t="s">
        <v>43</v>
      </c>
      <c r="O101" s="47"/>
      <c r="P101" s="142">
        <f>O101*H101</f>
        <v>0</v>
      </c>
      <c r="Q101" s="142">
        <v>0.00022</v>
      </c>
      <c r="R101" s="142">
        <f>Q101*H101</f>
        <v>0.0027500000000000003</v>
      </c>
      <c r="S101" s="142">
        <v>0.002</v>
      </c>
      <c r="T101" s="143">
        <f>S101*H101</f>
        <v>0.025</v>
      </c>
      <c r="AR101" s="14" t="s">
        <v>125</v>
      </c>
      <c r="AT101" s="14" t="s">
        <v>120</v>
      </c>
      <c r="AU101" s="14" t="s">
        <v>82</v>
      </c>
      <c r="AY101" s="14" t="s">
        <v>118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4" t="s">
        <v>80</v>
      </c>
      <c r="BK101" s="144">
        <f>ROUND(I101*H101,2)</f>
        <v>0</v>
      </c>
      <c r="BL101" s="14" t="s">
        <v>125</v>
      </c>
      <c r="BM101" s="14" t="s">
        <v>146</v>
      </c>
    </row>
    <row r="102" spans="2:65" s="1" customFormat="1" ht="16.5" customHeight="1">
      <c r="B102" s="132"/>
      <c r="C102" s="133" t="s">
        <v>130</v>
      </c>
      <c r="D102" s="133" t="s">
        <v>120</v>
      </c>
      <c r="E102" s="134" t="s">
        <v>147</v>
      </c>
      <c r="F102" s="135" t="s">
        <v>148</v>
      </c>
      <c r="G102" s="136" t="s">
        <v>140</v>
      </c>
      <c r="H102" s="137">
        <v>4.16</v>
      </c>
      <c r="I102" s="138"/>
      <c r="J102" s="139">
        <f>ROUND(I102*H102,2)</f>
        <v>0</v>
      </c>
      <c r="K102" s="135" t="s">
        <v>124</v>
      </c>
      <c r="L102" s="28"/>
      <c r="M102" s="140" t="s">
        <v>1</v>
      </c>
      <c r="N102" s="141" t="s">
        <v>43</v>
      </c>
      <c r="O102" s="47"/>
      <c r="P102" s="142">
        <f>O102*H102</f>
        <v>0</v>
      </c>
      <c r="Q102" s="142">
        <v>0.03272</v>
      </c>
      <c r="R102" s="142">
        <f>Q102*H102</f>
        <v>0.1361152</v>
      </c>
      <c r="S102" s="142">
        <v>0.037</v>
      </c>
      <c r="T102" s="143">
        <f>S102*H102</f>
        <v>0.15392</v>
      </c>
      <c r="AR102" s="14" t="s">
        <v>125</v>
      </c>
      <c r="AT102" s="14" t="s">
        <v>120</v>
      </c>
      <c r="AU102" s="14" t="s">
        <v>82</v>
      </c>
      <c r="AY102" s="14" t="s">
        <v>118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4" t="s">
        <v>80</v>
      </c>
      <c r="BK102" s="144">
        <f>ROUND(I102*H102,2)</f>
        <v>0</v>
      </c>
      <c r="BL102" s="14" t="s">
        <v>125</v>
      </c>
      <c r="BM102" s="14" t="s">
        <v>149</v>
      </c>
    </row>
    <row r="103" spans="2:51" s="11" customFormat="1" ht="12">
      <c r="B103" s="145"/>
      <c r="D103" s="146" t="s">
        <v>136</v>
      </c>
      <c r="E103" s="147" t="s">
        <v>1</v>
      </c>
      <c r="F103" s="148" t="s">
        <v>150</v>
      </c>
      <c r="H103" s="149">
        <v>4.16</v>
      </c>
      <c r="I103" s="150"/>
      <c r="L103" s="145"/>
      <c r="M103" s="151"/>
      <c r="N103" s="152"/>
      <c r="O103" s="152"/>
      <c r="P103" s="152"/>
      <c r="Q103" s="152"/>
      <c r="R103" s="152"/>
      <c r="S103" s="152"/>
      <c r="T103" s="153"/>
      <c r="AT103" s="147" t="s">
        <v>136</v>
      </c>
      <c r="AU103" s="147" t="s">
        <v>82</v>
      </c>
      <c r="AV103" s="11" t="s">
        <v>82</v>
      </c>
      <c r="AW103" s="11" t="s">
        <v>34</v>
      </c>
      <c r="AX103" s="11" t="s">
        <v>80</v>
      </c>
      <c r="AY103" s="147" t="s">
        <v>118</v>
      </c>
    </row>
    <row r="104" spans="2:65" s="1" customFormat="1" ht="16.5" customHeight="1">
      <c r="B104" s="132"/>
      <c r="C104" s="133" t="s">
        <v>151</v>
      </c>
      <c r="D104" s="133" t="s">
        <v>120</v>
      </c>
      <c r="E104" s="134" t="s">
        <v>152</v>
      </c>
      <c r="F104" s="135" t="s">
        <v>153</v>
      </c>
      <c r="G104" s="136" t="s">
        <v>140</v>
      </c>
      <c r="H104" s="137">
        <v>4.16</v>
      </c>
      <c r="I104" s="138"/>
      <c r="J104" s="139">
        <f>ROUND(I104*H104,2)</f>
        <v>0</v>
      </c>
      <c r="K104" s="135" t="s">
        <v>124</v>
      </c>
      <c r="L104" s="28"/>
      <c r="M104" s="140" t="s">
        <v>1</v>
      </c>
      <c r="N104" s="141" t="s">
        <v>43</v>
      </c>
      <c r="O104" s="47"/>
      <c r="P104" s="142">
        <f>O104*H104</f>
        <v>0</v>
      </c>
      <c r="Q104" s="142">
        <v>0.00022</v>
      </c>
      <c r="R104" s="142">
        <f>Q104*H104</f>
        <v>0.0009152</v>
      </c>
      <c r="S104" s="142">
        <v>0.002</v>
      </c>
      <c r="T104" s="143">
        <f>S104*H104</f>
        <v>0.008320000000000001</v>
      </c>
      <c r="AR104" s="14" t="s">
        <v>125</v>
      </c>
      <c r="AT104" s="14" t="s">
        <v>120</v>
      </c>
      <c r="AU104" s="14" t="s">
        <v>82</v>
      </c>
      <c r="AY104" s="14" t="s">
        <v>118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4" t="s">
        <v>80</v>
      </c>
      <c r="BK104" s="144">
        <f>ROUND(I104*H104,2)</f>
        <v>0</v>
      </c>
      <c r="BL104" s="14" t="s">
        <v>125</v>
      </c>
      <c r="BM104" s="14" t="s">
        <v>154</v>
      </c>
    </row>
    <row r="105" spans="2:51" s="11" customFormat="1" ht="12">
      <c r="B105" s="145"/>
      <c r="D105" s="146" t="s">
        <v>136</v>
      </c>
      <c r="E105" s="147" t="s">
        <v>1</v>
      </c>
      <c r="F105" s="148" t="s">
        <v>150</v>
      </c>
      <c r="H105" s="149">
        <v>4.16</v>
      </c>
      <c r="I105" s="150"/>
      <c r="L105" s="145"/>
      <c r="M105" s="151"/>
      <c r="N105" s="152"/>
      <c r="O105" s="152"/>
      <c r="P105" s="152"/>
      <c r="Q105" s="152"/>
      <c r="R105" s="152"/>
      <c r="S105" s="152"/>
      <c r="T105" s="153"/>
      <c r="AT105" s="147" t="s">
        <v>136</v>
      </c>
      <c r="AU105" s="147" t="s">
        <v>82</v>
      </c>
      <c r="AV105" s="11" t="s">
        <v>82</v>
      </c>
      <c r="AW105" s="11" t="s">
        <v>34</v>
      </c>
      <c r="AX105" s="11" t="s">
        <v>80</v>
      </c>
      <c r="AY105" s="147" t="s">
        <v>118</v>
      </c>
    </row>
    <row r="106" spans="2:65" s="1" customFormat="1" ht="16.5" customHeight="1">
      <c r="B106" s="132"/>
      <c r="C106" s="133" t="s">
        <v>155</v>
      </c>
      <c r="D106" s="133" t="s">
        <v>120</v>
      </c>
      <c r="E106" s="134" t="s">
        <v>156</v>
      </c>
      <c r="F106" s="135" t="s">
        <v>157</v>
      </c>
      <c r="G106" s="136" t="s">
        <v>158</v>
      </c>
      <c r="H106" s="137">
        <v>1</v>
      </c>
      <c r="I106" s="138"/>
      <c r="J106" s="139">
        <f>ROUND(I106*H106,2)</f>
        <v>0</v>
      </c>
      <c r="K106" s="135" t="s">
        <v>1</v>
      </c>
      <c r="L106" s="28"/>
      <c r="M106" s="140" t="s">
        <v>1</v>
      </c>
      <c r="N106" s="141" t="s">
        <v>43</v>
      </c>
      <c r="O106" s="47"/>
      <c r="P106" s="142">
        <f>O106*H106</f>
        <v>0</v>
      </c>
      <c r="Q106" s="142">
        <v>0</v>
      </c>
      <c r="R106" s="142">
        <f>Q106*H106</f>
        <v>0</v>
      </c>
      <c r="S106" s="142">
        <v>0</v>
      </c>
      <c r="T106" s="143">
        <f>S106*H106</f>
        <v>0</v>
      </c>
      <c r="AR106" s="14" t="s">
        <v>125</v>
      </c>
      <c r="AT106" s="14" t="s">
        <v>120</v>
      </c>
      <c r="AU106" s="14" t="s">
        <v>82</v>
      </c>
      <c r="AY106" s="14" t="s">
        <v>118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4" t="s">
        <v>80</v>
      </c>
      <c r="BK106" s="144">
        <f>ROUND(I106*H106,2)</f>
        <v>0</v>
      </c>
      <c r="BL106" s="14" t="s">
        <v>125</v>
      </c>
      <c r="BM106" s="14" t="s">
        <v>159</v>
      </c>
    </row>
    <row r="107" spans="2:63" s="10" customFormat="1" ht="22.9" customHeight="1">
      <c r="B107" s="119"/>
      <c r="D107" s="120" t="s">
        <v>71</v>
      </c>
      <c r="E107" s="130" t="s">
        <v>160</v>
      </c>
      <c r="F107" s="130" t="s">
        <v>161</v>
      </c>
      <c r="I107" s="122"/>
      <c r="J107" s="131">
        <f>BK107</f>
        <v>0</v>
      </c>
      <c r="L107" s="119"/>
      <c r="M107" s="124"/>
      <c r="N107" s="125"/>
      <c r="O107" s="125"/>
      <c r="P107" s="126">
        <f>SUM(P108:P109)</f>
        <v>0</v>
      </c>
      <c r="Q107" s="125"/>
      <c r="R107" s="126">
        <f>SUM(R108:R109)</f>
        <v>0</v>
      </c>
      <c r="S107" s="125"/>
      <c r="T107" s="127">
        <f>SUM(T108:T109)</f>
        <v>0</v>
      </c>
      <c r="AR107" s="120" t="s">
        <v>80</v>
      </c>
      <c r="AT107" s="128" t="s">
        <v>71</v>
      </c>
      <c r="AU107" s="128" t="s">
        <v>80</v>
      </c>
      <c r="AY107" s="120" t="s">
        <v>118</v>
      </c>
      <c r="BK107" s="129">
        <f>SUM(BK108:BK109)</f>
        <v>0</v>
      </c>
    </row>
    <row r="108" spans="2:65" s="1" customFormat="1" ht="16.5" customHeight="1">
      <c r="B108" s="132"/>
      <c r="C108" s="133" t="s">
        <v>160</v>
      </c>
      <c r="D108" s="133" t="s">
        <v>120</v>
      </c>
      <c r="E108" s="134" t="s">
        <v>162</v>
      </c>
      <c r="F108" s="135" t="s">
        <v>163</v>
      </c>
      <c r="G108" s="136" t="s">
        <v>164</v>
      </c>
      <c r="H108" s="137">
        <v>8</v>
      </c>
      <c r="I108" s="138"/>
      <c r="J108" s="139">
        <f>ROUND(I108*H108,2)</f>
        <v>0</v>
      </c>
      <c r="K108" s="135" t="s">
        <v>124</v>
      </c>
      <c r="L108" s="28"/>
      <c r="M108" s="140" t="s">
        <v>1</v>
      </c>
      <c r="N108" s="141" t="s">
        <v>43</v>
      </c>
      <c r="O108" s="47"/>
      <c r="P108" s="142">
        <f>O108*H108</f>
        <v>0</v>
      </c>
      <c r="Q108" s="142">
        <v>0</v>
      </c>
      <c r="R108" s="142">
        <f>Q108*H108</f>
        <v>0</v>
      </c>
      <c r="S108" s="142">
        <v>0</v>
      </c>
      <c r="T108" s="143">
        <f>S108*H108</f>
        <v>0</v>
      </c>
      <c r="AR108" s="14" t="s">
        <v>125</v>
      </c>
      <c r="AT108" s="14" t="s">
        <v>120</v>
      </c>
      <c r="AU108" s="14" t="s">
        <v>82</v>
      </c>
      <c r="AY108" s="14" t="s">
        <v>118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4" t="s">
        <v>80</v>
      </c>
      <c r="BK108" s="144">
        <f>ROUND(I108*H108,2)</f>
        <v>0</v>
      </c>
      <c r="BL108" s="14" t="s">
        <v>125</v>
      </c>
      <c r="BM108" s="14" t="s">
        <v>165</v>
      </c>
    </row>
    <row r="109" spans="2:65" s="1" customFormat="1" ht="16.5" customHeight="1">
      <c r="B109" s="132"/>
      <c r="C109" s="133" t="s">
        <v>166</v>
      </c>
      <c r="D109" s="133" t="s">
        <v>120</v>
      </c>
      <c r="E109" s="134" t="s">
        <v>167</v>
      </c>
      <c r="F109" s="135" t="s">
        <v>168</v>
      </c>
      <c r="G109" s="136" t="s">
        <v>140</v>
      </c>
      <c r="H109" s="137">
        <v>25</v>
      </c>
      <c r="I109" s="138"/>
      <c r="J109" s="139">
        <f>ROUND(I109*H109,2)</f>
        <v>0</v>
      </c>
      <c r="K109" s="135" t="s">
        <v>124</v>
      </c>
      <c r="L109" s="28"/>
      <c r="M109" s="140" t="s">
        <v>1</v>
      </c>
      <c r="N109" s="141" t="s">
        <v>43</v>
      </c>
      <c r="O109" s="47"/>
      <c r="P109" s="142">
        <f>O109*H109</f>
        <v>0</v>
      </c>
      <c r="Q109" s="142">
        <v>0</v>
      </c>
      <c r="R109" s="142">
        <f>Q109*H109</f>
        <v>0</v>
      </c>
      <c r="S109" s="142">
        <v>0</v>
      </c>
      <c r="T109" s="143">
        <f>S109*H109</f>
        <v>0</v>
      </c>
      <c r="AR109" s="14" t="s">
        <v>125</v>
      </c>
      <c r="AT109" s="14" t="s">
        <v>120</v>
      </c>
      <c r="AU109" s="14" t="s">
        <v>82</v>
      </c>
      <c r="AY109" s="14" t="s">
        <v>118</v>
      </c>
      <c r="BE109" s="144">
        <f>IF(N109="základní",J109,0)</f>
        <v>0</v>
      </c>
      <c r="BF109" s="144">
        <f>IF(N109="snížená",J109,0)</f>
        <v>0</v>
      </c>
      <c r="BG109" s="144">
        <f>IF(N109="zákl. přenesená",J109,0)</f>
        <v>0</v>
      </c>
      <c r="BH109" s="144">
        <f>IF(N109="sníž. přenesená",J109,0)</f>
        <v>0</v>
      </c>
      <c r="BI109" s="144">
        <f>IF(N109="nulová",J109,0)</f>
        <v>0</v>
      </c>
      <c r="BJ109" s="14" t="s">
        <v>80</v>
      </c>
      <c r="BK109" s="144">
        <f>ROUND(I109*H109,2)</f>
        <v>0</v>
      </c>
      <c r="BL109" s="14" t="s">
        <v>125</v>
      </c>
      <c r="BM109" s="14" t="s">
        <v>169</v>
      </c>
    </row>
    <row r="110" spans="2:63" s="10" customFormat="1" ht="22.9" customHeight="1">
      <c r="B110" s="119"/>
      <c r="D110" s="120" t="s">
        <v>71</v>
      </c>
      <c r="E110" s="130" t="s">
        <v>170</v>
      </c>
      <c r="F110" s="130" t="s">
        <v>171</v>
      </c>
      <c r="I110" s="122"/>
      <c r="J110" s="131">
        <f>BK110</f>
        <v>0</v>
      </c>
      <c r="L110" s="119"/>
      <c r="M110" s="124"/>
      <c r="N110" s="125"/>
      <c r="O110" s="125"/>
      <c r="P110" s="126">
        <f>SUM(P111:P115)</f>
        <v>0</v>
      </c>
      <c r="Q110" s="125"/>
      <c r="R110" s="126">
        <f>SUM(R111:R115)</f>
        <v>0</v>
      </c>
      <c r="S110" s="125"/>
      <c r="T110" s="127">
        <f>SUM(T111:T115)</f>
        <v>0</v>
      </c>
      <c r="AR110" s="120" t="s">
        <v>80</v>
      </c>
      <c r="AT110" s="128" t="s">
        <v>71</v>
      </c>
      <c r="AU110" s="128" t="s">
        <v>80</v>
      </c>
      <c r="AY110" s="120" t="s">
        <v>118</v>
      </c>
      <c r="BK110" s="129">
        <f>SUM(BK111:BK115)</f>
        <v>0</v>
      </c>
    </row>
    <row r="111" spans="2:65" s="1" customFormat="1" ht="16.5" customHeight="1">
      <c r="B111" s="132"/>
      <c r="C111" s="133" t="s">
        <v>172</v>
      </c>
      <c r="D111" s="133" t="s">
        <v>120</v>
      </c>
      <c r="E111" s="134" t="s">
        <v>173</v>
      </c>
      <c r="F111" s="135" t="s">
        <v>174</v>
      </c>
      <c r="G111" s="136" t="s">
        <v>175</v>
      </c>
      <c r="H111" s="137">
        <v>1.133</v>
      </c>
      <c r="I111" s="138"/>
      <c r="J111" s="139">
        <f>ROUND(I111*H111,2)</f>
        <v>0</v>
      </c>
      <c r="K111" s="135" t="s">
        <v>124</v>
      </c>
      <c r="L111" s="28"/>
      <c r="M111" s="140" t="s">
        <v>1</v>
      </c>
      <c r="N111" s="141" t="s">
        <v>43</v>
      </c>
      <c r="O111" s="47"/>
      <c r="P111" s="142">
        <f>O111*H111</f>
        <v>0</v>
      </c>
      <c r="Q111" s="142">
        <v>0</v>
      </c>
      <c r="R111" s="142">
        <f>Q111*H111</f>
        <v>0</v>
      </c>
      <c r="S111" s="142">
        <v>0</v>
      </c>
      <c r="T111" s="143">
        <f>S111*H111</f>
        <v>0</v>
      </c>
      <c r="AR111" s="14" t="s">
        <v>125</v>
      </c>
      <c r="AT111" s="14" t="s">
        <v>120</v>
      </c>
      <c r="AU111" s="14" t="s">
        <v>82</v>
      </c>
      <c r="AY111" s="14" t="s">
        <v>118</v>
      </c>
      <c r="BE111" s="144">
        <f>IF(N111="základní",J111,0)</f>
        <v>0</v>
      </c>
      <c r="BF111" s="144">
        <f>IF(N111="snížená",J111,0)</f>
        <v>0</v>
      </c>
      <c r="BG111" s="144">
        <f>IF(N111="zákl. přenesená",J111,0)</f>
        <v>0</v>
      </c>
      <c r="BH111" s="144">
        <f>IF(N111="sníž. přenesená",J111,0)</f>
        <v>0</v>
      </c>
      <c r="BI111" s="144">
        <f>IF(N111="nulová",J111,0)</f>
        <v>0</v>
      </c>
      <c r="BJ111" s="14" t="s">
        <v>80</v>
      </c>
      <c r="BK111" s="144">
        <f>ROUND(I111*H111,2)</f>
        <v>0</v>
      </c>
      <c r="BL111" s="14" t="s">
        <v>125</v>
      </c>
      <c r="BM111" s="14" t="s">
        <v>176</v>
      </c>
    </row>
    <row r="112" spans="2:65" s="1" customFormat="1" ht="16.5" customHeight="1">
      <c r="B112" s="132"/>
      <c r="C112" s="133" t="s">
        <v>177</v>
      </c>
      <c r="D112" s="133" t="s">
        <v>120</v>
      </c>
      <c r="E112" s="134" t="s">
        <v>178</v>
      </c>
      <c r="F112" s="135" t="s">
        <v>179</v>
      </c>
      <c r="G112" s="136" t="s">
        <v>175</v>
      </c>
      <c r="H112" s="137">
        <v>1.133</v>
      </c>
      <c r="I112" s="138"/>
      <c r="J112" s="139">
        <f>ROUND(I112*H112,2)</f>
        <v>0</v>
      </c>
      <c r="K112" s="135" t="s">
        <v>124</v>
      </c>
      <c r="L112" s="28"/>
      <c r="M112" s="140" t="s">
        <v>1</v>
      </c>
      <c r="N112" s="141" t="s">
        <v>43</v>
      </c>
      <c r="O112" s="47"/>
      <c r="P112" s="142">
        <f>O112*H112</f>
        <v>0</v>
      </c>
      <c r="Q112" s="142">
        <v>0</v>
      </c>
      <c r="R112" s="142">
        <f>Q112*H112</f>
        <v>0</v>
      </c>
      <c r="S112" s="142">
        <v>0</v>
      </c>
      <c r="T112" s="143">
        <f>S112*H112</f>
        <v>0</v>
      </c>
      <c r="AR112" s="14" t="s">
        <v>125</v>
      </c>
      <c r="AT112" s="14" t="s">
        <v>120</v>
      </c>
      <c r="AU112" s="14" t="s">
        <v>82</v>
      </c>
      <c r="AY112" s="14" t="s">
        <v>118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4" t="s">
        <v>80</v>
      </c>
      <c r="BK112" s="144">
        <f>ROUND(I112*H112,2)</f>
        <v>0</v>
      </c>
      <c r="BL112" s="14" t="s">
        <v>125</v>
      </c>
      <c r="BM112" s="14" t="s">
        <v>180</v>
      </c>
    </row>
    <row r="113" spans="2:65" s="1" customFormat="1" ht="16.5" customHeight="1">
      <c r="B113" s="132"/>
      <c r="C113" s="133" t="s">
        <v>181</v>
      </c>
      <c r="D113" s="133" t="s">
        <v>120</v>
      </c>
      <c r="E113" s="134" t="s">
        <v>182</v>
      </c>
      <c r="F113" s="135" t="s">
        <v>183</v>
      </c>
      <c r="G113" s="136" t="s">
        <v>175</v>
      </c>
      <c r="H113" s="137">
        <v>21.527</v>
      </c>
      <c r="I113" s="138"/>
      <c r="J113" s="139">
        <f>ROUND(I113*H113,2)</f>
        <v>0</v>
      </c>
      <c r="K113" s="135" t="s">
        <v>124</v>
      </c>
      <c r="L113" s="28"/>
      <c r="M113" s="140" t="s">
        <v>1</v>
      </c>
      <c r="N113" s="141" t="s">
        <v>43</v>
      </c>
      <c r="O113" s="47"/>
      <c r="P113" s="142">
        <f>O113*H113</f>
        <v>0</v>
      </c>
      <c r="Q113" s="142">
        <v>0</v>
      </c>
      <c r="R113" s="142">
        <f>Q113*H113</f>
        <v>0</v>
      </c>
      <c r="S113" s="142">
        <v>0</v>
      </c>
      <c r="T113" s="143">
        <f>S113*H113</f>
        <v>0</v>
      </c>
      <c r="AR113" s="14" t="s">
        <v>125</v>
      </c>
      <c r="AT113" s="14" t="s">
        <v>120</v>
      </c>
      <c r="AU113" s="14" t="s">
        <v>82</v>
      </c>
      <c r="AY113" s="14" t="s">
        <v>118</v>
      </c>
      <c r="BE113" s="144">
        <f>IF(N113="základní",J113,0)</f>
        <v>0</v>
      </c>
      <c r="BF113" s="144">
        <f>IF(N113="snížená",J113,0)</f>
        <v>0</v>
      </c>
      <c r="BG113" s="144">
        <f>IF(N113="zákl. přenesená",J113,0)</f>
        <v>0</v>
      </c>
      <c r="BH113" s="144">
        <f>IF(N113="sníž. přenesená",J113,0)</f>
        <v>0</v>
      </c>
      <c r="BI113" s="144">
        <f>IF(N113="nulová",J113,0)</f>
        <v>0</v>
      </c>
      <c r="BJ113" s="14" t="s">
        <v>80</v>
      </c>
      <c r="BK113" s="144">
        <f>ROUND(I113*H113,2)</f>
        <v>0</v>
      </c>
      <c r="BL113" s="14" t="s">
        <v>125</v>
      </c>
      <c r="BM113" s="14" t="s">
        <v>184</v>
      </c>
    </row>
    <row r="114" spans="2:51" s="11" customFormat="1" ht="12">
      <c r="B114" s="145"/>
      <c r="D114" s="146" t="s">
        <v>136</v>
      </c>
      <c r="E114" s="147" t="s">
        <v>1</v>
      </c>
      <c r="F114" s="148" t="s">
        <v>185</v>
      </c>
      <c r="H114" s="149">
        <v>21.527</v>
      </c>
      <c r="I114" s="150"/>
      <c r="L114" s="145"/>
      <c r="M114" s="151"/>
      <c r="N114" s="152"/>
      <c r="O114" s="152"/>
      <c r="P114" s="152"/>
      <c r="Q114" s="152"/>
      <c r="R114" s="152"/>
      <c r="S114" s="152"/>
      <c r="T114" s="153"/>
      <c r="AT114" s="147" t="s">
        <v>136</v>
      </c>
      <c r="AU114" s="147" t="s">
        <v>82</v>
      </c>
      <c r="AV114" s="11" t="s">
        <v>82</v>
      </c>
      <c r="AW114" s="11" t="s">
        <v>34</v>
      </c>
      <c r="AX114" s="11" t="s">
        <v>80</v>
      </c>
      <c r="AY114" s="147" t="s">
        <v>118</v>
      </c>
    </row>
    <row r="115" spans="2:65" s="1" customFormat="1" ht="16.5" customHeight="1">
      <c r="B115" s="132"/>
      <c r="C115" s="133" t="s">
        <v>186</v>
      </c>
      <c r="D115" s="133" t="s">
        <v>120</v>
      </c>
      <c r="E115" s="134" t="s">
        <v>187</v>
      </c>
      <c r="F115" s="135" t="s">
        <v>188</v>
      </c>
      <c r="G115" s="136" t="s">
        <v>175</v>
      </c>
      <c r="H115" s="137">
        <v>1.133</v>
      </c>
      <c r="I115" s="138"/>
      <c r="J115" s="139">
        <f>ROUND(I115*H115,2)</f>
        <v>0</v>
      </c>
      <c r="K115" s="135" t="s">
        <v>124</v>
      </c>
      <c r="L115" s="28"/>
      <c r="M115" s="140" t="s">
        <v>1</v>
      </c>
      <c r="N115" s="141" t="s">
        <v>43</v>
      </c>
      <c r="O115" s="47"/>
      <c r="P115" s="142">
        <f>O115*H115</f>
        <v>0</v>
      </c>
      <c r="Q115" s="142">
        <v>0</v>
      </c>
      <c r="R115" s="142">
        <f>Q115*H115</f>
        <v>0</v>
      </c>
      <c r="S115" s="142">
        <v>0</v>
      </c>
      <c r="T115" s="143">
        <f>S115*H115</f>
        <v>0</v>
      </c>
      <c r="AR115" s="14" t="s">
        <v>125</v>
      </c>
      <c r="AT115" s="14" t="s">
        <v>120</v>
      </c>
      <c r="AU115" s="14" t="s">
        <v>82</v>
      </c>
      <c r="AY115" s="14" t="s">
        <v>118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4" t="s">
        <v>80</v>
      </c>
      <c r="BK115" s="144">
        <f>ROUND(I115*H115,2)</f>
        <v>0</v>
      </c>
      <c r="BL115" s="14" t="s">
        <v>125</v>
      </c>
      <c r="BM115" s="14" t="s">
        <v>189</v>
      </c>
    </row>
    <row r="116" spans="2:63" s="10" customFormat="1" ht="22.9" customHeight="1">
      <c r="B116" s="119"/>
      <c r="D116" s="120" t="s">
        <v>71</v>
      </c>
      <c r="E116" s="130" t="s">
        <v>190</v>
      </c>
      <c r="F116" s="130" t="s">
        <v>191</v>
      </c>
      <c r="I116" s="122"/>
      <c r="J116" s="131">
        <f>BK116</f>
        <v>0</v>
      </c>
      <c r="L116" s="119"/>
      <c r="M116" s="124"/>
      <c r="N116" s="125"/>
      <c r="O116" s="125"/>
      <c r="P116" s="126">
        <f>P117</f>
        <v>0</v>
      </c>
      <c r="Q116" s="125"/>
      <c r="R116" s="126">
        <f>R117</f>
        <v>0</v>
      </c>
      <c r="S116" s="125"/>
      <c r="T116" s="127">
        <f>T117</f>
        <v>0</v>
      </c>
      <c r="AR116" s="120" t="s">
        <v>80</v>
      </c>
      <c r="AT116" s="128" t="s">
        <v>71</v>
      </c>
      <c r="AU116" s="128" t="s">
        <v>80</v>
      </c>
      <c r="AY116" s="120" t="s">
        <v>118</v>
      </c>
      <c r="BK116" s="129">
        <f>BK117</f>
        <v>0</v>
      </c>
    </row>
    <row r="117" spans="2:65" s="1" customFormat="1" ht="16.5" customHeight="1">
      <c r="B117" s="132"/>
      <c r="C117" s="133" t="s">
        <v>8</v>
      </c>
      <c r="D117" s="133" t="s">
        <v>120</v>
      </c>
      <c r="E117" s="134" t="s">
        <v>192</v>
      </c>
      <c r="F117" s="135" t="s">
        <v>193</v>
      </c>
      <c r="G117" s="136" t="s">
        <v>175</v>
      </c>
      <c r="H117" s="137">
        <v>0.538</v>
      </c>
      <c r="I117" s="138"/>
      <c r="J117" s="139">
        <f>ROUND(I117*H117,2)</f>
        <v>0</v>
      </c>
      <c r="K117" s="135" t="s">
        <v>124</v>
      </c>
      <c r="L117" s="28"/>
      <c r="M117" s="140" t="s">
        <v>1</v>
      </c>
      <c r="N117" s="141" t="s">
        <v>43</v>
      </c>
      <c r="O117" s="47"/>
      <c r="P117" s="142">
        <f>O117*H117</f>
        <v>0</v>
      </c>
      <c r="Q117" s="142">
        <v>0</v>
      </c>
      <c r="R117" s="142">
        <f>Q117*H117</f>
        <v>0</v>
      </c>
      <c r="S117" s="142">
        <v>0</v>
      </c>
      <c r="T117" s="143">
        <f>S117*H117</f>
        <v>0</v>
      </c>
      <c r="AR117" s="14" t="s">
        <v>125</v>
      </c>
      <c r="AT117" s="14" t="s">
        <v>120</v>
      </c>
      <c r="AU117" s="14" t="s">
        <v>82</v>
      </c>
      <c r="AY117" s="14" t="s">
        <v>118</v>
      </c>
      <c r="BE117" s="144">
        <f>IF(N117="základní",J117,0)</f>
        <v>0</v>
      </c>
      <c r="BF117" s="144">
        <f>IF(N117="snížená",J117,0)</f>
        <v>0</v>
      </c>
      <c r="BG117" s="144">
        <f>IF(N117="zákl. přenesená",J117,0)</f>
        <v>0</v>
      </c>
      <c r="BH117" s="144">
        <f>IF(N117="sníž. přenesená",J117,0)</f>
        <v>0</v>
      </c>
      <c r="BI117" s="144">
        <f>IF(N117="nulová",J117,0)</f>
        <v>0</v>
      </c>
      <c r="BJ117" s="14" t="s">
        <v>80</v>
      </c>
      <c r="BK117" s="144">
        <f>ROUND(I117*H117,2)</f>
        <v>0</v>
      </c>
      <c r="BL117" s="14" t="s">
        <v>125</v>
      </c>
      <c r="BM117" s="14" t="s">
        <v>194</v>
      </c>
    </row>
    <row r="118" spans="2:63" s="10" customFormat="1" ht="25.9" customHeight="1">
      <c r="B118" s="119"/>
      <c r="D118" s="120" t="s">
        <v>71</v>
      </c>
      <c r="E118" s="121" t="s">
        <v>195</v>
      </c>
      <c r="F118" s="121" t="s">
        <v>196</v>
      </c>
      <c r="I118" s="122"/>
      <c r="J118" s="123">
        <f>BK118</f>
        <v>0</v>
      </c>
      <c r="L118" s="119"/>
      <c r="M118" s="124"/>
      <c r="N118" s="125"/>
      <c r="O118" s="125"/>
      <c r="P118" s="126">
        <f>P119+P151+P163</f>
        <v>0</v>
      </c>
      <c r="Q118" s="125"/>
      <c r="R118" s="126">
        <f>R119+R151+R163</f>
        <v>0.6072693400000001</v>
      </c>
      <c r="S118" s="125"/>
      <c r="T118" s="127">
        <f>T119+T151+T163</f>
        <v>0.62095</v>
      </c>
      <c r="AR118" s="120" t="s">
        <v>82</v>
      </c>
      <c r="AT118" s="128" t="s">
        <v>71</v>
      </c>
      <c r="AU118" s="128" t="s">
        <v>72</v>
      </c>
      <c r="AY118" s="120" t="s">
        <v>118</v>
      </c>
      <c r="BK118" s="129">
        <f>BK119+BK151+BK163</f>
        <v>0</v>
      </c>
    </row>
    <row r="119" spans="2:63" s="10" customFormat="1" ht="22.9" customHeight="1">
      <c r="B119" s="119"/>
      <c r="D119" s="120" t="s">
        <v>71</v>
      </c>
      <c r="E119" s="130" t="s">
        <v>197</v>
      </c>
      <c r="F119" s="130" t="s">
        <v>198</v>
      </c>
      <c r="I119" s="122"/>
      <c r="J119" s="131">
        <f>BK119</f>
        <v>0</v>
      </c>
      <c r="L119" s="119"/>
      <c r="M119" s="124"/>
      <c r="N119" s="125"/>
      <c r="O119" s="125"/>
      <c r="P119" s="126">
        <f>SUM(P120:P150)</f>
        <v>0</v>
      </c>
      <c r="Q119" s="125"/>
      <c r="R119" s="126">
        <f>SUM(R120:R150)</f>
        <v>0.6044343400000001</v>
      </c>
      <c r="S119" s="125"/>
      <c r="T119" s="127">
        <f>SUM(T120:T150)</f>
        <v>0.62095</v>
      </c>
      <c r="AR119" s="120" t="s">
        <v>82</v>
      </c>
      <c r="AT119" s="128" t="s">
        <v>71</v>
      </c>
      <c r="AU119" s="128" t="s">
        <v>80</v>
      </c>
      <c r="AY119" s="120" t="s">
        <v>118</v>
      </c>
      <c r="BK119" s="129">
        <f>SUM(BK120:BK150)</f>
        <v>0</v>
      </c>
    </row>
    <row r="120" spans="2:65" s="1" customFormat="1" ht="16.5" customHeight="1">
      <c r="B120" s="132"/>
      <c r="C120" s="133" t="s">
        <v>199</v>
      </c>
      <c r="D120" s="133" t="s">
        <v>120</v>
      </c>
      <c r="E120" s="134" t="s">
        <v>200</v>
      </c>
      <c r="F120" s="135" t="s">
        <v>201</v>
      </c>
      <c r="G120" s="136" t="s">
        <v>158</v>
      </c>
      <c r="H120" s="137">
        <v>10</v>
      </c>
      <c r="I120" s="138"/>
      <c r="J120" s="139">
        <f aca="true" t="shared" si="0" ref="J120:J128">ROUND(I120*H120,2)</f>
        <v>0</v>
      </c>
      <c r="K120" s="135" t="s">
        <v>124</v>
      </c>
      <c r="L120" s="28"/>
      <c r="M120" s="140" t="s">
        <v>1</v>
      </c>
      <c r="N120" s="141" t="s">
        <v>43</v>
      </c>
      <c r="O120" s="47"/>
      <c r="P120" s="142">
        <f aca="true" t="shared" si="1" ref="P120:P128">O120*H120</f>
        <v>0</v>
      </c>
      <c r="Q120" s="142">
        <v>0</v>
      </c>
      <c r="R120" s="142">
        <f aca="true" t="shared" si="2" ref="R120:R128">Q120*H120</f>
        <v>0</v>
      </c>
      <c r="S120" s="142">
        <v>0</v>
      </c>
      <c r="T120" s="143">
        <f aca="true" t="shared" si="3" ref="T120:T128">S120*H120</f>
        <v>0</v>
      </c>
      <c r="AR120" s="14" t="s">
        <v>199</v>
      </c>
      <c r="AT120" s="14" t="s">
        <v>120</v>
      </c>
      <c r="AU120" s="14" t="s">
        <v>82</v>
      </c>
      <c r="AY120" s="14" t="s">
        <v>118</v>
      </c>
      <c r="BE120" s="144">
        <f aca="true" t="shared" si="4" ref="BE120:BE128">IF(N120="základní",J120,0)</f>
        <v>0</v>
      </c>
      <c r="BF120" s="144">
        <f aca="true" t="shared" si="5" ref="BF120:BF128">IF(N120="snížená",J120,0)</f>
        <v>0</v>
      </c>
      <c r="BG120" s="144">
        <f aca="true" t="shared" si="6" ref="BG120:BG128">IF(N120="zákl. přenesená",J120,0)</f>
        <v>0</v>
      </c>
      <c r="BH120" s="144">
        <f aca="true" t="shared" si="7" ref="BH120:BH128">IF(N120="sníž. přenesená",J120,0)</f>
        <v>0</v>
      </c>
      <c r="BI120" s="144">
        <f aca="true" t="shared" si="8" ref="BI120:BI128">IF(N120="nulová",J120,0)</f>
        <v>0</v>
      </c>
      <c r="BJ120" s="14" t="s">
        <v>80</v>
      </c>
      <c r="BK120" s="144">
        <f aca="true" t="shared" si="9" ref="BK120:BK128">ROUND(I120*H120,2)</f>
        <v>0</v>
      </c>
      <c r="BL120" s="14" t="s">
        <v>199</v>
      </c>
      <c r="BM120" s="14" t="s">
        <v>202</v>
      </c>
    </row>
    <row r="121" spans="2:65" s="1" customFormat="1" ht="16.5" customHeight="1">
      <c r="B121" s="132"/>
      <c r="C121" s="154" t="s">
        <v>203</v>
      </c>
      <c r="D121" s="154" t="s">
        <v>204</v>
      </c>
      <c r="E121" s="155" t="s">
        <v>205</v>
      </c>
      <c r="F121" s="156" t="s">
        <v>206</v>
      </c>
      <c r="G121" s="157" t="s">
        <v>158</v>
      </c>
      <c r="H121" s="158">
        <v>10</v>
      </c>
      <c r="I121" s="159"/>
      <c r="J121" s="160">
        <f t="shared" si="0"/>
        <v>0</v>
      </c>
      <c r="K121" s="156" t="s">
        <v>1</v>
      </c>
      <c r="L121" s="161"/>
      <c r="M121" s="162" t="s">
        <v>1</v>
      </c>
      <c r="N121" s="163" t="s">
        <v>43</v>
      </c>
      <c r="O121" s="47"/>
      <c r="P121" s="142">
        <f t="shared" si="1"/>
        <v>0</v>
      </c>
      <c r="Q121" s="142">
        <v>0.0058</v>
      </c>
      <c r="R121" s="142">
        <f t="shared" si="2"/>
        <v>0.057999999999999996</v>
      </c>
      <c r="S121" s="142">
        <v>0</v>
      </c>
      <c r="T121" s="143">
        <f t="shared" si="3"/>
        <v>0</v>
      </c>
      <c r="AR121" s="14" t="s">
        <v>207</v>
      </c>
      <c r="AT121" s="14" t="s">
        <v>204</v>
      </c>
      <c r="AU121" s="14" t="s">
        <v>82</v>
      </c>
      <c r="AY121" s="14" t="s">
        <v>118</v>
      </c>
      <c r="BE121" s="144">
        <f t="shared" si="4"/>
        <v>0</v>
      </c>
      <c r="BF121" s="144">
        <f t="shared" si="5"/>
        <v>0</v>
      </c>
      <c r="BG121" s="144">
        <f t="shared" si="6"/>
        <v>0</v>
      </c>
      <c r="BH121" s="144">
        <f t="shared" si="7"/>
        <v>0</v>
      </c>
      <c r="BI121" s="144">
        <f t="shared" si="8"/>
        <v>0</v>
      </c>
      <c r="BJ121" s="14" t="s">
        <v>80</v>
      </c>
      <c r="BK121" s="144">
        <f t="shared" si="9"/>
        <v>0</v>
      </c>
      <c r="BL121" s="14" t="s">
        <v>199</v>
      </c>
      <c r="BM121" s="14" t="s">
        <v>208</v>
      </c>
    </row>
    <row r="122" spans="2:65" s="1" customFormat="1" ht="16.5" customHeight="1">
      <c r="B122" s="132"/>
      <c r="C122" s="133" t="s">
        <v>209</v>
      </c>
      <c r="D122" s="133" t="s">
        <v>120</v>
      </c>
      <c r="E122" s="134" t="s">
        <v>210</v>
      </c>
      <c r="F122" s="135" t="s">
        <v>211</v>
      </c>
      <c r="G122" s="136" t="s">
        <v>158</v>
      </c>
      <c r="H122" s="137">
        <v>8</v>
      </c>
      <c r="I122" s="138"/>
      <c r="J122" s="139">
        <f t="shared" si="0"/>
        <v>0</v>
      </c>
      <c r="K122" s="135" t="s">
        <v>124</v>
      </c>
      <c r="L122" s="28"/>
      <c r="M122" s="140" t="s">
        <v>1</v>
      </c>
      <c r="N122" s="141" t="s">
        <v>43</v>
      </c>
      <c r="O122" s="47"/>
      <c r="P122" s="142">
        <f t="shared" si="1"/>
        <v>0</v>
      </c>
      <c r="Q122" s="142">
        <v>0</v>
      </c>
      <c r="R122" s="142">
        <f t="shared" si="2"/>
        <v>0</v>
      </c>
      <c r="S122" s="142">
        <v>0</v>
      </c>
      <c r="T122" s="143">
        <f t="shared" si="3"/>
        <v>0</v>
      </c>
      <c r="AR122" s="14" t="s">
        <v>199</v>
      </c>
      <c r="AT122" s="14" t="s">
        <v>120</v>
      </c>
      <c r="AU122" s="14" t="s">
        <v>82</v>
      </c>
      <c r="AY122" s="14" t="s">
        <v>118</v>
      </c>
      <c r="BE122" s="144">
        <f t="shared" si="4"/>
        <v>0</v>
      </c>
      <c r="BF122" s="144">
        <f t="shared" si="5"/>
        <v>0</v>
      </c>
      <c r="BG122" s="144">
        <f t="shared" si="6"/>
        <v>0</v>
      </c>
      <c r="BH122" s="144">
        <f t="shared" si="7"/>
        <v>0</v>
      </c>
      <c r="BI122" s="144">
        <f t="shared" si="8"/>
        <v>0</v>
      </c>
      <c r="BJ122" s="14" t="s">
        <v>80</v>
      </c>
      <c r="BK122" s="144">
        <f t="shared" si="9"/>
        <v>0</v>
      </c>
      <c r="BL122" s="14" t="s">
        <v>199</v>
      </c>
      <c r="BM122" s="14" t="s">
        <v>212</v>
      </c>
    </row>
    <row r="123" spans="2:65" s="1" customFormat="1" ht="16.5" customHeight="1">
      <c r="B123" s="132"/>
      <c r="C123" s="154" t="s">
        <v>213</v>
      </c>
      <c r="D123" s="154" t="s">
        <v>204</v>
      </c>
      <c r="E123" s="155" t="s">
        <v>214</v>
      </c>
      <c r="F123" s="156" t="s">
        <v>215</v>
      </c>
      <c r="G123" s="157" t="s">
        <v>158</v>
      </c>
      <c r="H123" s="158">
        <v>8</v>
      </c>
      <c r="I123" s="159"/>
      <c r="J123" s="160">
        <f t="shared" si="0"/>
        <v>0</v>
      </c>
      <c r="K123" s="156" t="s">
        <v>1</v>
      </c>
      <c r="L123" s="161"/>
      <c r="M123" s="162" t="s">
        <v>1</v>
      </c>
      <c r="N123" s="163" t="s">
        <v>43</v>
      </c>
      <c r="O123" s="47"/>
      <c r="P123" s="142">
        <f t="shared" si="1"/>
        <v>0</v>
      </c>
      <c r="Q123" s="142">
        <v>0</v>
      </c>
      <c r="R123" s="142">
        <f t="shared" si="2"/>
        <v>0</v>
      </c>
      <c r="S123" s="142">
        <v>0</v>
      </c>
      <c r="T123" s="143">
        <f t="shared" si="3"/>
        <v>0</v>
      </c>
      <c r="AR123" s="14" t="s">
        <v>207</v>
      </c>
      <c r="AT123" s="14" t="s">
        <v>204</v>
      </c>
      <c r="AU123" s="14" t="s">
        <v>82</v>
      </c>
      <c r="AY123" s="14" t="s">
        <v>118</v>
      </c>
      <c r="BE123" s="144">
        <f t="shared" si="4"/>
        <v>0</v>
      </c>
      <c r="BF123" s="144">
        <f t="shared" si="5"/>
        <v>0</v>
      </c>
      <c r="BG123" s="144">
        <f t="shared" si="6"/>
        <v>0</v>
      </c>
      <c r="BH123" s="144">
        <f t="shared" si="7"/>
        <v>0</v>
      </c>
      <c r="BI123" s="144">
        <f t="shared" si="8"/>
        <v>0</v>
      </c>
      <c r="BJ123" s="14" t="s">
        <v>80</v>
      </c>
      <c r="BK123" s="144">
        <f t="shared" si="9"/>
        <v>0</v>
      </c>
      <c r="BL123" s="14" t="s">
        <v>199</v>
      </c>
      <c r="BM123" s="14" t="s">
        <v>216</v>
      </c>
    </row>
    <row r="124" spans="2:65" s="1" customFormat="1" ht="16.5" customHeight="1">
      <c r="B124" s="132"/>
      <c r="C124" s="133" t="s">
        <v>217</v>
      </c>
      <c r="D124" s="133" t="s">
        <v>120</v>
      </c>
      <c r="E124" s="134" t="s">
        <v>218</v>
      </c>
      <c r="F124" s="135" t="s">
        <v>219</v>
      </c>
      <c r="G124" s="136" t="s">
        <v>158</v>
      </c>
      <c r="H124" s="137">
        <v>4</v>
      </c>
      <c r="I124" s="138"/>
      <c r="J124" s="139">
        <f t="shared" si="0"/>
        <v>0</v>
      </c>
      <c r="K124" s="135" t="s">
        <v>124</v>
      </c>
      <c r="L124" s="28"/>
      <c r="M124" s="140" t="s">
        <v>1</v>
      </c>
      <c r="N124" s="141" t="s">
        <v>43</v>
      </c>
      <c r="O124" s="47"/>
      <c r="P124" s="142">
        <f t="shared" si="1"/>
        <v>0</v>
      </c>
      <c r="Q124" s="142">
        <v>0</v>
      </c>
      <c r="R124" s="142">
        <f t="shared" si="2"/>
        <v>0</v>
      </c>
      <c r="S124" s="142">
        <v>0</v>
      </c>
      <c r="T124" s="143">
        <f t="shared" si="3"/>
        <v>0</v>
      </c>
      <c r="AR124" s="14" t="s">
        <v>199</v>
      </c>
      <c r="AT124" s="14" t="s">
        <v>120</v>
      </c>
      <c r="AU124" s="14" t="s">
        <v>82</v>
      </c>
      <c r="AY124" s="14" t="s">
        <v>118</v>
      </c>
      <c r="BE124" s="144">
        <f t="shared" si="4"/>
        <v>0</v>
      </c>
      <c r="BF124" s="144">
        <f t="shared" si="5"/>
        <v>0</v>
      </c>
      <c r="BG124" s="144">
        <f t="shared" si="6"/>
        <v>0</v>
      </c>
      <c r="BH124" s="144">
        <f t="shared" si="7"/>
        <v>0</v>
      </c>
      <c r="BI124" s="144">
        <f t="shared" si="8"/>
        <v>0</v>
      </c>
      <c r="BJ124" s="14" t="s">
        <v>80</v>
      </c>
      <c r="BK124" s="144">
        <f t="shared" si="9"/>
        <v>0</v>
      </c>
      <c r="BL124" s="14" t="s">
        <v>199</v>
      </c>
      <c r="BM124" s="14" t="s">
        <v>220</v>
      </c>
    </row>
    <row r="125" spans="2:65" s="1" customFormat="1" ht="16.5" customHeight="1">
      <c r="B125" s="132"/>
      <c r="C125" s="154" t="s">
        <v>7</v>
      </c>
      <c r="D125" s="154" t="s">
        <v>204</v>
      </c>
      <c r="E125" s="155" t="s">
        <v>221</v>
      </c>
      <c r="F125" s="156" t="s">
        <v>222</v>
      </c>
      <c r="G125" s="157" t="s">
        <v>158</v>
      </c>
      <c r="H125" s="158">
        <v>4</v>
      </c>
      <c r="I125" s="159"/>
      <c r="J125" s="160">
        <f t="shared" si="0"/>
        <v>0</v>
      </c>
      <c r="K125" s="156" t="s">
        <v>1</v>
      </c>
      <c r="L125" s="161"/>
      <c r="M125" s="162" t="s">
        <v>1</v>
      </c>
      <c r="N125" s="163" t="s">
        <v>43</v>
      </c>
      <c r="O125" s="47"/>
      <c r="P125" s="142">
        <f t="shared" si="1"/>
        <v>0</v>
      </c>
      <c r="Q125" s="142">
        <v>0</v>
      </c>
      <c r="R125" s="142">
        <f t="shared" si="2"/>
        <v>0</v>
      </c>
      <c r="S125" s="142">
        <v>0</v>
      </c>
      <c r="T125" s="143">
        <f t="shared" si="3"/>
        <v>0</v>
      </c>
      <c r="AR125" s="14" t="s">
        <v>207</v>
      </c>
      <c r="AT125" s="14" t="s">
        <v>204</v>
      </c>
      <c r="AU125" s="14" t="s">
        <v>82</v>
      </c>
      <c r="AY125" s="14" t="s">
        <v>118</v>
      </c>
      <c r="BE125" s="144">
        <f t="shared" si="4"/>
        <v>0</v>
      </c>
      <c r="BF125" s="144">
        <f t="shared" si="5"/>
        <v>0</v>
      </c>
      <c r="BG125" s="144">
        <f t="shared" si="6"/>
        <v>0</v>
      </c>
      <c r="BH125" s="144">
        <f t="shared" si="7"/>
        <v>0</v>
      </c>
      <c r="BI125" s="144">
        <f t="shared" si="8"/>
        <v>0</v>
      </c>
      <c r="BJ125" s="14" t="s">
        <v>80</v>
      </c>
      <c r="BK125" s="144">
        <f t="shared" si="9"/>
        <v>0</v>
      </c>
      <c r="BL125" s="14" t="s">
        <v>199</v>
      </c>
      <c r="BM125" s="14" t="s">
        <v>223</v>
      </c>
    </row>
    <row r="126" spans="2:65" s="1" customFormat="1" ht="16.5" customHeight="1">
      <c r="B126" s="132"/>
      <c r="C126" s="133" t="s">
        <v>224</v>
      </c>
      <c r="D126" s="133" t="s">
        <v>120</v>
      </c>
      <c r="E126" s="134" t="s">
        <v>225</v>
      </c>
      <c r="F126" s="135" t="s">
        <v>226</v>
      </c>
      <c r="G126" s="136" t="s">
        <v>123</v>
      </c>
      <c r="H126" s="137">
        <v>24.8</v>
      </c>
      <c r="I126" s="138"/>
      <c r="J126" s="139">
        <f t="shared" si="0"/>
        <v>0</v>
      </c>
      <c r="K126" s="135" t="s">
        <v>124</v>
      </c>
      <c r="L126" s="28"/>
      <c r="M126" s="140" t="s">
        <v>1</v>
      </c>
      <c r="N126" s="141" t="s">
        <v>43</v>
      </c>
      <c r="O126" s="47"/>
      <c r="P126" s="142">
        <f t="shared" si="1"/>
        <v>0</v>
      </c>
      <c r="Q126" s="142">
        <v>0</v>
      </c>
      <c r="R126" s="142">
        <f t="shared" si="2"/>
        <v>0</v>
      </c>
      <c r="S126" s="142">
        <v>0.013</v>
      </c>
      <c r="T126" s="143">
        <f t="shared" si="3"/>
        <v>0.3224</v>
      </c>
      <c r="AR126" s="14" t="s">
        <v>199</v>
      </c>
      <c r="AT126" s="14" t="s">
        <v>120</v>
      </c>
      <c r="AU126" s="14" t="s">
        <v>82</v>
      </c>
      <c r="AY126" s="14" t="s">
        <v>118</v>
      </c>
      <c r="BE126" s="144">
        <f t="shared" si="4"/>
        <v>0</v>
      </c>
      <c r="BF126" s="144">
        <f t="shared" si="5"/>
        <v>0</v>
      </c>
      <c r="BG126" s="144">
        <f t="shared" si="6"/>
        <v>0</v>
      </c>
      <c r="BH126" s="144">
        <f t="shared" si="7"/>
        <v>0</v>
      </c>
      <c r="BI126" s="144">
        <f t="shared" si="8"/>
        <v>0</v>
      </c>
      <c r="BJ126" s="14" t="s">
        <v>80</v>
      </c>
      <c r="BK126" s="144">
        <f t="shared" si="9"/>
        <v>0</v>
      </c>
      <c r="BL126" s="14" t="s">
        <v>199</v>
      </c>
      <c r="BM126" s="14" t="s">
        <v>227</v>
      </c>
    </row>
    <row r="127" spans="2:65" s="1" customFormat="1" ht="16.5" customHeight="1">
      <c r="B127" s="132"/>
      <c r="C127" s="133" t="s">
        <v>228</v>
      </c>
      <c r="D127" s="133" t="s">
        <v>120</v>
      </c>
      <c r="E127" s="134" t="s">
        <v>229</v>
      </c>
      <c r="F127" s="135" t="s">
        <v>230</v>
      </c>
      <c r="G127" s="136" t="s">
        <v>123</v>
      </c>
      <c r="H127" s="137">
        <v>7.6</v>
      </c>
      <c r="I127" s="138"/>
      <c r="J127" s="139">
        <f t="shared" si="0"/>
        <v>0</v>
      </c>
      <c r="K127" s="135" t="s">
        <v>124</v>
      </c>
      <c r="L127" s="28"/>
      <c r="M127" s="140" t="s">
        <v>1</v>
      </c>
      <c r="N127" s="141" t="s">
        <v>43</v>
      </c>
      <c r="O127" s="47"/>
      <c r="P127" s="142">
        <f t="shared" si="1"/>
        <v>0</v>
      </c>
      <c r="Q127" s="142">
        <v>0</v>
      </c>
      <c r="R127" s="142">
        <f t="shared" si="2"/>
        <v>0</v>
      </c>
      <c r="S127" s="142">
        <v>0.023</v>
      </c>
      <c r="T127" s="143">
        <f t="shared" si="3"/>
        <v>0.17479999999999998</v>
      </c>
      <c r="AR127" s="14" t="s">
        <v>199</v>
      </c>
      <c r="AT127" s="14" t="s">
        <v>120</v>
      </c>
      <c r="AU127" s="14" t="s">
        <v>82</v>
      </c>
      <c r="AY127" s="14" t="s">
        <v>118</v>
      </c>
      <c r="BE127" s="144">
        <f t="shared" si="4"/>
        <v>0</v>
      </c>
      <c r="BF127" s="144">
        <f t="shared" si="5"/>
        <v>0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14" t="s">
        <v>80</v>
      </c>
      <c r="BK127" s="144">
        <f t="shared" si="9"/>
        <v>0</v>
      </c>
      <c r="BL127" s="14" t="s">
        <v>199</v>
      </c>
      <c r="BM127" s="14" t="s">
        <v>231</v>
      </c>
    </row>
    <row r="128" spans="2:65" s="1" customFormat="1" ht="16.5" customHeight="1">
      <c r="B128" s="132"/>
      <c r="C128" s="133" t="s">
        <v>232</v>
      </c>
      <c r="D128" s="133" t="s">
        <v>120</v>
      </c>
      <c r="E128" s="134" t="s">
        <v>233</v>
      </c>
      <c r="F128" s="135" t="s">
        <v>234</v>
      </c>
      <c r="G128" s="136" t="s">
        <v>123</v>
      </c>
      <c r="H128" s="137">
        <v>24.8</v>
      </c>
      <c r="I128" s="138"/>
      <c r="J128" s="139">
        <f t="shared" si="0"/>
        <v>0</v>
      </c>
      <c r="K128" s="135" t="s">
        <v>124</v>
      </c>
      <c r="L128" s="28"/>
      <c r="M128" s="140" t="s">
        <v>1</v>
      </c>
      <c r="N128" s="141" t="s">
        <v>43</v>
      </c>
      <c r="O128" s="47"/>
      <c r="P128" s="142">
        <f t="shared" si="1"/>
        <v>0</v>
      </c>
      <c r="Q128" s="142">
        <v>0</v>
      </c>
      <c r="R128" s="142">
        <f t="shared" si="2"/>
        <v>0</v>
      </c>
      <c r="S128" s="142">
        <v>0</v>
      </c>
      <c r="T128" s="143">
        <f t="shared" si="3"/>
        <v>0</v>
      </c>
      <c r="AR128" s="14" t="s">
        <v>199</v>
      </c>
      <c r="AT128" s="14" t="s">
        <v>120</v>
      </c>
      <c r="AU128" s="14" t="s">
        <v>82</v>
      </c>
      <c r="AY128" s="14" t="s">
        <v>118</v>
      </c>
      <c r="BE128" s="144">
        <f t="shared" si="4"/>
        <v>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4" t="s">
        <v>80</v>
      </c>
      <c r="BK128" s="144">
        <f t="shared" si="9"/>
        <v>0</v>
      </c>
      <c r="BL128" s="14" t="s">
        <v>199</v>
      </c>
      <c r="BM128" s="14" t="s">
        <v>235</v>
      </c>
    </row>
    <row r="129" spans="2:51" s="11" customFormat="1" ht="12">
      <c r="B129" s="145"/>
      <c r="D129" s="146" t="s">
        <v>136</v>
      </c>
      <c r="E129" s="147" t="s">
        <v>1</v>
      </c>
      <c r="F129" s="148" t="s">
        <v>236</v>
      </c>
      <c r="H129" s="149">
        <v>13</v>
      </c>
      <c r="I129" s="150"/>
      <c r="L129" s="145"/>
      <c r="M129" s="151"/>
      <c r="N129" s="152"/>
      <c r="O129" s="152"/>
      <c r="P129" s="152"/>
      <c r="Q129" s="152"/>
      <c r="R129" s="152"/>
      <c r="S129" s="152"/>
      <c r="T129" s="153"/>
      <c r="AT129" s="147" t="s">
        <v>136</v>
      </c>
      <c r="AU129" s="147" t="s">
        <v>82</v>
      </c>
      <c r="AV129" s="11" t="s">
        <v>82</v>
      </c>
      <c r="AW129" s="11" t="s">
        <v>34</v>
      </c>
      <c r="AX129" s="11" t="s">
        <v>72</v>
      </c>
      <c r="AY129" s="147" t="s">
        <v>118</v>
      </c>
    </row>
    <row r="130" spans="2:51" s="11" customFormat="1" ht="12">
      <c r="B130" s="145"/>
      <c r="D130" s="146" t="s">
        <v>136</v>
      </c>
      <c r="E130" s="147" t="s">
        <v>1</v>
      </c>
      <c r="F130" s="148" t="s">
        <v>237</v>
      </c>
      <c r="H130" s="149">
        <v>9</v>
      </c>
      <c r="I130" s="150"/>
      <c r="L130" s="145"/>
      <c r="M130" s="151"/>
      <c r="N130" s="152"/>
      <c r="O130" s="152"/>
      <c r="P130" s="152"/>
      <c r="Q130" s="152"/>
      <c r="R130" s="152"/>
      <c r="S130" s="152"/>
      <c r="T130" s="153"/>
      <c r="AT130" s="147" t="s">
        <v>136</v>
      </c>
      <c r="AU130" s="147" t="s">
        <v>82</v>
      </c>
      <c r="AV130" s="11" t="s">
        <v>82</v>
      </c>
      <c r="AW130" s="11" t="s">
        <v>34</v>
      </c>
      <c r="AX130" s="11" t="s">
        <v>72</v>
      </c>
      <c r="AY130" s="147" t="s">
        <v>118</v>
      </c>
    </row>
    <row r="131" spans="2:51" s="11" customFormat="1" ht="12">
      <c r="B131" s="145"/>
      <c r="D131" s="146" t="s">
        <v>136</v>
      </c>
      <c r="E131" s="147" t="s">
        <v>1</v>
      </c>
      <c r="F131" s="148" t="s">
        <v>238</v>
      </c>
      <c r="H131" s="149">
        <v>2.8</v>
      </c>
      <c r="I131" s="150"/>
      <c r="L131" s="145"/>
      <c r="M131" s="151"/>
      <c r="N131" s="152"/>
      <c r="O131" s="152"/>
      <c r="P131" s="152"/>
      <c r="Q131" s="152"/>
      <c r="R131" s="152"/>
      <c r="S131" s="152"/>
      <c r="T131" s="153"/>
      <c r="AT131" s="147" t="s">
        <v>136</v>
      </c>
      <c r="AU131" s="147" t="s">
        <v>82</v>
      </c>
      <c r="AV131" s="11" t="s">
        <v>82</v>
      </c>
      <c r="AW131" s="11" t="s">
        <v>34</v>
      </c>
      <c r="AX131" s="11" t="s">
        <v>72</v>
      </c>
      <c r="AY131" s="147" t="s">
        <v>118</v>
      </c>
    </row>
    <row r="132" spans="2:51" s="12" customFormat="1" ht="12">
      <c r="B132" s="164"/>
      <c r="D132" s="146" t="s">
        <v>136</v>
      </c>
      <c r="E132" s="165" t="s">
        <v>1</v>
      </c>
      <c r="F132" s="166" t="s">
        <v>239</v>
      </c>
      <c r="H132" s="167">
        <v>24.8</v>
      </c>
      <c r="I132" s="168"/>
      <c r="L132" s="164"/>
      <c r="M132" s="169"/>
      <c r="N132" s="170"/>
      <c r="O132" s="170"/>
      <c r="P132" s="170"/>
      <c r="Q132" s="170"/>
      <c r="R132" s="170"/>
      <c r="S132" s="170"/>
      <c r="T132" s="171"/>
      <c r="AT132" s="165" t="s">
        <v>136</v>
      </c>
      <c r="AU132" s="165" t="s">
        <v>82</v>
      </c>
      <c r="AV132" s="12" t="s">
        <v>125</v>
      </c>
      <c r="AW132" s="12" t="s">
        <v>34</v>
      </c>
      <c r="AX132" s="12" t="s">
        <v>80</v>
      </c>
      <c r="AY132" s="165" t="s">
        <v>118</v>
      </c>
    </row>
    <row r="133" spans="2:65" s="1" customFormat="1" ht="16.5" customHeight="1">
      <c r="B133" s="132"/>
      <c r="C133" s="133" t="s">
        <v>240</v>
      </c>
      <c r="D133" s="133" t="s">
        <v>120</v>
      </c>
      <c r="E133" s="134" t="s">
        <v>241</v>
      </c>
      <c r="F133" s="135" t="s">
        <v>242</v>
      </c>
      <c r="G133" s="136" t="s">
        <v>123</v>
      </c>
      <c r="H133" s="137">
        <v>7.6</v>
      </c>
      <c r="I133" s="138"/>
      <c r="J133" s="139">
        <f>ROUND(I133*H133,2)</f>
        <v>0</v>
      </c>
      <c r="K133" s="135" t="s">
        <v>124</v>
      </c>
      <c r="L133" s="28"/>
      <c r="M133" s="140" t="s">
        <v>1</v>
      </c>
      <c r="N133" s="141" t="s">
        <v>43</v>
      </c>
      <c r="O133" s="47"/>
      <c r="P133" s="142">
        <f>O133*H133</f>
        <v>0</v>
      </c>
      <c r="Q133" s="142">
        <v>0</v>
      </c>
      <c r="R133" s="142">
        <f>Q133*H133</f>
        <v>0</v>
      </c>
      <c r="S133" s="142">
        <v>0</v>
      </c>
      <c r="T133" s="143">
        <f>S133*H133</f>
        <v>0</v>
      </c>
      <c r="AR133" s="14" t="s">
        <v>199</v>
      </c>
      <c r="AT133" s="14" t="s">
        <v>120</v>
      </c>
      <c r="AU133" s="14" t="s">
        <v>82</v>
      </c>
      <c r="AY133" s="14" t="s">
        <v>118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4" t="s">
        <v>80</v>
      </c>
      <c r="BK133" s="144">
        <f>ROUND(I133*H133,2)</f>
        <v>0</v>
      </c>
      <c r="BL133" s="14" t="s">
        <v>199</v>
      </c>
      <c r="BM133" s="14" t="s">
        <v>243</v>
      </c>
    </row>
    <row r="134" spans="2:51" s="11" customFormat="1" ht="12">
      <c r="B134" s="145"/>
      <c r="D134" s="146" t="s">
        <v>136</v>
      </c>
      <c r="E134" s="147" t="s">
        <v>1</v>
      </c>
      <c r="F134" s="148" t="s">
        <v>244</v>
      </c>
      <c r="H134" s="149">
        <v>7.6</v>
      </c>
      <c r="I134" s="150"/>
      <c r="L134" s="145"/>
      <c r="M134" s="151"/>
      <c r="N134" s="152"/>
      <c r="O134" s="152"/>
      <c r="P134" s="152"/>
      <c r="Q134" s="152"/>
      <c r="R134" s="152"/>
      <c r="S134" s="152"/>
      <c r="T134" s="153"/>
      <c r="AT134" s="147" t="s">
        <v>136</v>
      </c>
      <c r="AU134" s="147" t="s">
        <v>82</v>
      </c>
      <c r="AV134" s="11" t="s">
        <v>82</v>
      </c>
      <c r="AW134" s="11" t="s">
        <v>34</v>
      </c>
      <c r="AX134" s="11" t="s">
        <v>80</v>
      </c>
      <c r="AY134" s="147" t="s">
        <v>118</v>
      </c>
    </row>
    <row r="135" spans="2:65" s="1" customFormat="1" ht="16.5" customHeight="1">
      <c r="B135" s="132"/>
      <c r="C135" s="154" t="s">
        <v>245</v>
      </c>
      <c r="D135" s="154" t="s">
        <v>204</v>
      </c>
      <c r="E135" s="155" t="s">
        <v>246</v>
      </c>
      <c r="F135" s="156" t="s">
        <v>247</v>
      </c>
      <c r="G135" s="157" t="s">
        <v>248</v>
      </c>
      <c r="H135" s="158">
        <v>0.911</v>
      </c>
      <c r="I135" s="159"/>
      <c r="J135" s="160">
        <f>ROUND(I135*H135,2)</f>
        <v>0</v>
      </c>
      <c r="K135" s="156" t="s">
        <v>124</v>
      </c>
      <c r="L135" s="161"/>
      <c r="M135" s="162" t="s">
        <v>1</v>
      </c>
      <c r="N135" s="163" t="s">
        <v>43</v>
      </c>
      <c r="O135" s="47"/>
      <c r="P135" s="142">
        <f>O135*H135</f>
        <v>0</v>
      </c>
      <c r="Q135" s="142">
        <v>0.55</v>
      </c>
      <c r="R135" s="142">
        <f>Q135*H135</f>
        <v>0.5010500000000001</v>
      </c>
      <c r="S135" s="142">
        <v>0</v>
      </c>
      <c r="T135" s="143">
        <f>S135*H135</f>
        <v>0</v>
      </c>
      <c r="AR135" s="14" t="s">
        <v>207</v>
      </c>
      <c r="AT135" s="14" t="s">
        <v>204</v>
      </c>
      <c r="AU135" s="14" t="s">
        <v>82</v>
      </c>
      <c r="AY135" s="14" t="s">
        <v>118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4" t="s">
        <v>80</v>
      </c>
      <c r="BK135" s="144">
        <f>ROUND(I135*H135,2)</f>
        <v>0</v>
      </c>
      <c r="BL135" s="14" t="s">
        <v>199</v>
      </c>
      <c r="BM135" s="14" t="s">
        <v>249</v>
      </c>
    </row>
    <row r="136" spans="2:51" s="11" customFormat="1" ht="12">
      <c r="B136" s="145"/>
      <c r="D136" s="146" t="s">
        <v>136</v>
      </c>
      <c r="E136" s="147" t="s">
        <v>1</v>
      </c>
      <c r="F136" s="148" t="s">
        <v>250</v>
      </c>
      <c r="H136" s="149">
        <v>0.366</v>
      </c>
      <c r="I136" s="150"/>
      <c r="L136" s="145"/>
      <c r="M136" s="151"/>
      <c r="N136" s="152"/>
      <c r="O136" s="152"/>
      <c r="P136" s="152"/>
      <c r="Q136" s="152"/>
      <c r="R136" s="152"/>
      <c r="S136" s="152"/>
      <c r="T136" s="153"/>
      <c r="AT136" s="147" t="s">
        <v>136</v>
      </c>
      <c r="AU136" s="147" t="s">
        <v>82</v>
      </c>
      <c r="AV136" s="11" t="s">
        <v>82</v>
      </c>
      <c r="AW136" s="11" t="s">
        <v>34</v>
      </c>
      <c r="AX136" s="11" t="s">
        <v>72</v>
      </c>
      <c r="AY136" s="147" t="s">
        <v>118</v>
      </c>
    </row>
    <row r="137" spans="2:51" s="11" customFormat="1" ht="12">
      <c r="B137" s="145"/>
      <c r="D137" s="146" t="s">
        <v>136</v>
      </c>
      <c r="E137" s="147" t="s">
        <v>1</v>
      </c>
      <c r="F137" s="148" t="s">
        <v>251</v>
      </c>
      <c r="H137" s="149">
        <v>0.253</v>
      </c>
      <c r="I137" s="150"/>
      <c r="L137" s="145"/>
      <c r="M137" s="151"/>
      <c r="N137" s="152"/>
      <c r="O137" s="152"/>
      <c r="P137" s="152"/>
      <c r="Q137" s="152"/>
      <c r="R137" s="152"/>
      <c r="S137" s="152"/>
      <c r="T137" s="153"/>
      <c r="AT137" s="147" t="s">
        <v>136</v>
      </c>
      <c r="AU137" s="147" t="s">
        <v>82</v>
      </c>
      <c r="AV137" s="11" t="s">
        <v>82</v>
      </c>
      <c r="AW137" s="11" t="s">
        <v>34</v>
      </c>
      <c r="AX137" s="11" t="s">
        <v>72</v>
      </c>
      <c r="AY137" s="147" t="s">
        <v>118</v>
      </c>
    </row>
    <row r="138" spans="2:51" s="11" customFormat="1" ht="12">
      <c r="B138" s="145"/>
      <c r="D138" s="146" t="s">
        <v>136</v>
      </c>
      <c r="E138" s="147" t="s">
        <v>1</v>
      </c>
      <c r="F138" s="148" t="s">
        <v>252</v>
      </c>
      <c r="H138" s="149">
        <v>0.243</v>
      </c>
      <c r="I138" s="150"/>
      <c r="L138" s="145"/>
      <c r="M138" s="151"/>
      <c r="N138" s="152"/>
      <c r="O138" s="152"/>
      <c r="P138" s="152"/>
      <c r="Q138" s="152"/>
      <c r="R138" s="152"/>
      <c r="S138" s="152"/>
      <c r="T138" s="153"/>
      <c r="AT138" s="147" t="s">
        <v>136</v>
      </c>
      <c r="AU138" s="147" t="s">
        <v>82</v>
      </c>
      <c r="AV138" s="11" t="s">
        <v>82</v>
      </c>
      <c r="AW138" s="11" t="s">
        <v>34</v>
      </c>
      <c r="AX138" s="11" t="s">
        <v>72</v>
      </c>
      <c r="AY138" s="147" t="s">
        <v>118</v>
      </c>
    </row>
    <row r="139" spans="2:51" s="11" customFormat="1" ht="12">
      <c r="B139" s="145"/>
      <c r="D139" s="146" t="s">
        <v>136</v>
      </c>
      <c r="E139" s="147" t="s">
        <v>1</v>
      </c>
      <c r="F139" s="148" t="s">
        <v>253</v>
      </c>
      <c r="H139" s="149">
        <v>0.049</v>
      </c>
      <c r="I139" s="150"/>
      <c r="L139" s="145"/>
      <c r="M139" s="151"/>
      <c r="N139" s="152"/>
      <c r="O139" s="152"/>
      <c r="P139" s="152"/>
      <c r="Q139" s="152"/>
      <c r="R139" s="152"/>
      <c r="S139" s="152"/>
      <c r="T139" s="153"/>
      <c r="AT139" s="147" t="s">
        <v>136</v>
      </c>
      <c r="AU139" s="147" t="s">
        <v>82</v>
      </c>
      <c r="AV139" s="11" t="s">
        <v>82</v>
      </c>
      <c r="AW139" s="11" t="s">
        <v>34</v>
      </c>
      <c r="AX139" s="11" t="s">
        <v>72</v>
      </c>
      <c r="AY139" s="147" t="s">
        <v>118</v>
      </c>
    </row>
    <row r="140" spans="2:51" s="12" customFormat="1" ht="12">
      <c r="B140" s="164"/>
      <c r="D140" s="146" t="s">
        <v>136</v>
      </c>
      <c r="E140" s="165" t="s">
        <v>1</v>
      </c>
      <c r="F140" s="166" t="s">
        <v>239</v>
      </c>
      <c r="H140" s="167">
        <v>0.911</v>
      </c>
      <c r="I140" s="168"/>
      <c r="L140" s="164"/>
      <c r="M140" s="169"/>
      <c r="N140" s="170"/>
      <c r="O140" s="170"/>
      <c r="P140" s="170"/>
      <c r="Q140" s="170"/>
      <c r="R140" s="170"/>
      <c r="S140" s="170"/>
      <c r="T140" s="171"/>
      <c r="AT140" s="165" t="s">
        <v>136</v>
      </c>
      <c r="AU140" s="165" t="s">
        <v>82</v>
      </c>
      <c r="AV140" s="12" t="s">
        <v>125</v>
      </c>
      <c r="AW140" s="12" t="s">
        <v>34</v>
      </c>
      <c r="AX140" s="12" t="s">
        <v>80</v>
      </c>
      <c r="AY140" s="165" t="s">
        <v>118</v>
      </c>
    </row>
    <row r="141" spans="2:65" s="1" customFormat="1" ht="16.5" customHeight="1">
      <c r="B141" s="132"/>
      <c r="C141" s="133" t="s">
        <v>254</v>
      </c>
      <c r="D141" s="133" t="s">
        <v>120</v>
      </c>
      <c r="E141" s="134" t="s">
        <v>255</v>
      </c>
      <c r="F141" s="135" t="s">
        <v>256</v>
      </c>
      <c r="G141" s="136" t="s">
        <v>248</v>
      </c>
      <c r="H141" s="137">
        <v>0.911</v>
      </c>
      <c r="I141" s="138"/>
      <c r="J141" s="139">
        <f>ROUND(I141*H141,2)</f>
        <v>0</v>
      </c>
      <c r="K141" s="135" t="s">
        <v>124</v>
      </c>
      <c r="L141" s="28"/>
      <c r="M141" s="140" t="s">
        <v>1</v>
      </c>
      <c r="N141" s="141" t="s">
        <v>43</v>
      </c>
      <c r="O141" s="47"/>
      <c r="P141" s="142">
        <f>O141*H141</f>
        <v>0</v>
      </c>
      <c r="Q141" s="142">
        <v>0.02447</v>
      </c>
      <c r="R141" s="142">
        <f>Q141*H141</f>
        <v>0.02229217</v>
      </c>
      <c r="S141" s="142">
        <v>0</v>
      </c>
      <c r="T141" s="143">
        <f>S141*H141</f>
        <v>0</v>
      </c>
      <c r="AR141" s="14" t="s">
        <v>199</v>
      </c>
      <c r="AT141" s="14" t="s">
        <v>120</v>
      </c>
      <c r="AU141" s="14" t="s">
        <v>82</v>
      </c>
      <c r="AY141" s="14" t="s">
        <v>118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4" t="s">
        <v>80</v>
      </c>
      <c r="BK141" s="144">
        <f>ROUND(I141*H141,2)</f>
        <v>0</v>
      </c>
      <c r="BL141" s="14" t="s">
        <v>199</v>
      </c>
      <c r="BM141" s="14" t="s">
        <v>257</v>
      </c>
    </row>
    <row r="142" spans="2:65" s="1" customFormat="1" ht="16.5" customHeight="1">
      <c r="B142" s="132"/>
      <c r="C142" s="133" t="s">
        <v>258</v>
      </c>
      <c r="D142" s="133" t="s">
        <v>120</v>
      </c>
      <c r="E142" s="134" t="s">
        <v>259</v>
      </c>
      <c r="F142" s="135" t="s">
        <v>260</v>
      </c>
      <c r="G142" s="136" t="s">
        <v>248</v>
      </c>
      <c r="H142" s="137">
        <v>0.911</v>
      </c>
      <c r="I142" s="138"/>
      <c r="J142" s="139">
        <f>ROUND(I142*H142,2)</f>
        <v>0</v>
      </c>
      <c r="K142" s="135" t="s">
        <v>1</v>
      </c>
      <c r="L142" s="28"/>
      <c r="M142" s="140" t="s">
        <v>1</v>
      </c>
      <c r="N142" s="141" t="s">
        <v>43</v>
      </c>
      <c r="O142" s="47"/>
      <c r="P142" s="142">
        <f>O142*H142</f>
        <v>0</v>
      </c>
      <c r="Q142" s="142">
        <v>0.02447</v>
      </c>
      <c r="R142" s="142">
        <f>Q142*H142</f>
        <v>0.02229217</v>
      </c>
      <c r="S142" s="142">
        <v>0</v>
      </c>
      <c r="T142" s="143">
        <f>S142*H142</f>
        <v>0</v>
      </c>
      <c r="AR142" s="14" t="s">
        <v>199</v>
      </c>
      <c r="AT142" s="14" t="s">
        <v>120</v>
      </c>
      <c r="AU142" s="14" t="s">
        <v>82</v>
      </c>
      <c r="AY142" s="14" t="s">
        <v>118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4" t="s">
        <v>80</v>
      </c>
      <c r="BK142" s="144">
        <f>ROUND(I142*H142,2)</f>
        <v>0</v>
      </c>
      <c r="BL142" s="14" t="s">
        <v>199</v>
      </c>
      <c r="BM142" s="14" t="s">
        <v>261</v>
      </c>
    </row>
    <row r="143" spans="2:65" s="1" customFormat="1" ht="16.5" customHeight="1">
      <c r="B143" s="132"/>
      <c r="C143" s="133" t="s">
        <v>262</v>
      </c>
      <c r="D143" s="133" t="s">
        <v>120</v>
      </c>
      <c r="E143" s="134" t="s">
        <v>263</v>
      </c>
      <c r="F143" s="135" t="s">
        <v>264</v>
      </c>
      <c r="G143" s="136" t="s">
        <v>123</v>
      </c>
      <c r="H143" s="137">
        <v>5</v>
      </c>
      <c r="I143" s="138"/>
      <c r="J143" s="139">
        <f>ROUND(I143*H143,2)</f>
        <v>0</v>
      </c>
      <c r="K143" s="135" t="s">
        <v>124</v>
      </c>
      <c r="L143" s="28"/>
      <c r="M143" s="140" t="s">
        <v>1</v>
      </c>
      <c r="N143" s="141" t="s">
        <v>43</v>
      </c>
      <c r="O143" s="47"/>
      <c r="P143" s="142">
        <f>O143*H143</f>
        <v>0</v>
      </c>
      <c r="Q143" s="142">
        <v>0</v>
      </c>
      <c r="R143" s="142">
        <f>Q143*H143</f>
        <v>0</v>
      </c>
      <c r="S143" s="142">
        <v>0.02475</v>
      </c>
      <c r="T143" s="143">
        <f>S143*H143</f>
        <v>0.12375</v>
      </c>
      <c r="AR143" s="14" t="s">
        <v>199</v>
      </c>
      <c r="AT143" s="14" t="s">
        <v>120</v>
      </c>
      <c r="AU143" s="14" t="s">
        <v>82</v>
      </c>
      <c r="AY143" s="14" t="s">
        <v>118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4" t="s">
        <v>80</v>
      </c>
      <c r="BK143" s="144">
        <f>ROUND(I143*H143,2)</f>
        <v>0</v>
      </c>
      <c r="BL143" s="14" t="s">
        <v>199</v>
      </c>
      <c r="BM143" s="14" t="s">
        <v>265</v>
      </c>
    </row>
    <row r="144" spans="2:51" s="11" customFormat="1" ht="12">
      <c r="B144" s="145"/>
      <c r="D144" s="146" t="s">
        <v>136</v>
      </c>
      <c r="E144" s="147" t="s">
        <v>1</v>
      </c>
      <c r="F144" s="148" t="s">
        <v>266</v>
      </c>
      <c r="H144" s="149">
        <v>5</v>
      </c>
      <c r="I144" s="150"/>
      <c r="L144" s="145"/>
      <c r="M144" s="151"/>
      <c r="N144" s="152"/>
      <c r="O144" s="152"/>
      <c r="P144" s="152"/>
      <c r="Q144" s="152"/>
      <c r="R144" s="152"/>
      <c r="S144" s="152"/>
      <c r="T144" s="153"/>
      <c r="AT144" s="147" t="s">
        <v>136</v>
      </c>
      <c r="AU144" s="147" t="s">
        <v>82</v>
      </c>
      <c r="AV144" s="11" t="s">
        <v>82</v>
      </c>
      <c r="AW144" s="11" t="s">
        <v>34</v>
      </c>
      <c r="AX144" s="11" t="s">
        <v>80</v>
      </c>
      <c r="AY144" s="147" t="s">
        <v>118</v>
      </c>
    </row>
    <row r="145" spans="2:65" s="1" customFormat="1" ht="16.5" customHeight="1">
      <c r="B145" s="132"/>
      <c r="C145" s="133" t="s">
        <v>267</v>
      </c>
      <c r="D145" s="133" t="s">
        <v>120</v>
      </c>
      <c r="E145" s="134" t="s">
        <v>268</v>
      </c>
      <c r="F145" s="135" t="s">
        <v>269</v>
      </c>
      <c r="G145" s="136" t="s">
        <v>123</v>
      </c>
      <c r="H145" s="137">
        <v>5</v>
      </c>
      <c r="I145" s="138"/>
      <c r="J145" s="139">
        <f>ROUND(I145*H145,2)</f>
        <v>0</v>
      </c>
      <c r="K145" s="135" t="s">
        <v>124</v>
      </c>
      <c r="L145" s="28"/>
      <c r="M145" s="140" t="s">
        <v>1</v>
      </c>
      <c r="N145" s="141" t="s">
        <v>43</v>
      </c>
      <c r="O145" s="47"/>
      <c r="P145" s="142">
        <f>O145*H145</f>
        <v>0</v>
      </c>
      <c r="Q145" s="142">
        <v>0.0001</v>
      </c>
      <c r="R145" s="142">
        <f>Q145*H145</f>
        <v>0.0005</v>
      </c>
      <c r="S145" s="142">
        <v>0</v>
      </c>
      <c r="T145" s="143">
        <f>S145*H145</f>
        <v>0</v>
      </c>
      <c r="AR145" s="14" t="s">
        <v>199</v>
      </c>
      <c r="AT145" s="14" t="s">
        <v>120</v>
      </c>
      <c r="AU145" s="14" t="s">
        <v>82</v>
      </c>
      <c r="AY145" s="14" t="s">
        <v>118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4" t="s">
        <v>80</v>
      </c>
      <c r="BK145" s="144">
        <f>ROUND(I145*H145,2)</f>
        <v>0</v>
      </c>
      <c r="BL145" s="14" t="s">
        <v>199</v>
      </c>
      <c r="BM145" s="14" t="s">
        <v>270</v>
      </c>
    </row>
    <row r="146" spans="2:51" s="11" customFormat="1" ht="12">
      <c r="B146" s="145"/>
      <c r="D146" s="146" t="s">
        <v>136</v>
      </c>
      <c r="E146" s="147" t="s">
        <v>1</v>
      </c>
      <c r="F146" s="148" t="s">
        <v>266</v>
      </c>
      <c r="H146" s="149">
        <v>5</v>
      </c>
      <c r="I146" s="150"/>
      <c r="L146" s="145"/>
      <c r="M146" s="151"/>
      <c r="N146" s="152"/>
      <c r="O146" s="152"/>
      <c r="P146" s="152"/>
      <c r="Q146" s="152"/>
      <c r="R146" s="152"/>
      <c r="S146" s="152"/>
      <c r="T146" s="153"/>
      <c r="AT146" s="147" t="s">
        <v>136</v>
      </c>
      <c r="AU146" s="147" t="s">
        <v>82</v>
      </c>
      <c r="AV146" s="11" t="s">
        <v>82</v>
      </c>
      <c r="AW146" s="11" t="s">
        <v>34</v>
      </c>
      <c r="AX146" s="11" t="s">
        <v>80</v>
      </c>
      <c r="AY146" s="147" t="s">
        <v>118</v>
      </c>
    </row>
    <row r="147" spans="2:65" s="1" customFormat="1" ht="16.5" customHeight="1">
      <c r="B147" s="132"/>
      <c r="C147" s="133" t="s">
        <v>271</v>
      </c>
      <c r="D147" s="133" t="s">
        <v>120</v>
      </c>
      <c r="E147" s="134" t="s">
        <v>272</v>
      </c>
      <c r="F147" s="135" t="s">
        <v>273</v>
      </c>
      <c r="G147" s="136" t="s">
        <v>158</v>
      </c>
      <c r="H147" s="137">
        <v>1</v>
      </c>
      <c r="I147" s="138"/>
      <c r="J147" s="139">
        <f>ROUND(I147*H147,2)</f>
        <v>0</v>
      </c>
      <c r="K147" s="135" t="s">
        <v>1</v>
      </c>
      <c r="L147" s="28"/>
      <c r="M147" s="140" t="s">
        <v>1</v>
      </c>
      <c r="N147" s="141" t="s">
        <v>43</v>
      </c>
      <c r="O147" s="47"/>
      <c r="P147" s="142">
        <f>O147*H147</f>
        <v>0</v>
      </c>
      <c r="Q147" s="142">
        <v>0.0003</v>
      </c>
      <c r="R147" s="142">
        <f>Q147*H147</f>
        <v>0.0003</v>
      </c>
      <c r="S147" s="142">
        <v>0</v>
      </c>
      <c r="T147" s="143">
        <f>S147*H147</f>
        <v>0</v>
      </c>
      <c r="AR147" s="14" t="s">
        <v>199</v>
      </c>
      <c r="AT147" s="14" t="s">
        <v>120</v>
      </c>
      <c r="AU147" s="14" t="s">
        <v>82</v>
      </c>
      <c r="AY147" s="14" t="s">
        <v>118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4" t="s">
        <v>80</v>
      </c>
      <c r="BK147" s="144">
        <f>ROUND(I147*H147,2)</f>
        <v>0</v>
      </c>
      <c r="BL147" s="14" t="s">
        <v>199</v>
      </c>
      <c r="BM147" s="14" t="s">
        <v>274</v>
      </c>
    </row>
    <row r="148" spans="2:51" s="11" customFormat="1" ht="12">
      <c r="B148" s="145"/>
      <c r="D148" s="146" t="s">
        <v>136</v>
      </c>
      <c r="E148" s="147" t="s">
        <v>1</v>
      </c>
      <c r="F148" s="148" t="s">
        <v>275</v>
      </c>
      <c r="H148" s="149">
        <v>1</v>
      </c>
      <c r="I148" s="150"/>
      <c r="L148" s="145"/>
      <c r="M148" s="151"/>
      <c r="N148" s="152"/>
      <c r="O148" s="152"/>
      <c r="P148" s="152"/>
      <c r="Q148" s="152"/>
      <c r="R148" s="152"/>
      <c r="S148" s="152"/>
      <c r="T148" s="153"/>
      <c r="AT148" s="147" t="s">
        <v>136</v>
      </c>
      <c r="AU148" s="147" t="s">
        <v>82</v>
      </c>
      <c r="AV148" s="11" t="s">
        <v>82</v>
      </c>
      <c r="AW148" s="11" t="s">
        <v>34</v>
      </c>
      <c r="AX148" s="11" t="s">
        <v>80</v>
      </c>
      <c r="AY148" s="147" t="s">
        <v>118</v>
      </c>
    </row>
    <row r="149" spans="2:65" s="1" customFormat="1" ht="16.5" customHeight="1">
      <c r="B149" s="132"/>
      <c r="C149" s="133" t="s">
        <v>207</v>
      </c>
      <c r="D149" s="133" t="s">
        <v>120</v>
      </c>
      <c r="E149" s="134" t="s">
        <v>276</v>
      </c>
      <c r="F149" s="135" t="s">
        <v>277</v>
      </c>
      <c r="G149" s="136" t="s">
        <v>175</v>
      </c>
      <c r="H149" s="137">
        <v>0.604</v>
      </c>
      <c r="I149" s="138"/>
      <c r="J149" s="139">
        <f>ROUND(I149*H149,2)</f>
        <v>0</v>
      </c>
      <c r="K149" s="135" t="s">
        <v>124</v>
      </c>
      <c r="L149" s="28"/>
      <c r="M149" s="140" t="s">
        <v>1</v>
      </c>
      <c r="N149" s="141" t="s">
        <v>43</v>
      </c>
      <c r="O149" s="47"/>
      <c r="P149" s="142">
        <f>O149*H149</f>
        <v>0</v>
      </c>
      <c r="Q149" s="142">
        <v>0</v>
      </c>
      <c r="R149" s="142">
        <f>Q149*H149</f>
        <v>0</v>
      </c>
      <c r="S149" s="142">
        <v>0</v>
      </c>
      <c r="T149" s="143">
        <f>S149*H149</f>
        <v>0</v>
      </c>
      <c r="AR149" s="14" t="s">
        <v>199</v>
      </c>
      <c r="AT149" s="14" t="s">
        <v>120</v>
      </c>
      <c r="AU149" s="14" t="s">
        <v>82</v>
      </c>
      <c r="AY149" s="14" t="s">
        <v>118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4" t="s">
        <v>80</v>
      </c>
      <c r="BK149" s="144">
        <f>ROUND(I149*H149,2)</f>
        <v>0</v>
      </c>
      <c r="BL149" s="14" t="s">
        <v>199</v>
      </c>
      <c r="BM149" s="14" t="s">
        <v>278</v>
      </c>
    </row>
    <row r="150" spans="2:65" s="1" customFormat="1" ht="16.5" customHeight="1">
      <c r="B150" s="132"/>
      <c r="C150" s="133" t="s">
        <v>279</v>
      </c>
      <c r="D150" s="133" t="s">
        <v>120</v>
      </c>
      <c r="E150" s="134" t="s">
        <v>280</v>
      </c>
      <c r="F150" s="135" t="s">
        <v>281</v>
      </c>
      <c r="G150" s="136" t="s">
        <v>175</v>
      </c>
      <c r="H150" s="137">
        <v>0.604</v>
      </c>
      <c r="I150" s="138"/>
      <c r="J150" s="139">
        <f>ROUND(I150*H150,2)</f>
        <v>0</v>
      </c>
      <c r="K150" s="135" t="s">
        <v>124</v>
      </c>
      <c r="L150" s="28"/>
      <c r="M150" s="140" t="s">
        <v>1</v>
      </c>
      <c r="N150" s="141" t="s">
        <v>43</v>
      </c>
      <c r="O150" s="47"/>
      <c r="P150" s="142">
        <f>O150*H150</f>
        <v>0</v>
      </c>
      <c r="Q150" s="142">
        <v>0</v>
      </c>
      <c r="R150" s="142">
        <f>Q150*H150</f>
        <v>0</v>
      </c>
      <c r="S150" s="142">
        <v>0</v>
      </c>
      <c r="T150" s="143">
        <f>S150*H150</f>
        <v>0</v>
      </c>
      <c r="AR150" s="14" t="s">
        <v>199</v>
      </c>
      <c r="AT150" s="14" t="s">
        <v>120</v>
      </c>
      <c r="AU150" s="14" t="s">
        <v>82</v>
      </c>
      <c r="AY150" s="14" t="s">
        <v>118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4" t="s">
        <v>80</v>
      </c>
      <c r="BK150" s="144">
        <f>ROUND(I150*H150,2)</f>
        <v>0</v>
      </c>
      <c r="BL150" s="14" t="s">
        <v>199</v>
      </c>
      <c r="BM150" s="14" t="s">
        <v>282</v>
      </c>
    </row>
    <row r="151" spans="2:63" s="10" customFormat="1" ht="22.9" customHeight="1">
      <c r="B151" s="119"/>
      <c r="D151" s="120" t="s">
        <v>71</v>
      </c>
      <c r="E151" s="130" t="s">
        <v>283</v>
      </c>
      <c r="F151" s="130" t="s">
        <v>284</v>
      </c>
      <c r="I151" s="122"/>
      <c r="J151" s="131">
        <f>BK151</f>
        <v>0</v>
      </c>
      <c r="L151" s="119"/>
      <c r="M151" s="124"/>
      <c r="N151" s="125"/>
      <c r="O151" s="125"/>
      <c r="P151" s="126">
        <f>SUM(P152:P162)</f>
        <v>0</v>
      </c>
      <c r="Q151" s="125"/>
      <c r="R151" s="126">
        <f>SUM(R152:R162)</f>
        <v>0.002835</v>
      </c>
      <c r="S151" s="125"/>
      <c r="T151" s="127">
        <f>SUM(T152:T162)</f>
        <v>0</v>
      </c>
      <c r="AR151" s="120" t="s">
        <v>82</v>
      </c>
      <c r="AT151" s="128" t="s">
        <v>71</v>
      </c>
      <c r="AU151" s="128" t="s">
        <v>80</v>
      </c>
      <c r="AY151" s="120" t="s">
        <v>118</v>
      </c>
      <c r="BK151" s="129">
        <f>SUM(BK152:BK162)</f>
        <v>0</v>
      </c>
    </row>
    <row r="152" spans="2:65" s="1" customFormat="1" ht="16.5" customHeight="1">
      <c r="B152" s="132"/>
      <c r="C152" s="133" t="s">
        <v>285</v>
      </c>
      <c r="D152" s="133" t="s">
        <v>120</v>
      </c>
      <c r="E152" s="134" t="s">
        <v>286</v>
      </c>
      <c r="F152" s="135" t="s">
        <v>287</v>
      </c>
      <c r="G152" s="136" t="s">
        <v>140</v>
      </c>
      <c r="H152" s="137">
        <v>10.5</v>
      </c>
      <c r="I152" s="138"/>
      <c r="J152" s="139">
        <f>ROUND(I152*H152,2)</f>
        <v>0</v>
      </c>
      <c r="K152" s="135" t="s">
        <v>124</v>
      </c>
      <c r="L152" s="28"/>
      <c r="M152" s="140" t="s">
        <v>1</v>
      </c>
      <c r="N152" s="141" t="s">
        <v>43</v>
      </c>
      <c r="O152" s="47"/>
      <c r="P152" s="142">
        <f>O152*H152</f>
        <v>0</v>
      </c>
      <c r="Q152" s="142">
        <v>0</v>
      </c>
      <c r="R152" s="142">
        <f>Q152*H152</f>
        <v>0</v>
      </c>
      <c r="S152" s="142">
        <v>0</v>
      </c>
      <c r="T152" s="143">
        <f>S152*H152</f>
        <v>0</v>
      </c>
      <c r="AR152" s="14" t="s">
        <v>199</v>
      </c>
      <c r="AT152" s="14" t="s">
        <v>120</v>
      </c>
      <c r="AU152" s="14" t="s">
        <v>82</v>
      </c>
      <c r="AY152" s="14" t="s">
        <v>118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4" t="s">
        <v>80</v>
      </c>
      <c r="BK152" s="144">
        <f>ROUND(I152*H152,2)</f>
        <v>0</v>
      </c>
      <c r="BL152" s="14" t="s">
        <v>199</v>
      </c>
      <c r="BM152" s="14" t="s">
        <v>288</v>
      </c>
    </row>
    <row r="153" spans="2:51" s="11" customFormat="1" ht="12">
      <c r="B153" s="145"/>
      <c r="D153" s="146" t="s">
        <v>136</v>
      </c>
      <c r="E153" s="147" t="s">
        <v>1</v>
      </c>
      <c r="F153" s="148" t="s">
        <v>289</v>
      </c>
      <c r="H153" s="149">
        <v>10.5</v>
      </c>
      <c r="I153" s="150"/>
      <c r="L153" s="145"/>
      <c r="M153" s="151"/>
      <c r="N153" s="152"/>
      <c r="O153" s="152"/>
      <c r="P153" s="152"/>
      <c r="Q153" s="152"/>
      <c r="R153" s="152"/>
      <c r="S153" s="152"/>
      <c r="T153" s="153"/>
      <c r="AT153" s="147" t="s">
        <v>136</v>
      </c>
      <c r="AU153" s="147" t="s">
        <v>82</v>
      </c>
      <c r="AV153" s="11" t="s">
        <v>82</v>
      </c>
      <c r="AW153" s="11" t="s">
        <v>34</v>
      </c>
      <c r="AX153" s="11" t="s">
        <v>80</v>
      </c>
      <c r="AY153" s="147" t="s">
        <v>118</v>
      </c>
    </row>
    <row r="154" spans="2:65" s="1" customFormat="1" ht="16.5" customHeight="1">
      <c r="B154" s="132"/>
      <c r="C154" s="133" t="s">
        <v>290</v>
      </c>
      <c r="D154" s="133" t="s">
        <v>120</v>
      </c>
      <c r="E154" s="134" t="s">
        <v>291</v>
      </c>
      <c r="F154" s="135" t="s">
        <v>292</v>
      </c>
      <c r="G154" s="136" t="s">
        <v>158</v>
      </c>
      <c r="H154" s="137">
        <v>8</v>
      </c>
      <c r="I154" s="138"/>
      <c r="J154" s="139">
        <f>ROUND(I154*H154,2)</f>
        <v>0</v>
      </c>
      <c r="K154" s="135" t="s">
        <v>124</v>
      </c>
      <c r="L154" s="28"/>
      <c r="M154" s="140" t="s">
        <v>1</v>
      </c>
      <c r="N154" s="141" t="s">
        <v>43</v>
      </c>
      <c r="O154" s="47"/>
      <c r="P154" s="142">
        <f>O154*H154</f>
        <v>0</v>
      </c>
      <c r="Q154" s="142">
        <v>0</v>
      </c>
      <c r="R154" s="142">
        <f>Q154*H154</f>
        <v>0</v>
      </c>
      <c r="S154" s="142">
        <v>0</v>
      </c>
      <c r="T154" s="143">
        <f>S154*H154</f>
        <v>0</v>
      </c>
      <c r="AR154" s="14" t="s">
        <v>199</v>
      </c>
      <c r="AT154" s="14" t="s">
        <v>120</v>
      </c>
      <c r="AU154" s="14" t="s">
        <v>82</v>
      </c>
      <c r="AY154" s="14" t="s">
        <v>118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4" t="s">
        <v>80</v>
      </c>
      <c r="BK154" s="144">
        <f>ROUND(I154*H154,2)</f>
        <v>0</v>
      </c>
      <c r="BL154" s="14" t="s">
        <v>199</v>
      </c>
      <c r="BM154" s="14" t="s">
        <v>293</v>
      </c>
    </row>
    <row r="155" spans="2:65" s="1" customFormat="1" ht="16.5" customHeight="1">
      <c r="B155" s="132"/>
      <c r="C155" s="133" t="s">
        <v>294</v>
      </c>
      <c r="D155" s="133" t="s">
        <v>120</v>
      </c>
      <c r="E155" s="134" t="s">
        <v>295</v>
      </c>
      <c r="F155" s="135" t="s">
        <v>296</v>
      </c>
      <c r="G155" s="136" t="s">
        <v>140</v>
      </c>
      <c r="H155" s="137">
        <v>10.5</v>
      </c>
      <c r="I155" s="138"/>
      <c r="J155" s="139">
        <f>ROUND(I155*H155,2)</f>
        <v>0</v>
      </c>
      <c r="K155" s="135" t="s">
        <v>124</v>
      </c>
      <c r="L155" s="28"/>
      <c r="M155" s="140" t="s">
        <v>1</v>
      </c>
      <c r="N155" s="141" t="s">
        <v>43</v>
      </c>
      <c r="O155" s="47"/>
      <c r="P155" s="142">
        <f>O155*H155</f>
        <v>0</v>
      </c>
      <c r="Q155" s="142">
        <v>0.00027</v>
      </c>
      <c r="R155" s="142">
        <f>Q155*H155</f>
        <v>0.002835</v>
      </c>
      <c r="S155" s="142">
        <v>0</v>
      </c>
      <c r="T155" s="143">
        <f>S155*H155</f>
        <v>0</v>
      </c>
      <c r="AR155" s="14" t="s">
        <v>199</v>
      </c>
      <c r="AT155" s="14" t="s">
        <v>120</v>
      </c>
      <c r="AU155" s="14" t="s">
        <v>82</v>
      </c>
      <c r="AY155" s="14" t="s">
        <v>118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4" t="s">
        <v>80</v>
      </c>
      <c r="BK155" s="144">
        <f>ROUND(I155*H155,2)</f>
        <v>0</v>
      </c>
      <c r="BL155" s="14" t="s">
        <v>199</v>
      </c>
      <c r="BM155" s="14" t="s">
        <v>297</v>
      </c>
    </row>
    <row r="156" spans="2:47" s="1" customFormat="1" ht="19.5">
      <c r="B156" s="28"/>
      <c r="D156" s="146" t="s">
        <v>298</v>
      </c>
      <c r="F156" s="172" t="s">
        <v>299</v>
      </c>
      <c r="I156" s="78"/>
      <c r="L156" s="28"/>
      <c r="M156" s="173"/>
      <c r="N156" s="47"/>
      <c r="O156" s="47"/>
      <c r="P156" s="47"/>
      <c r="Q156" s="47"/>
      <c r="R156" s="47"/>
      <c r="S156" s="47"/>
      <c r="T156" s="48"/>
      <c r="AT156" s="14" t="s">
        <v>298</v>
      </c>
      <c r="AU156" s="14" t="s">
        <v>82</v>
      </c>
    </row>
    <row r="157" spans="2:51" s="11" customFormat="1" ht="12">
      <c r="B157" s="145"/>
      <c r="D157" s="146" t="s">
        <v>136</v>
      </c>
      <c r="E157" s="147" t="s">
        <v>1</v>
      </c>
      <c r="F157" s="148" t="s">
        <v>300</v>
      </c>
      <c r="H157" s="149">
        <v>10.5</v>
      </c>
      <c r="I157" s="150"/>
      <c r="L157" s="145"/>
      <c r="M157" s="151"/>
      <c r="N157" s="152"/>
      <c r="O157" s="152"/>
      <c r="P157" s="152"/>
      <c r="Q157" s="152"/>
      <c r="R157" s="152"/>
      <c r="S157" s="152"/>
      <c r="T157" s="153"/>
      <c r="AT157" s="147" t="s">
        <v>136</v>
      </c>
      <c r="AU157" s="147" t="s">
        <v>82</v>
      </c>
      <c r="AV157" s="11" t="s">
        <v>82</v>
      </c>
      <c r="AW157" s="11" t="s">
        <v>34</v>
      </c>
      <c r="AX157" s="11" t="s">
        <v>80</v>
      </c>
      <c r="AY157" s="147" t="s">
        <v>118</v>
      </c>
    </row>
    <row r="158" spans="2:65" s="1" customFormat="1" ht="16.5" customHeight="1">
      <c r="B158" s="132"/>
      <c r="C158" s="133" t="s">
        <v>301</v>
      </c>
      <c r="D158" s="133" t="s">
        <v>120</v>
      </c>
      <c r="E158" s="134" t="s">
        <v>302</v>
      </c>
      <c r="F158" s="135" t="s">
        <v>303</v>
      </c>
      <c r="G158" s="136" t="s">
        <v>158</v>
      </c>
      <c r="H158" s="137">
        <v>2</v>
      </c>
      <c r="I158" s="138"/>
      <c r="J158" s="139">
        <f>ROUND(I158*H158,2)</f>
        <v>0</v>
      </c>
      <c r="K158" s="135" t="s">
        <v>1</v>
      </c>
      <c r="L158" s="28"/>
      <c r="M158" s="140" t="s">
        <v>1</v>
      </c>
      <c r="N158" s="141" t="s">
        <v>43</v>
      </c>
      <c r="O158" s="47"/>
      <c r="P158" s="142">
        <f>O158*H158</f>
        <v>0</v>
      </c>
      <c r="Q158" s="142">
        <v>0</v>
      </c>
      <c r="R158" s="142">
        <f>Q158*H158</f>
        <v>0</v>
      </c>
      <c r="S158" s="142">
        <v>0</v>
      </c>
      <c r="T158" s="143">
        <f>S158*H158</f>
        <v>0</v>
      </c>
      <c r="AR158" s="14" t="s">
        <v>199</v>
      </c>
      <c r="AT158" s="14" t="s">
        <v>120</v>
      </c>
      <c r="AU158" s="14" t="s">
        <v>82</v>
      </c>
      <c r="AY158" s="14" t="s">
        <v>118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4" t="s">
        <v>80</v>
      </c>
      <c r="BK158" s="144">
        <f>ROUND(I158*H158,2)</f>
        <v>0</v>
      </c>
      <c r="BL158" s="14" t="s">
        <v>199</v>
      </c>
      <c r="BM158" s="14" t="s">
        <v>304</v>
      </c>
    </row>
    <row r="159" spans="2:47" s="1" customFormat="1" ht="19.5">
      <c r="B159" s="28"/>
      <c r="D159" s="146" t="s">
        <v>298</v>
      </c>
      <c r="F159" s="172" t="s">
        <v>305</v>
      </c>
      <c r="I159" s="78"/>
      <c r="L159" s="28"/>
      <c r="M159" s="173"/>
      <c r="N159" s="47"/>
      <c r="O159" s="47"/>
      <c r="P159" s="47"/>
      <c r="Q159" s="47"/>
      <c r="R159" s="47"/>
      <c r="S159" s="47"/>
      <c r="T159" s="48"/>
      <c r="AT159" s="14" t="s">
        <v>298</v>
      </c>
      <c r="AU159" s="14" t="s">
        <v>82</v>
      </c>
    </row>
    <row r="160" spans="2:51" s="11" customFormat="1" ht="12">
      <c r="B160" s="145"/>
      <c r="D160" s="146" t="s">
        <v>136</v>
      </c>
      <c r="E160" s="147" t="s">
        <v>1</v>
      </c>
      <c r="F160" s="148" t="s">
        <v>306</v>
      </c>
      <c r="H160" s="149">
        <v>2</v>
      </c>
      <c r="I160" s="150"/>
      <c r="L160" s="145"/>
      <c r="M160" s="151"/>
      <c r="N160" s="152"/>
      <c r="O160" s="152"/>
      <c r="P160" s="152"/>
      <c r="Q160" s="152"/>
      <c r="R160" s="152"/>
      <c r="S160" s="152"/>
      <c r="T160" s="153"/>
      <c r="AT160" s="147" t="s">
        <v>136</v>
      </c>
      <c r="AU160" s="147" t="s">
        <v>82</v>
      </c>
      <c r="AV160" s="11" t="s">
        <v>82</v>
      </c>
      <c r="AW160" s="11" t="s">
        <v>34</v>
      </c>
      <c r="AX160" s="11" t="s">
        <v>80</v>
      </c>
      <c r="AY160" s="147" t="s">
        <v>118</v>
      </c>
    </row>
    <row r="161" spans="2:65" s="1" customFormat="1" ht="16.5" customHeight="1">
      <c r="B161" s="132"/>
      <c r="C161" s="133" t="s">
        <v>307</v>
      </c>
      <c r="D161" s="133" t="s">
        <v>120</v>
      </c>
      <c r="E161" s="134" t="s">
        <v>308</v>
      </c>
      <c r="F161" s="135" t="s">
        <v>309</v>
      </c>
      <c r="G161" s="136" t="s">
        <v>175</v>
      </c>
      <c r="H161" s="137">
        <v>0.36</v>
      </c>
      <c r="I161" s="138"/>
      <c r="J161" s="139">
        <f>ROUND(I161*H161,2)</f>
        <v>0</v>
      </c>
      <c r="K161" s="135" t="s">
        <v>124</v>
      </c>
      <c r="L161" s="28"/>
      <c r="M161" s="140" t="s">
        <v>1</v>
      </c>
      <c r="N161" s="141" t="s">
        <v>43</v>
      </c>
      <c r="O161" s="47"/>
      <c r="P161" s="142">
        <f>O161*H161</f>
        <v>0</v>
      </c>
      <c r="Q161" s="142">
        <v>0</v>
      </c>
      <c r="R161" s="142">
        <f>Q161*H161</f>
        <v>0</v>
      </c>
      <c r="S161" s="142">
        <v>0</v>
      </c>
      <c r="T161" s="143">
        <f>S161*H161</f>
        <v>0</v>
      </c>
      <c r="AR161" s="14" t="s">
        <v>199</v>
      </c>
      <c r="AT161" s="14" t="s">
        <v>120</v>
      </c>
      <c r="AU161" s="14" t="s">
        <v>82</v>
      </c>
      <c r="AY161" s="14" t="s">
        <v>118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4" t="s">
        <v>80</v>
      </c>
      <c r="BK161" s="144">
        <f>ROUND(I161*H161,2)</f>
        <v>0</v>
      </c>
      <c r="BL161" s="14" t="s">
        <v>199</v>
      </c>
      <c r="BM161" s="14" t="s">
        <v>310</v>
      </c>
    </row>
    <row r="162" spans="2:65" s="1" customFormat="1" ht="16.5" customHeight="1">
      <c r="B162" s="132"/>
      <c r="C162" s="133" t="s">
        <v>311</v>
      </c>
      <c r="D162" s="133" t="s">
        <v>120</v>
      </c>
      <c r="E162" s="134" t="s">
        <v>312</v>
      </c>
      <c r="F162" s="135" t="s">
        <v>313</v>
      </c>
      <c r="G162" s="136" t="s">
        <v>175</v>
      </c>
      <c r="H162" s="137">
        <v>0.36</v>
      </c>
      <c r="I162" s="138"/>
      <c r="J162" s="139">
        <f>ROUND(I162*H162,2)</f>
        <v>0</v>
      </c>
      <c r="K162" s="135" t="s">
        <v>124</v>
      </c>
      <c r="L162" s="28"/>
      <c r="M162" s="140" t="s">
        <v>1</v>
      </c>
      <c r="N162" s="141" t="s">
        <v>43</v>
      </c>
      <c r="O162" s="47"/>
      <c r="P162" s="142">
        <f>O162*H162</f>
        <v>0</v>
      </c>
      <c r="Q162" s="142">
        <v>0</v>
      </c>
      <c r="R162" s="142">
        <f>Q162*H162</f>
        <v>0</v>
      </c>
      <c r="S162" s="142">
        <v>0</v>
      </c>
      <c r="T162" s="143">
        <f>S162*H162</f>
        <v>0</v>
      </c>
      <c r="AR162" s="14" t="s">
        <v>199</v>
      </c>
      <c r="AT162" s="14" t="s">
        <v>120</v>
      </c>
      <c r="AU162" s="14" t="s">
        <v>82</v>
      </c>
      <c r="AY162" s="14" t="s">
        <v>118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4" t="s">
        <v>80</v>
      </c>
      <c r="BK162" s="144">
        <f>ROUND(I162*H162,2)</f>
        <v>0</v>
      </c>
      <c r="BL162" s="14" t="s">
        <v>199</v>
      </c>
      <c r="BM162" s="14" t="s">
        <v>314</v>
      </c>
    </row>
    <row r="163" spans="2:63" s="10" customFormat="1" ht="22.9" customHeight="1">
      <c r="B163" s="119"/>
      <c r="D163" s="120" t="s">
        <v>71</v>
      </c>
      <c r="E163" s="130" t="s">
        <v>315</v>
      </c>
      <c r="F163" s="130" t="s">
        <v>316</v>
      </c>
      <c r="I163" s="122"/>
      <c r="J163" s="131">
        <f>BK163</f>
        <v>0</v>
      </c>
      <c r="L163" s="119"/>
      <c r="M163" s="124"/>
      <c r="N163" s="125"/>
      <c r="O163" s="125"/>
      <c r="P163" s="126">
        <f>SUM(P164:P166)</f>
        <v>0</v>
      </c>
      <c r="Q163" s="125"/>
      <c r="R163" s="126">
        <f>SUM(R164:R166)</f>
        <v>0</v>
      </c>
      <c r="S163" s="125"/>
      <c r="T163" s="127">
        <f>SUM(T164:T166)</f>
        <v>0</v>
      </c>
      <c r="AR163" s="120" t="s">
        <v>82</v>
      </c>
      <c r="AT163" s="128" t="s">
        <v>71</v>
      </c>
      <c r="AU163" s="128" t="s">
        <v>80</v>
      </c>
      <c r="AY163" s="120" t="s">
        <v>118</v>
      </c>
      <c r="BK163" s="129">
        <f>SUM(BK164:BK166)</f>
        <v>0</v>
      </c>
    </row>
    <row r="164" spans="2:65" s="1" customFormat="1" ht="16.5" customHeight="1">
      <c r="B164" s="132"/>
      <c r="C164" s="133" t="s">
        <v>317</v>
      </c>
      <c r="D164" s="133" t="s">
        <v>120</v>
      </c>
      <c r="E164" s="134" t="s">
        <v>318</v>
      </c>
      <c r="F164" s="135" t="s">
        <v>319</v>
      </c>
      <c r="G164" s="136" t="s">
        <v>158</v>
      </c>
      <c r="H164" s="137">
        <v>1</v>
      </c>
      <c r="I164" s="138"/>
      <c r="J164" s="139">
        <f>ROUND(I164*H164,2)</f>
        <v>0</v>
      </c>
      <c r="K164" s="135" t="s">
        <v>1</v>
      </c>
      <c r="L164" s="28"/>
      <c r="M164" s="140" t="s">
        <v>1</v>
      </c>
      <c r="N164" s="141" t="s">
        <v>43</v>
      </c>
      <c r="O164" s="47"/>
      <c r="P164" s="142">
        <f>O164*H164</f>
        <v>0</v>
      </c>
      <c r="Q164" s="142">
        <v>0</v>
      </c>
      <c r="R164" s="142">
        <f>Q164*H164</f>
        <v>0</v>
      </c>
      <c r="S164" s="142">
        <v>0</v>
      </c>
      <c r="T164" s="143">
        <f>S164*H164</f>
        <v>0</v>
      </c>
      <c r="AR164" s="14" t="s">
        <v>199</v>
      </c>
      <c r="AT164" s="14" t="s">
        <v>120</v>
      </c>
      <c r="AU164" s="14" t="s">
        <v>82</v>
      </c>
      <c r="AY164" s="14" t="s">
        <v>118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4" t="s">
        <v>80</v>
      </c>
      <c r="BK164" s="144">
        <f>ROUND(I164*H164,2)</f>
        <v>0</v>
      </c>
      <c r="BL164" s="14" t="s">
        <v>199</v>
      </c>
      <c r="BM164" s="14" t="s">
        <v>320</v>
      </c>
    </row>
    <row r="165" spans="2:65" s="1" customFormat="1" ht="16.5" customHeight="1">
      <c r="B165" s="132"/>
      <c r="C165" s="133" t="s">
        <v>321</v>
      </c>
      <c r="D165" s="133" t="s">
        <v>120</v>
      </c>
      <c r="E165" s="134" t="s">
        <v>322</v>
      </c>
      <c r="F165" s="135" t="s">
        <v>323</v>
      </c>
      <c r="G165" s="136" t="s">
        <v>158</v>
      </c>
      <c r="H165" s="137">
        <v>1</v>
      </c>
      <c r="I165" s="138"/>
      <c r="J165" s="139">
        <f>ROUND(I165*H165,2)</f>
        <v>0</v>
      </c>
      <c r="K165" s="135" t="s">
        <v>1</v>
      </c>
      <c r="L165" s="28"/>
      <c r="M165" s="140" t="s">
        <v>1</v>
      </c>
      <c r="N165" s="141" t="s">
        <v>43</v>
      </c>
      <c r="O165" s="47"/>
      <c r="P165" s="142">
        <f>O165*H165</f>
        <v>0</v>
      </c>
      <c r="Q165" s="142">
        <v>0</v>
      </c>
      <c r="R165" s="142">
        <f>Q165*H165</f>
        <v>0</v>
      </c>
      <c r="S165" s="142">
        <v>0</v>
      </c>
      <c r="T165" s="143">
        <f>S165*H165</f>
        <v>0</v>
      </c>
      <c r="AR165" s="14" t="s">
        <v>199</v>
      </c>
      <c r="AT165" s="14" t="s">
        <v>120</v>
      </c>
      <c r="AU165" s="14" t="s">
        <v>82</v>
      </c>
      <c r="AY165" s="14" t="s">
        <v>118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4" t="s">
        <v>80</v>
      </c>
      <c r="BK165" s="144">
        <f>ROUND(I165*H165,2)</f>
        <v>0</v>
      </c>
      <c r="BL165" s="14" t="s">
        <v>199</v>
      </c>
      <c r="BM165" s="14" t="s">
        <v>324</v>
      </c>
    </row>
    <row r="166" spans="2:65" s="1" customFormat="1" ht="16.5" customHeight="1">
      <c r="B166" s="132"/>
      <c r="C166" s="133" t="s">
        <v>325</v>
      </c>
      <c r="D166" s="133" t="s">
        <v>120</v>
      </c>
      <c r="E166" s="134" t="s">
        <v>326</v>
      </c>
      <c r="F166" s="135" t="s">
        <v>327</v>
      </c>
      <c r="G166" s="136" t="s">
        <v>158</v>
      </c>
      <c r="H166" s="137">
        <v>1</v>
      </c>
      <c r="I166" s="138"/>
      <c r="J166" s="139">
        <f>ROUND(I166*H166,2)</f>
        <v>0</v>
      </c>
      <c r="K166" s="135" t="s">
        <v>1</v>
      </c>
      <c r="L166" s="28"/>
      <c r="M166" s="140" t="s">
        <v>1</v>
      </c>
      <c r="N166" s="141" t="s">
        <v>43</v>
      </c>
      <c r="O166" s="47"/>
      <c r="P166" s="142">
        <f>O166*H166</f>
        <v>0</v>
      </c>
      <c r="Q166" s="142">
        <v>0</v>
      </c>
      <c r="R166" s="142">
        <f>Q166*H166</f>
        <v>0</v>
      </c>
      <c r="S166" s="142">
        <v>0</v>
      </c>
      <c r="T166" s="143">
        <f>S166*H166</f>
        <v>0</v>
      </c>
      <c r="AR166" s="14" t="s">
        <v>199</v>
      </c>
      <c r="AT166" s="14" t="s">
        <v>120</v>
      </c>
      <c r="AU166" s="14" t="s">
        <v>82</v>
      </c>
      <c r="AY166" s="14" t="s">
        <v>118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4" t="s">
        <v>80</v>
      </c>
      <c r="BK166" s="144">
        <f>ROUND(I166*H166,2)</f>
        <v>0</v>
      </c>
      <c r="BL166" s="14" t="s">
        <v>199</v>
      </c>
      <c r="BM166" s="14" t="s">
        <v>328</v>
      </c>
    </row>
    <row r="167" spans="2:63" s="10" customFormat="1" ht="25.9" customHeight="1">
      <c r="B167" s="119"/>
      <c r="D167" s="120" t="s">
        <v>71</v>
      </c>
      <c r="E167" s="121" t="s">
        <v>329</v>
      </c>
      <c r="F167" s="121" t="s">
        <v>330</v>
      </c>
      <c r="I167" s="122"/>
      <c r="J167" s="123">
        <f>BK167</f>
        <v>0</v>
      </c>
      <c r="L167" s="119"/>
      <c r="M167" s="124"/>
      <c r="N167" s="125"/>
      <c r="O167" s="125"/>
      <c r="P167" s="126">
        <f>P168</f>
        <v>0</v>
      </c>
      <c r="Q167" s="125"/>
      <c r="R167" s="126">
        <f>R168</f>
        <v>0</v>
      </c>
      <c r="S167" s="125"/>
      <c r="T167" s="127">
        <f>T168</f>
        <v>0</v>
      </c>
      <c r="AR167" s="120" t="s">
        <v>143</v>
      </c>
      <c r="AT167" s="128" t="s">
        <v>71</v>
      </c>
      <c r="AU167" s="128" t="s">
        <v>72</v>
      </c>
      <c r="AY167" s="120" t="s">
        <v>118</v>
      </c>
      <c r="BK167" s="129">
        <f>BK168</f>
        <v>0</v>
      </c>
    </row>
    <row r="168" spans="2:63" s="10" customFormat="1" ht="22.9" customHeight="1">
      <c r="B168" s="119"/>
      <c r="D168" s="120" t="s">
        <v>71</v>
      </c>
      <c r="E168" s="130" t="s">
        <v>331</v>
      </c>
      <c r="F168" s="130" t="s">
        <v>332</v>
      </c>
      <c r="I168" s="122"/>
      <c r="J168" s="131">
        <f>BK168</f>
        <v>0</v>
      </c>
      <c r="L168" s="119"/>
      <c r="M168" s="124"/>
      <c r="N168" s="125"/>
      <c r="O168" s="125"/>
      <c r="P168" s="126">
        <f>SUM(P169:P170)</f>
        <v>0</v>
      </c>
      <c r="Q168" s="125"/>
      <c r="R168" s="126">
        <f>SUM(R169:R170)</f>
        <v>0</v>
      </c>
      <c r="S168" s="125"/>
      <c r="T168" s="127">
        <f>SUM(T169:T170)</f>
        <v>0</v>
      </c>
      <c r="AR168" s="120" t="s">
        <v>143</v>
      </c>
      <c r="AT168" s="128" t="s">
        <v>71</v>
      </c>
      <c r="AU168" s="128" t="s">
        <v>80</v>
      </c>
      <c r="AY168" s="120" t="s">
        <v>118</v>
      </c>
      <c r="BK168" s="129">
        <f>SUM(BK169:BK170)</f>
        <v>0</v>
      </c>
    </row>
    <row r="169" spans="2:65" s="1" customFormat="1" ht="16.5" customHeight="1">
      <c r="B169" s="132"/>
      <c r="C169" s="133" t="s">
        <v>333</v>
      </c>
      <c r="D169" s="133" t="s">
        <v>120</v>
      </c>
      <c r="E169" s="134" t="s">
        <v>334</v>
      </c>
      <c r="F169" s="135" t="s">
        <v>335</v>
      </c>
      <c r="G169" s="136" t="s">
        <v>336</v>
      </c>
      <c r="H169" s="137">
        <v>2</v>
      </c>
      <c r="I169" s="138"/>
      <c r="J169" s="139">
        <f>ROUND(I169*H169,2)</f>
        <v>0</v>
      </c>
      <c r="K169" s="135" t="s">
        <v>124</v>
      </c>
      <c r="L169" s="28"/>
      <c r="M169" s="140" t="s">
        <v>1</v>
      </c>
      <c r="N169" s="141" t="s">
        <v>43</v>
      </c>
      <c r="O169" s="47"/>
      <c r="P169" s="142">
        <f>O169*H169</f>
        <v>0</v>
      </c>
      <c r="Q169" s="142">
        <v>0</v>
      </c>
      <c r="R169" s="142">
        <f>Q169*H169</f>
        <v>0</v>
      </c>
      <c r="S169" s="142">
        <v>0</v>
      </c>
      <c r="T169" s="143">
        <f>S169*H169</f>
        <v>0</v>
      </c>
      <c r="AR169" s="14" t="s">
        <v>337</v>
      </c>
      <c r="AT169" s="14" t="s">
        <v>120</v>
      </c>
      <c r="AU169" s="14" t="s">
        <v>82</v>
      </c>
      <c r="AY169" s="14" t="s">
        <v>118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4" t="s">
        <v>80</v>
      </c>
      <c r="BK169" s="144">
        <f>ROUND(I169*H169,2)</f>
        <v>0</v>
      </c>
      <c r="BL169" s="14" t="s">
        <v>337</v>
      </c>
      <c r="BM169" s="14" t="s">
        <v>338</v>
      </c>
    </row>
    <row r="170" spans="2:47" s="1" customFormat="1" ht="19.5">
      <c r="B170" s="28"/>
      <c r="D170" s="146" t="s">
        <v>298</v>
      </c>
      <c r="F170" s="172" t="s">
        <v>339</v>
      </c>
      <c r="I170" s="78"/>
      <c r="L170" s="28"/>
      <c r="M170" s="174"/>
      <c r="N170" s="175"/>
      <c r="O170" s="175"/>
      <c r="P170" s="175"/>
      <c r="Q170" s="175"/>
      <c r="R170" s="175"/>
      <c r="S170" s="175"/>
      <c r="T170" s="176"/>
      <c r="AT170" s="14" t="s">
        <v>298</v>
      </c>
      <c r="AU170" s="14" t="s">
        <v>82</v>
      </c>
    </row>
    <row r="171" spans="2:12" s="1" customFormat="1" ht="6.95" customHeight="1">
      <c r="B171" s="37"/>
      <c r="C171" s="38"/>
      <c r="D171" s="38"/>
      <c r="E171" s="38"/>
      <c r="F171" s="38"/>
      <c r="G171" s="38"/>
      <c r="H171" s="38"/>
      <c r="I171" s="94"/>
      <c r="J171" s="38"/>
      <c r="K171" s="38"/>
      <c r="L171" s="28"/>
    </row>
  </sheetData>
  <autoFilter ref="C90:K170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Vojtěch</dc:creator>
  <cp:keywords/>
  <dc:description/>
  <cp:lastModifiedBy>Simona Čudová</cp:lastModifiedBy>
  <dcterms:created xsi:type="dcterms:W3CDTF">2019-02-08T06:41:14Z</dcterms:created>
  <dcterms:modified xsi:type="dcterms:W3CDTF">2021-04-21T10:57:48Z</dcterms:modified>
  <cp:category/>
  <cp:version/>
  <cp:contentType/>
  <cp:contentStatus/>
</cp:coreProperties>
</file>