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45" windowWidth="18240" windowHeight="6030" tabRatio="707" activeTab="1"/>
  </bookViews>
  <sheets>
    <sheet name="SO 01 - Muzeum Kladno-Rozpočet" sheetId="52" r:id="rId1"/>
    <sheet name="D.1.5 - Přeložka kanalizace" sheetId="57" r:id="rId2"/>
  </sheets>
  <definedNames>
    <definedName name="_xlnm.Print_Area" localSheetId="1">'D.1.5 - Přeložka kanalizace'!$A$1:$D$66</definedName>
    <definedName name="_xlnm.Print_Area" localSheetId="0">'SO 01 - Muzeum Kladno-Rozpočet'!$A$1:$K$49</definedName>
  </definedNames>
  <calcPr calcId="145621"/>
</workbook>
</file>

<file path=xl/calcChain.xml><?xml version="1.0" encoding="utf-8"?>
<calcChain xmlns="http://schemas.openxmlformats.org/spreadsheetml/2006/main">
  <c r="O49" i="57" l="1"/>
  <c r="O48" i="57"/>
  <c r="O47" i="57"/>
  <c r="L49" i="57"/>
  <c r="L48" i="57"/>
  <c r="L47" i="57"/>
  <c r="I44" i="57"/>
  <c r="F39" i="57" l="1"/>
  <c r="F38" i="57"/>
  <c r="I38" i="57"/>
  <c r="F52" i="57"/>
  <c r="I49" i="57"/>
  <c r="I48" i="57"/>
  <c r="I47" i="57"/>
  <c r="I46" i="57"/>
  <c r="I45" i="57"/>
  <c r="F49" i="57"/>
  <c r="F45" i="57"/>
  <c r="F46" i="57"/>
  <c r="F47" i="57"/>
  <c r="F48" i="57"/>
  <c r="F44" i="57"/>
  <c r="I43" i="57"/>
  <c r="F43" i="57"/>
  <c r="I42" i="57"/>
  <c r="L41" i="57"/>
  <c r="M41" i="57" s="1"/>
  <c r="I41" i="57"/>
  <c r="J34" i="57"/>
  <c r="J35" i="57"/>
  <c r="L29" i="57"/>
  <c r="M29" i="57" s="1"/>
  <c r="L30" i="57"/>
  <c r="M30" i="57" s="1"/>
  <c r="L31" i="57"/>
  <c r="M31" i="57" s="1"/>
  <c r="F20" i="57"/>
  <c r="I28" i="57"/>
  <c r="F28" i="57"/>
  <c r="F29" i="57"/>
  <c r="I29" i="57"/>
  <c r="M24" i="57"/>
  <c r="N24" i="57"/>
  <c r="O24" i="57"/>
  <c r="P24" i="57"/>
  <c r="Q24" i="57"/>
  <c r="L24" i="57"/>
  <c r="F41" i="57" l="1"/>
  <c r="F19" i="57"/>
  <c r="M25" i="57"/>
  <c r="P25" i="57"/>
  <c r="Q25" i="57"/>
  <c r="L25" i="57"/>
  <c r="B7" i="57"/>
  <c r="B5" i="57"/>
  <c r="I66" i="57"/>
  <c r="I65" i="57"/>
  <c r="I64" i="57"/>
  <c r="I63" i="57"/>
  <c r="I62" i="57"/>
  <c r="F62" i="57"/>
  <c r="I61" i="57"/>
  <c r="F61" i="57"/>
  <c r="I60" i="57"/>
  <c r="F60" i="57"/>
  <c r="I59" i="57"/>
  <c r="F59" i="57"/>
  <c r="I58" i="57"/>
  <c r="F58" i="57"/>
  <c r="I57" i="57"/>
  <c r="F57" i="57"/>
  <c r="I56" i="57"/>
  <c r="F56" i="57"/>
  <c r="I55" i="57"/>
  <c r="F55" i="57"/>
  <c r="I54" i="57"/>
  <c r="I53" i="57"/>
  <c r="I51" i="57"/>
  <c r="I50" i="57"/>
  <c r="I37" i="57"/>
  <c r="F37" i="57"/>
  <c r="I36" i="57"/>
  <c r="F36" i="57"/>
  <c r="I35" i="57"/>
  <c r="F35" i="57"/>
  <c r="I34" i="57"/>
  <c r="F34" i="57"/>
  <c r="I33" i="57"/>
  <c r="F33" i="57"/>
  <c r="I32" i="57"/>
  <c r="I31" i="57"/>
  <c r="I27" i="57"/>
  <c r="F27" i="57"/>
  <c r="F25" i="57" s="1"/>
  <c r="I26" i="57"/>
  <c r="I25" i="57"/>
  <c r="I24" i="57"/>
  <c r="I23" i="57"/>
  <c r="F23" i="57"/>
  <c r="I22" i="57"/>
  <c r="F22" i="57"/>
  <c r="I21" i="57"/>
  <c r="F21" i="57"/>
  <c r="I18" i="57"/>
  <c r="F18" i="57"/>
  <c r="I17" i="57"/>
  <c r="F17" i="57"/>
  <c r="I16" i="57"/>
  <c r="F16" i="57"/>
  <c r="I15" i="57"/>
  <c r="F15" i="57"/>
  <c r="I14" i="57"/>
  <c r="F14" i="57"/>
  <c r="I13" i="57"/>
  <c r="I12" i="57"/>
  <c r="O25" i="57"/>
  <c r="B9" i="57"/>
  <c r="B9" i="52" s="1"/>
  <c r="F31" i="57" l="1"/>
  <c r="F54" i="57"/>
  <c r="F51" i="57"/>
  <c r="F12" i="57"/>
  <c r="N25" i="57"/>
  <c r="E9" i="57" l="1"/>
  <c r="J9" i="52" s="1"/>
  <c r="A11" i="52" l="1"/>
  <c r="J11" i="52" l="1"/>
</calcChain>
</file>

<file path=xl/sharedStrings.xml><?xml version="1.0" encoding="utf-8"?>
<sst xmlns="http://schemas.openxmlformats.org/spreadsheetml/2006/main" count="147" uniqueCount="112">
  <si>
    <t>ks</t>
  </si>
  <si>
    <t>hod</t>
  </si>
  <si>
    <t>Jednotková cena</t>
  </si>
  <si>
    <t>m</t>
  </si>
  <si>
    <t>Výpis hlavního materiálu</t>
  </si>
  <si>
    <t>Stavba:</t>
  </si>
  <si>
    <t>Objekt:</t>
  </si>
  <si>
    <t>Z důvodu rozsahu této rekonstrukce a nedokonalé znalosti skutečného stavu stavební i profesní části je nutno počítat s případnými doplňujícími pracemi ve stavební i profesní části!!!</t>
  </si>
  <si>
    <t>Poznámky:</t>
  </si>
  <si>
    <t>Cena celkem</t>
  </si>
  <si>
    <t>Výměra celkem</t>
  </si>
  <si>
    <t>MJ</t>
  </si>
  <si>
    <t>Popis</t>
  </si>
  <si>
    <t>p. č.</t>
  </si>
  <si>
    <t>Stavba:                                                                                                             Středisko výchovné péče, Frýdlant v objektu č.p. 692 ulice Školní ve Frýdlantu</t>
  </si>
  <si>
    <t>Celkem:</t>
  </si>
  <si>
    <t xml:space="preserve">Ostatní bourací, přípomocné a zednické práce </t>
  </si>
  <si>
    <t xml:space="preserve">Pokud je v tomto dokumentu uveden název výrobku, jde pouze o specifikaci požadovaného standartu, který musí být dodržen. Je tedy možno použít výrobek s jiným názvem a označením, který ale splní požadovaný standart. </t>
  </si>
  <si>
    <t>Dokumentace skutečného provedení (3 paré) - není součástí položky ve VRN</t>
  </si>
  <si>
    <t>Jednotková cena + DPH</t>
  </si>
  <si>
    <t>Výrobek</t>
  </si>
  <si>
    <t>Přesun hmot</t>
  </si>
  <si>
    <t>Koordinace - není součástí položky ve VRN</t>
  </si>
  <si>
    <t>demon</t>
  </si>
  <si>
    <t>Hloubení rýh šířky do 1000 mm pro nové potrubí, včetně hutněného zasypání výkopu</t>
  </si>
  <si>
    <t>Zemní výstražná fólie</t>
  </si>
  <si>
    <t>Signalizační (propojovací) vodič CYKY 6x6 mm</t>
  </si>
  <si>
    <t>Stavební drenáž včetně obsypu</t>
  </si>
  <si>
    <t>Zhutněný zásyp - kamenivo frakce 8/16 hutněné po vrstvách tl. cca 150 mm</t>
  </si>
  <si>
    <t>m3</t>
  </si>
  <si>
    <t>Štěrkový podsyp tloušťky 200 mm</t>
  </si>
  <si>
    <t>Zásyp jam, rýh, šachet se zhutněním</t>
  </si>
  <si>
    <t>D+M - Ležatí potrubí PVC-KG DN 125 (127x3,2 mm)</t>
  </si>
  <si>
    <t>D+M - Ležatí potrubí PVC-KG DN 200 (200x4,9 mm)</t>
  </si>
  <si>
    <t>Dodávka a montáž prefabrikátů pro gravitační kanalizaci v zemi, včetně příslušného vybavení uvedeného v popisu, obetonování, zemních prací, pískového podsypu a obsypu a zkoušek.</t>
  </si>
  <si>
    <t>Tlaková zkouška potrubí do DN 250</t>
  </si>
  <si>
    <t>Pročištění potrubí do DN 250</t>
  </si>
  <si>
    <t>Zkouška těsnosti kanalizačního potrubí do DN 250</t>
  </si>
  <si>
    <t>Geodetické zaměření skutečného provedení s polohopisem</t>
  </si>
  <si>
    <t>827-1</t>
  </si>
  <si>
    <t>827-1.1</t>
  </si>
  <si>
    <t>827-1.2</t>
  </si>
  <si>
    <t>827-1.3</t>
  </si>
  <si>
    <t>827-1.4</t>
  </si>
  <si>
    <t>827-2</t>
  </si>
  <si>
    <t>827-2.1</t>
  </si>
  <si>
    <t>827-2.2</t>
  </si>
  <si>
    <t>827-2.3</t>
  </si>
  <si>
    <t>D+M - RŠ 04 - Plastová revizní šachta Ø 425 s teleskopickou rourou a s litinovou mříží B125, včetně příslušenství, betonáže, osazení, montáže a zemních prací</t>
  </si>
  <si>
    <t>827-4.1</t>
  </si>
  <si>
    <t>827-4</t>
  </si>
  <si>
    <t>827-3.1</t>
  </si>
  <si>
    <t>827-3</t>
  </si>
  <si>
    <t>827-3.2</t>
  </si>
  <si>
    <t>827-4.2</t>
  </si>
  <si>
    <t>D+M - LŽ - Lapač střešních splavenin DN110/125 s pohledovými díly z litiny, s kloubem na odtoku, s košem pro zachytávání nečistot, nezámrzná zápachová uzávěrka  - suchá klapka, s čistícím víkem, včetně příslušenství, betonáže, osazení, montáže a zemních prací</t>
  </si>
  <si>
    <t>Zemní práce</t>
  </si>
  <si>
    <t>Ležaté potrubí - KG systém</t>
  </si>
  <si>
    <t>Prefabrikáty</t>
  </si>
  <si>
    <t>Stavební práce</t>
  </si>
  <si>
    <t>Ostatní</t>
  </si>
  <si>
    <t>827-4.4</t>
  </si>
  <si>
    <t>827-4.7</t>
  </si>
  <si>
    <t>827-4.8</t>
  </si>
  <si>
    <t>827-4.9</t>
  </si>
  <si>
    <t>827-4.10</t>
  </si>
  <si>
    <t>827-5</t>
  </si>
  <si>
    <t>827-5.1</t>
  </si>
  <si>
    <t>827-6</t>
  </si>
  <si>
    <t>827-6.1</t>
  </si>
  <si>
    <t>827-6.2</t>
  </si>
  <si>
    <t>827-6.3</t>
  </si>
  <si>
    <t>827-6.4</t>
  </si>
  <si>
    <t>827-6.5</t>
  </si>
  <si>
    <t>827-6.6</t>
  </si>
  <si>
    <t>827-6.7</t>
  </si>
  <si>
    <t>827-6.8</t>
  </si>
  <si>
    <t>D+M - Ležatí potrubí PVC-KG DN 160 (182x4,0 mm)</t>
  </si>
  <si>
    <t>Montážní jáma pro kanalizační šachty 1500x1500x1700 mm, včetně pažení</t>
  </si>
  <si>
    <t>Montážní jáma pro retenční (akumulační) nádrž 5000x3500x3200 mm, včetně pažení</t>
  </si>
  <si>
    <t>D+M - RŠ 03 - Plastová revizní šachta Ø 1000 s litinovým poklopem B125 a s betonovým prstencem, včetně příslušenství, betonáže, osazení, montáže a zemních prací</t>
  </si>
  <si>
    <t>D+M - RŠ 01 - Plastová revizní šachta Ø 600 s litinovou dešťovou mříží D400 a s teleskopickou rourou, včetně příslušenství, betonáže, osazení, montáže a zemních prací</t>
  </si>
  <si>
    <t>D+M - RN - Plastová retenční nádrž o objemu 8 500 l s teleskopickým nástavcem a litinovým poklopem třídy B125, včetně příslušenství, betonáže, osazení, montáže a zemních prací</t>
  </si>
  <si>
    <t>Dodávka a montáž vsakovacího systému pro gravitační kanalizaci v zemi, včetně příslušného vybavení uvedeného v popisu, obetonování, zemních prací, pískového podsypu a obsypu a zkoušek.</t>
  </si>
  <si>
    <t>Vsakovací systém</t>
  </si>
  <si>
    <t>827-1.5</t>
  </si>
  <si>
    <t>827-1.6</t>
  </si>
  <si>
    <t>827-1.7</t>
  </si>
  <si>
    <t>827-1.8</t>
  </si>
  <si>
    <t>827-1.9</t>
  </si>
  <si>
    <t>827-1.10</t>
  </si>
  <si>
    <t>Dodávka a montáž odpadního potrubí z plastových trub KG systém - materiál PVC-U (neměkčený polyvinylchlorid - PVC) (SN 4) pro gravitační kanalizaci v zemi, vč. tvarovek, pískového podsypu,obsypu, zásypu, zemních prací (hloubka výkopu maximálně 1,5 m, zasypání rýhy potrubí dle skladby uvedené v PD, šířka výkopu 0,8 m, zemina třídy číslo 2-3) a tlakových zkoušek.</t>
  </si>
  <si>
    <t>Zemní práce zahrnují eventuelní čerpání vody, zřízení a odstranění pažení, přemístění výkopu, uložení na skládku, hloubení zapažených i nezapažených rýh šířky přes 800 do 1 000 mm (hloubka výkopů 1 000-1 500 mm), případné obetonování potrubí a zasypání rýhy potrubí dle skladby uvedené v PD, navrácení stávajícího povrchu do původního stavu, s urovnáním dna do předepsaného profilu a spádu v zemině třídy číslo 2-3.</t>
  </si>
  <si>
    <t>827-3.3</t>
  </si>
  <si>
    <t>827-3.4</t>
  </si>
  <si>
    <t>827-3.5</t>
  </si>
  <si>
    <t>D+M - Box konektor - mašlička</t>
  </si>
  <si>
    <t>D+M - Geotextilie 200 g/m2</t>
  </si>
  <si>
    <t>D+M - Zhutněný zásyp - kamenivo frakce 8/16 hutněné po vrstvách tl. cca 150 mm</t>
  </si>
  <si>
    <t>D+M - Zásyp jam, rýh, šachet se zhutněním</t>
  </si>
  <si>
    <t>Vypracování hydrogeologického posudku, včetně zemních prací</t>
  </si>
  <si>
    <t>Snížení energetické náročnosti budovy Sládečkova vlastivědného muzea v Kladně, příspěvková organizace</t>
  </si>
  <si>
    <t>SO 01 - STAVEBNÍ ÚPRAVY OBJEKTU</t>
  </si>
  <si>
    <t>D.1.5 - Dešťová areálová kanalizace</t>
  </si>
  <si>
    <t>827-3.6</t>
  </si>
  <si>
    <t>827-3.7</t>
  </si>
  <si>
    <t>D+M - Žebřík včetně příslušenství</t>
  </si>
  <si>
    <t>D+M - Kalový koš typ B z pozinkované oceli – k litinové mříži</t>
  </si>
  <si>
    <t>Montážní jáma pro vsakovací systém nádrž 20000x11000x1750 mm, včetně pažení</t>
  </si>
  <si>
    <t>D+M - Vsakovací blok 600x300x600 mm (ŠxVxD) s kanálkem DN 180</t>
  </si>
  <si>
    <t>D+M - Vsakovací blok 600x300x600 mm (ŠxVxD)</t>
  </si>
  <si>
    <t>D+M - Štěrkový podsyp tloušťky 500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</si>
</sst>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\ &quot;Kč&quot;"/>
    <numFmt numFmtId="165" formatCode="0.0"/>
    <numFmt numFmtId="166" formatCode="#,##0.0"/>
    <numFmt numFmtId="167" formatCode="\$#,##0\ ;\(\$#,##0\)"/>
  </numFmts>
  <fonts count="34">
    <font>
      <sz val="12"/>
      <name val="formata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8.5"/>
      <color indexed="12"/>
      <name val="Arial CE"/>
      <charset val="238"/>
    </font>
    <font>
      <sz val="10"/>
      <color indexed="24"/>
      <name val="Arial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u/>
      <sz val="17.600000000000001"/>
      <color theme="10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18">
    <xf numFmtId="0" fontId="0" fillId="0" borderId="0"/>
    <xf numFmtId="0" fontId="15" fillId="0" borderId="0"/>
    <xf numFmtId="0" fontId="21" fillId="0" borderId="0"/>
    <xf numFmtId="44" fontId="22" fillId="0" borderId="0" applyFont="0" applyFill="0" applyBorder="0" applyAlignment="0" applyProtection="0">
      <alignment vertical="top" wrapText="1"/>
      <protection locked="0"/>
    </xf>
    <xf numFmtId="0" fontId="15" fillId="0" borderId="0" applyNumberFormat="0" applyFill="0" applyBorder="0" applyAlignment="0" applyProtection="0"/>
    <xf numFmtId="0" fontId="22" fillId="0" borderId="0"/>
    <xf numFmtId="0" fontId="8" fillId="0" borderId="0"/>
    <xf numFmtId="0" fontId="8" fillId="0" borderId="0"/>
    <xf numFmtId="3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8" fillId="0" borderId="40" applyNumberFormat="0" applyFont="0" applyFill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5">
    <xf numFmtId="0" fontId="0" fillId="0" borderId="0" xfId="0"/>
    <xf numFmtId="0" fontId="15" fillId="0" borderId="0" xfId="1"/>
    <xf numFmtId="0" fontId="17" fillId="0" borderId="13" xfId="1" applyFont="1" applyBorder="1" applyAlignment="1"/>
    <xf numFmtId="0" fontId="17" fillId="0" borderId="0" xfId="1" applyFont="1" applyBorder="1" applyAlignment="1"/>
    <xf numFmtId="0" fontId="10" fillId="0" borderId="0" xfId="1" applyFont="1" applyBorder="1" applyAlignment="1"/>
    <xf numFmtId="0" fontId="10" fillId="0" borderId="0" xfId="1" applyFont="1" applyBorder="1" applyAlignment="1">
      <alignment horizontal="center"/>
    </xf>
    <xf numFmtId="0" fontId="12" fillId="2" borderId="5" xfId="1" applyFont="1" applyFill="1" applyBorder="1" applyAlignment="1">
      <alignment horizontal="center"/>
    </xf>
    <xf numFmtId="0" fontId="12" fillId="2" borderId="17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24" fillId="0" borderId="0" xfId="1" applyFont="1" applyFill="1"/>
    <xf numFmtId="0" fontId="24" fillId="0" borderId="0" xfId="1" applyFont="1"/>
    <xf numFmtId="166" fontId="10" fillId="0" borderId="31" xfId="1" applyNumberFormat="1" applyFont="1" applyFill="1" applyBorder="1" applyAlignment="1">
      <alignment horizontal="center" vertical="center"/>
    </xf>
    <xf numFmtId="0" fontId="9" fillId="0" borderId="0" xfId="1" applyFont="1"/>
    <xf numFmtId="0" fontId="10" fillId="0" borderId="13" xfId="1" applyFont="1" applyBorder="1" applyAlignment="1"/>
    <xf numFmtId="0" fontId="10" fillId="0" borderId="22" xfId="1" applyFont="1" applyBorder="1" applyAlignment="1"/>
    <xf numFmtId="0" fontId="12" fillId="0" borderId="0" xfId="1" applyFont="1" applyAlignment="1">
      <alignment horizontal="center"/>
    </xf>
    <xf numFmtId="166" fontId="10" fillId="0" borderId="25" xfId="1" applyNumberFormat="1" applyFont="1" applyBorder="1" applyAlignment="1">
      <alignment horizontal="center" vertical="center"/>
    </xf>
    <xf numFmtId="3" fontId="10" fillId="0" borderId="0" xfId="1" applyNumberFormat="1" applyFont="1" applyBorder="1" applyAlignment="1">
      <alignment horizontal="center" vertical="center"/>
    </xf>
    <xf numFmtId="3" fontId="10" fillId="0" borderId="0" xfId="1" applyNumberFormat="1" applyFont="1" applyAlignment="1">
      <alignment horizontal="center" vertical="center"/>
    </xf>
    <xf numFmtId="0" fontId="10" fillId="0" borderId="0" xfId="1" applyFont="1" applyFill="1" applyAlignment="1">
      <alignment horizontal="center"/>
    </xf>
    <xf numFmtId="166" fontId="10" fillId="0" borderId="38" xfId="1" applyNumberFormat="1" applyFont="1" applyBorder="1" applyAlignment="1">
      <alignment horizontal="center" vertical="center"/>
    </xf>
    <xf numFmtId="166" fontId="10" fillId="0" borderId="32" xfId="1" applyNumberFormat="1" applyFont="1" applyBorder="1" applyAlignment="1">
      <alignment horizontal="right" vertical="center"/>
    </xf>
    <xf numFmtId="0" fontId="11" fillId="0" borderId="37" xfId="1" applyFont="1" applyBorder="1" applyAlignment="1">
      <alignment horizontal="left" vertical="center"/>
    </xf>
    <xf numFmtId="0" fontId="18" fillId="0" borderId="37" xfId="1" applyFont="1" applyBorder="1" applyAlignment="1"/>
    <xf numFmtId="166" fontId="10" fillId="0" borderId="0" xfId="1" applyNumberFormat="1" applyFont="1" applyAlignment="1">
      <alignment horizontal="center" vertical="center"/>
    </xf>
    <xf numFmtId="166" fontId="10" fillId="0" borderId="0" xfId="1" applyNumberFormat="1" applyFont="1" applyBorder="1" applyAlignment="1">
      <alignment horizontal="center" vertical="center"/>
    </xf>
    <xf numFmtId="166" fontId="10" fillId="0" borderId="23" xfId="1" applyNumberFormat="1" applyFont="1" applyFill="1" applyBorder="1" applyAlignment="1">
      <alignment horizontal="center" vertical="center"/>
    </xf>
    <xf numFmtId="0" fontId="10" fillId="0" borderId="20" xfId="6" applyFont="1" applyFill="1" applyBorder="1" applyAlignment="1">
      <alignment wrapText="1"/>
    </xf>
    <xf numFmtId="0" fontId="10" fillId="0" borderId="28" xfId="1" applyFont="1" applyFill="1" applyBorder="1" applyAlignment="1">
      <alignment horizontal="center"/>
    </xf>
    <xf numFmtId="0" fontId="10" fillId="0" borderId="28" xfId="6" applyFont="1" applyFill="1" applyBorder="1" applyAlignment="1">
      <alignment wrapText="1"/>
    </xf>
    <xf numFmtId="0" fontId="10" fillId="0" borderId="20" xfId="1" applyFont="1" applyFill="1" applyBorder="1" applyAlignment="1">
      <alignment horizontal="center"/>
    </xf>
    <xf numFmtId="0" fontId="10" fillId="0" borderId="29" xfId="1" applyFont="1" applyFill="1" applyBorder="1" applyAlignment="1">
      <alignment horizontal="center"/>
    </xf>
    <xf numFmtId="166" fontId="10" fillId="0" borderId="32" xfId="1" applyNumberFormat="1" applyFont="1" applyBorder="1" applyAlignment="1">
      <alignment horizontal="right"/>
    </xf>
    <xf numFmtId="0" fontId="10" fillId="0" borderId="19" xfId="1" applyFont="1" applyBorder="1" applyAlignment="1">
      <alignment horizontal="center"/>
    </xf>
    <xf numFmtId="0" fontId="10" fillId="0" borderId="20" xfId="1" applyFont="1" applyBorder="1" applyAlignment="1">
      <alignment horizontal="center" vertical="center"/>
    </xf>
    <xf numFmtId="0" fontId="10" fillId="0" borderId="20" xfId="1" applyFont="1" applyBorder="1" applyAlignment="1">
      <alignment wrapText="1"/>
    </xf>
    <xf numFmtId="0" fontId="12" fillId="0" borderId="34" xfId="1" applyFont="1" applyFill="1" applyBorder="1" applyAlignment="1">
      <alignment horizontal="center" vertical="center"/>
    </xf>
    <xf numFmtId="0" fontId="10" fillId="0" borderId="0" xfId="1" applyFont="1" applyFill="1"/>
    <xf numFmtId="0" fontId="10" fillId="0" borderId="0" xfId="1" applyFont="1"/>
    <xf numFmtId="0" fontId="10" fillId="0" borderId="33" xfId="1" applyFont="1" applyBorder="1" applyAlignment="1">
      <alignment horizontal="center" vertical="center"/>
    </xf>
    <xf numFmtId="0" fontId="12" fillId="0" borderId="34" xfId="1" applyFont="1" applyBorder="1" applyAlignment="1">
      <alignment horizontal="center"/>
    </xf>
    <xf numFmtId="0" fontId="26" fillId="0" borderId="0" xfId="1" applyFont="1"/>
    <xf numFmtId="166" fontId="24" fillId="2" borderId="25" xfId="1" applyNumberFormat="1" applyFont="1" applyFill="1" applyBorder="1" applyAlignment="1">
      <alignment horizontal="center" vertical="center"/>
    </xf>
    <xf numFmtId="166" fontId="26" fillId="3" borderId="38" xfId="1" applyNumberFormat="1" applyFont="1" applyFill="1" applyBorder="1" applyAlignment="1">
      <alignment horizontal="center" vertical="center"/>
    </xf>
    <xf numFmtId="166" fontId="26" fillId="3" borderId="32" xfId="1" applyNumberFormat="1" applyFont="1" applyFill="1" applyBorder="1" applyAlignment="1">
      <alignment horizontal="right"/>
    </xf>
    <xf numFmtId="0" fontId="11" fillId="2" borderId="37" xfId="1" applyFont="1" applyFill="1" applyBorder="1" applyAlignment="1">
      <alignment horizontal="center"/>
    </xf>
    <xf numFmtId="0" fontId="13" fillId="2" borderId="34" xfId="1" applyFont="1" applyFill="1" applyBorder="1" applyAlignment="1">
      <alignment horizontal="center"/>
    </xf>
    <xf numFmtId="0" fontId="11" fillId="0" borderId="7" xfId="1" applyFont="1" applyBorder="1" applyAlignment="1"/>
    <xf numFmtId="0" fontId="11" fillId="0" borderId="12" xfId="1" applyFont="1" applyBorder="1" applyAlignment="1"/>
    <xf numFmtId="0" fontId="11" fillId="0" borderId="0" xfId="1" applyFont="1" applyBorder="1" applyAlignment="1"/>
    <xf numFmtId="0" fontId="11" fillId="0" borderId="14" xfId="1" applyFont="1" applyBorder="1" applyAlignment="1"/>
    <xf numFmtId="0" fontId="10" fillId="0" borderId="14" xfId="1" applyFont="1" applyBorder="1" applyAlignment="1"/>
    <xf numFmtId="0" fontId="10" fillId="0" borderId="1" xfId="1" applyFont="1" applyBorder="1" applyAlignment="1"/>
    <xf numFmtId="0" fontId="10" fillId="0" borderId="2" xfId="1" applyFont="1" applyBorder="1" applyAlignment="1"/>
    <xf numFmtId="0" fontId="12" fillId="0" borderId="8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left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35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166" fontId="13" fillId="2" borderId="32" xfId="1" applyNumberFormat="1" applyFont="1" applyFill="1" applyBorder="1" applyAlignment="1">
      <alignment horizontal="right"/>
    </xf>
    <xf numFmtId="166" fontId="24" fillId="2" borderId="38" xfId="1" applyNumberFormat="1" applyFont="1" applyFill="1" applyBorder="1" applyAlignment="1">
      <alignment horizontal="center" vertical="center"/>
    </xf>
    <xf numFmtId="3" fontId="24" fillId="2" borderId="38" xfId="1" applyNumberFormat="1" applyFont="1" applyFill="1" applyBorder="1" applyAlignment="1">
      <alignment horizontal="center" vertical="center"/>
    </xf>
    <xf numFmtId="3" fontId="26" fillId="3" borderId="38" xfId="1" applyNumberFormat="1" applyFont="1" applyFill="1" applyBorder="1" applyAlignment="1">
      <alignment horizontal="center" vertical="center"/>
    </xf>
    <xf numFmtId="0" fontId="12" fillId="0" borderId="42" xfId="1" applyFont="1" applyFill="1" applyBorder="1" applyAlignment="1">
      <alignment horizontal="center" vertical="center"/>
    </xf>
    <xf numFmtId="0" fontId="10" fillId="0" borderId="19" xfId="0" applyFont="1" applyBorder="1"/>
    <xf numFmtId="0" fontId="10" fillId="0" borderId="31" xfId="0" applyFont="1" applyBorder="1"/>
    <xf numFmtId="0" fontId="10" fillId="0" borderId="21" xfId="0" applyFont="1" applyBorder="1"/>
    <xf numFmtId="0" fontId="32" fillId="0" borderId="0" xfId="1" applyFont="1" applyAlignment="1">
      <alignment horizontal="center"/>
    </xf>
    <xf numFmtId="0" fontId="14" fillId="2" borderId="25" xfId="1" applyFont="1" applyFill="1" applyBorder="1" applyAlignment="1"/>
    <xf numFmtId="0" fontId="12" fillId="0" borderId="13" xfId="1" applyFont="1" applyBorder="1" applyAlignment="1">
      <alignment horizontal="center"/>
    </xf>
    <xf numFmtId="166" fontId="10" fillId="0" borderId="31" xfId="1" applyNumberFormat="1" applyFont="1" applyBorder="1" applyAlignment="1">
      <alignment horizontal="center"/>
    </xf>
    <xf numFmtId="166" fontId="10" fillId="0" borderId="31" xfId="1" applyNumberFormat="1" applyFont="1" applyBorder="1" applyAlignment="1">
      <alignment horizontal="center" vertical="center"/>
    </xf>
    <xf numFmtId="165" fontId="10" fillId="0" borderId="21" xfId="1" applyNumberFormat="1" applyFont="1" applyBorder="1" applyAlignment="1">
      <alignment horizontal="center" vertical="center"/>
    </xf>
    <xf numFmtId="165" fontId="10" fillId="0" borderId="21" xfId="1" applyNumberFormat="1" applyFont="1" applyFill="1" applyBorder="1" applyAlignment="1">
      <alignment horizontal="center" vertical="center"/>
    </xf>
    <xf numFmtId="166" fontId="10" fillId="0" borderId="21" xfId="1" applyNumberFormat="1" applyFont="1" applyBorder="1" applyAlignment="1">
      <alignment horizontal="center" vertical="center"/>
    </xf>
    <xf numFmtId="166" fontId="10" fillId="0" borderId="14" xfId="1" applyNumberFormat="1" applyFont="1" applyBorder="1" applyAlignment="1">
      <alignment horizontal="center" vertical="center"/>
    </xf>
    <xf numFmtId="166" fontId="12" fillId="0" borderId="4" xfId="1" applyNumberFormat="1" applyFont="1" applyFill="1" applyBorder="1" applyAlignment="1">
      <alignment horizontal="center" vertical="center" wrapText="1"/>
    </xf>
    <xf numFmtId="166" fontId="10" fillId="0" borderId="32" xfId="1" applyNumberFormat="1" applyFont="1" applyFill="1" applyBorder="1" applyAlignment="1">
      <alignment horizontal="center" vertical="center"/>
    </xf>
    <xf numFmtId="166" fontId="10" fillId="0" borderId="32" xfId="1" applyNumberFormat="1" applyFont="1" applyBorder="1" applyAlignment="1">
      <alignment horizontal="center" vertical="center"/>
    </xf>
    <xf numFmtId="165" fontId="10" fillId="0" borderId="27" xfId="1" applyNumberFormat="1" applyFont="1" applyFill="1" applyBorder="1" applyAlignment="1">
      <alignment horizontal="center" vertical="center"/>
    </xf>
    <xf numFmtId="165" fontId="10" fillId="0" borderId="32" xfId="1" applyNumberFormat="1" applyFont="1" applyBorder="1" applyAlignment="1">
      <alignment horizontal="center" vertical="center"/>
    </xf>
    <xf numFmtId="0" fontId="10" fillId="0" borderId="20" xfId="1" applyFont="1" applyBorder="1"/>
    <xf numFmtId="0" fontId="12" fillId="0" borderId="34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20" xfId="1" applyFont="1" applyBorder="1" applyAlignment="1">
      <alignment horizontal="center"/>
    </xf>
    <xf numFmtId="0" fontId="11" fillId="0" borderId="13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0" fillId="0" borderId="14" xfId="1" applyFont="1" applyBorder="1" applyAlignment="1">
      <alignment horizontal="center"/>
    </xf>
    <xf numFmtId="0" fontId="10" fillId="0" borderId="33" xfId="1" applyFont="1" applyBorder="1"/>
    <xf numFmtId="0" fontId="10" fillId="0" borderId="33" xfId="1" applyFont="1" applyBorder="1" applyAlignment="1">
      <alignment horizontal="center"/>
    </xf>
    <xf numFmtId="0" fontId="12" fillId="0" borderId="38" xfId="1" applyFont="1" applyBorder="1" applyAlignment="1">
      <alignment horizontal="center"/>
    </xf>
    <xf numFmtId="0" fontId="10" fillId="0" borderId="33" xfId="1" applyFont="1" applyBorder="1" applyAlignment="1">
      <alignment wrapText="1"/>
    </xf>
    <xf numFmtId="49" fontId="10" fillId="0" borderId="20" xfId="275" applyNumberFormat="1" applyFont="1" applyFill="1" applyBorder="1" applyAlignment="1" applyProtection="1">
      <alignment horizontal="left" vertical="center"/>
    </xf>
    <xf numFmtId="3" fontId="26" fillId="3" borderId="32" xfId="1" applyNumberFormat="1" applyFont="1" applyFill="1" applyBorder="1" applyAlignment="1">
      <alignment horizontal="center"/>
    </xf>
    <xf numFmtId="0" fontId="25" fillId="0" borderId="20" xfId="1" applyFont="1" applyBorder="1"/>
    <xf numFmtId="166" fontId="10" fillId="0" borderId="21" xfId="1" applyNumberFormat="1" applyFont="1" applyBorder="1" applyAlignment="1">
      <alignment horizontal="right"/>
    </xf>
    <xf numFmtId="0" fontId="14" fillId="2" borderId="31" xfId="1" applyFont="1" applyFill="1" applyBorder="1" applyAlignment="1"/>
    <xf numFmtId="166" fontId="10" fillId="0" borderId="39" xfId="1" applyNumberFormat="1" applyFont="1" applyBorder="1" applyAlignment="1">
      <alignment horizontal="right"/>
    </xf>
    <xf numFmtId="0" fontId="14" fillId="2" borderId="24" xfId="1" applyFont="1" applyFill="1" applyBorder="1" applyAlignment="1"/>
    <xf numFmtId="0" fontId="23" fillId="0" borderId="25" xfId="1" applyFont="1" applyBorder="1" applyAlignment="1">
      <alignment wrapText="1"/>
    </xf>
    <xf numFmtId="0" fontId="23" fillId="0" borderId="24" xfId="1" applyFont="1" applyBorder="1" applyAlignment="1">
      <alignment wrapText="1"/>
    </xf>
    <xf numFmtId="0" fontId="23" fillId="0" borderId="23" xfId="1" applyFont="1" applyBorder="1" applyAlignment="1">
      <alignment vertical="top" wrapText="1"/>
    </xf>
    <xf numFmtId="0" fontId="23" fillId="0" borderId="47" xfId="1" applyFont="1" applyBorder="1" applyAlignment="1">
      <alignment vertical="top" wrapText="1"/>
    </xf>
    <xf numFmtId="0" fontId="10" fillId="0" borderId="17" xfId="0" applyFont="1" applyBorder="1"/>
    <xf numFmtId="0" fontId="10" fillId="0" borderId="41" xfId="0" applyFont="1" applyBorder="1"/>
    <xf numFmtId="0" fontId="10" fillId="0" borderId="16" xfId="0" applyFont="1" applyBorder="1"/>
    <xf numFmtId="0" fontId="12" fillId="0" borderId="0" xfId="1" applyFont="1" applyBorder="1" applyAlignment="1">
      <alignment horizontal="center"/>
    </xf>
    <xf numFmtId="0" fontId="10" fillId="0" borderId="0" xfId="1" applyFont="1" applyBorder="1"/>
    <xf numFmtId="0" fontId="10" fillId="0" borderId="0" xfId="1" applyFont="1" applyFill="1" applyBorder="1" applyAlignment="1">
      <alignment horizontal="center"/>
    </xf>
    <xf numFmtId="166" fontId="10" fillId="0" borderId="0" xfId="1" applyNumberFormat="1" applyFont="1" applyAlignment="1">
      <alignment horizontal="center"/>
    </xf>
    <xf numFmtId="166" fontId="11" fillId="0" borderId="14" xfId="1" applyNumberFormat="1" applyFont="1" applyBorder="1" applyAlignment="1">
      <alignment horizontal="center"/>
    </xf>
    <xf numFmtId="166" fontId="10" fillId="0" borderId="14" xfId="1" applyNumberFormat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24" fillId="0" borderId="0" xfId="1" applyFont="1"/>
    <xf numFmtId="0" fontId="10" fillId="0" borderId="20" xfId="6" applyFont="1" applyBorder="1" applyAlignment="1">
      <alignment vertical="top" wrapText="1"/>
    </xf>
    <xf numFmtId="49" fontId="10" fillId="0" borderId="20" xfId="6" applyNumberFormat="1" applyFont="1" applyBorder="1" applyAlignment="1">
      <alignment horizontal="center" shrinkToFit="1"/>
    </xf>
    <xf numFmtId="166" fontId="10" fillId="0" borderId="38" xfId="1" applyNumberFormat="1" applyFont="1" applyBorder="1" applyAlignment="1">
      <alignment horizontal="center" vertical="center"/>
    </xf>
    <xf numFmtId="166" fontId="10" fillId="0" borderId="32" xfId="1" applyNumberFormat="1" applyFont="1" applyBorder="1" applyAlignment="1">
      <alignment horizontal="right" vertical="center"/>
    </xf>
    <xf numFmtId="0" fontId="10" fillId="0" borderId="33" xfId="1" applyFont="1" applyBorder="1"/>
    <xf numFmtId="0" fontId="10" fillId="0" borderId="33" xfId="1" applyFont="1" applyBorder="1" applyAlignment="1">
      <alignment horizontal="center"/>
    </xf>
    <xf numFmtId="166" fontId="10" fillId="0" borderId="46" xfId="1" applyNumberFormat="1" applyFont="1" applyBorder="1" applyAlignment="1">
      <alignment horizontal="center" vertical="center"/>
    </xf>
    <xf numFmtId="166" fontId="10" fillId="0" borderId="32" xfId="1" applyNumberFormat="1" applyFont="1" applyBorder="1" applyAlignment="1">
      <alignment horizontal="right"/>
    </xf>
    <xf numFmtId="0" fontId="12" fillId="0" borderId="34" xfId="1" applyFont="1" applyFill="1" applyBorder="1" applyAlignment="1">
      <alignment horizontal="center" vertical="center"/>
    </xf>
    <xf numFmtId="0" fontId="10" fillId="0" borderId="0" xfId="1" applyFont="1"/>
    <xf numFmtId="0" fontId="10" fillId="0" borderId="33" xfId="1" applyFont="1" applyBorder="1" applyAlignment="1">
      <alignment wrapText="1"/>
    </xf>
    <xf numFmtId="0" fontId="10" fillId="0" borderId="33" xfId="1" applyFont="1" applyBorder="1" applyAlignment="1">
      <alignment horizontal="center" vertical="center"/>
    </xf>
    <xf numFmtId="0" fontId="26" fillId="0" borderId="0" xfId="1" applyFont="1"/>
    <xf numFmtId="166" fontId="26" fillId="3" borderId="38" xfId="1" applyNumberFormat="1" applyFont="1" applyFill="1" applyBorder="1" applyAlignment="1">
      <alignment horizontal="center" vertical="center"/>
    </xf>
    <xf numFmtId="0" fontId="13" fillId="2" borderId="34" xfId="1" applyFont="1" applyFill="1" applyBorder="1" applyAlignment="1">
      <alignment horizontal="center"/>
    </xf>
    <xf numFmtId="166" fontId="13" fillId="2" borderId="32" xfId="1" applyNumberFormat="1" applyFont="1" applyFill="1" applyBorder="1" applyAlignment="1">
      <alignment horizontal="right"/>
    </xf>
    <xf numFmtId="166" fontId="24" fillId="2" borderId="38" xfId="1" applyNumberFormat="1" applyFont="1" applyFill="1" applyBorder="1" applyAlignment="1">
      <alignment horizontal="center" vertical="center"/>
    </xf>
    <xf numFmtId="3" fontId="26" fillId="3" borderId="32" xfId="1" applyNumberFormat="1" applyFont="1" applyFill="1" applyBorder="1" applyAlignment="1">
      <alignment horizontal="center"/>
    </xf>
    <xf numFmtId="0" fontId="10" fillId="0" borderId="19" xfId="0" applyFont="1" applyBorder="1"/>
    <xf numFmtId="0" fontId="10" fillId="0" borderId="31" xfId="0" applyFont="1" applyBorder="1"/>
    <xf numFmtId="0" fontId="10" fillId="0" borderId="21" xfId="0" applyFont="1" applyBorder="1"/>
    <xf numFmtId="0" fontId="20" fillId="2" borderId="8" xfId="1" applyFont="1" applyFill="1" applyBorder="1" applyAlignment="1">
      <alignment horizontal="center" wrapText="1"/>
    </xf>
    <xf numFmtId="0" fontId="20" fillId="2" borderId="9" xfId="1" applyFont="1" applyFill="1" applyBorder="1" applyAlignment="1">
      <alignment horizontal="center" wrapText="1"/>
    </xf>
    <xf numFmtId="0" fontId="20" fillId="2" borderId="35" xfId="1" applyFont="1" applyFill="1" applyBorder="1" applyAlignment="1">
      <alignment horizontal="center" wrapText="1"/>
    </xf>
    <xf numFmtId="164" fontId="20" fillId="2" borderId="36" xfId="1" applyNumberFormat="1" applyFont="1" applyFill="1" applyBorder="1" applyAlignment="1">
      <alignment horizontal="center" vertical="center"/>
    </xf>
    <xf numFmtId="164" fontId="20" fillId="2" borderId="10" xfId="1" applyNumberFormat="1" applyFont="1" applyFill="1" applyBorder="1" applyAlignment="1">
      <alignment horizontal="center" vertical="center"/>
    </xf>
    <xf numFmtId="0" fontId="19" fillId="2" borderId="18" xfId="1" applyFont="1" applyFill="1" applyBorder="1" applyAlignment="1">
      <alignment horizontal="center"/>
    </xf>
    <xf numFmtId="164" fontId="19" fillId="2" borderId="18" xfId="1" applyNumberFormat="1" applyFont="1" applyFill="1" applyBorder="1" applyAlignment="1">
      <alignment horizontal="center"/>
    </xf>
    <xf numFmtId="164" fontId="19" fillId="2" borderId="16" xfId="1" applyNumberFormat="1" applyFont="1" applyFill="1" applyBorder="1" applyAlignment="1">
      <alignment horizontal="center"/>
    </xf>
    <xf numFmtId="0" fontId="16" fillId="0" borderId="8" xfId="1" applyFont="1" applyBorder="1" applyAlignment="1">
      <alignment horizontal="center"/>
    </xf>
    <xf numFmtId="0" fontId="16" fillId="0" borderId="9" xfId="1" applyFont="1" applyBorder="1" applyAlignment="1">
      <alignment horizontal="center"/>
    </xf>
    <xf numFmtId="0" fontId="16" fillId="0" borderId="10" xfId="1" applyFont="1" applyBorder="1" applyAlignment="1">
      <alignment horizontal="center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8" fillId="0" borderId="9" xfId="1" applyFont="1" applyBorder="1" applyAlignment="1">
      <alignment horizontal="center"/>
    </xf>
    <xf numFmtId="0" fontId="18" fillId="0" borderId="10" xfId="1" applyFont="1" applyBorder="1" applyAlignment="1">
      <alignment horizontal="center"/>
    </xf>
    <xf numFmtId="0" fontId="19" fillId="2" borderId="6" xfId="1" applyFont="1" applyFill="1" applyBorder="1" applyAlignment="1">
      <alignment horizontal="center"/>
    </xf>
    <xf numFmtId="164" fontId="19" fillId="2" borderId="6" xfId="1" applyNumberFormat="1" applyFont="1" applyFill="1" applyBorder="1" applyAlignment="1">
      <alignment horizontal="center"/>
    </xf>
    <xf numFmtId="164" fontId="19" fillId="2" borderId="15" xfId="1" applyNumberFormat="1" applyFont="1" applyFill="1" applyBorder="1" applyAlignment="1">
      <alignment horizontal="center"/>
    </xf>
    <xf numFmtId="164" fontId="11" fillId="2" borderId="35" xfId="1" applyNumberFormat="1" applyFont="1" applyFill="1" applyBorder="1" applyAlignment="1">
      <alignment horizontal="right" vertical="center"/>
    </xf>
    <xf numFmtId="164" fontId="11" fillId="2" borderId="4" xfId="1" applyNumberFormat="1" applyFont="1" applyFill="1" applyBorder="1" applyAlignment="1">
      <alignment horizontal="right" vertical="center"/>
    </xf>
    <xf numFmtId="0" fontId="13" fillId="2" borderId="30" xfId="1" applyFont="1" applyFill="1" applyBorder="1" applyAlignment="1">
      <alignment horizontal="left"/>
    </xf>
    <xf numFmtId="0" fontId="13" fillId="2" borderId="25" xfId="1" applyFont="1" applyFill="1" applyBorder="1" applyAlignment="1">
      <alignment horizontal="left"/>
    </xf>
    <xf numFmtId="0" fontId="13" fillId="2" borderId="24" xfId="1" applyFont="1" applyFill="1" applyBorder="1" applyAlignment="1">
      <alignment horizontal="left"/>
    </xf>
    <xf numFmtId="0" fontId="26" fillId="3" borderId="26" xfId="1" applyFont="1" applyFill="1" applyBorder="1" applyAlignment="1">
      <alignment horizontal="left" vertical="top" wrapText="1"/>
    </xf>
    <xf numFmtId="0" fontId="26" fillId="3" borderId="25" xfId="1" applyFont="1" applyFill="1" applyBorder="1" applyAlignment="1">
      <alignment horizontal="left" vertical="top" wrapText="1"/>
    </xf>
    <xf numFmtId="0" fontId="26" fillId="3" borderId="24" xfId="1" applyFont="1" applyFill="1" applyBorder="1" applyAlignment="1">
      <alignment horizontal="left" vertical="top" wrapText="1"/>
    </xf>
    <xf numFmtId="0" fontId="11" fillId="0" borderId="11" xfId="1" applyFont="1" applyBorder="1" applyAlignment="1">
      <alignment horizontal="center"/>
    </xf>
    <xf numFmtId="0" fontId="11" fillId="0" borderId="7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3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0" fillId="0" borderId="14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2" xfId="1" applyFont="1" applyBorder="1" applyAlignment="1">
      <alignment horizontal="center"/>
    </xf>
    <xf numFmtId="0" fontId="19" fillId="2" borderId="3" xfId="1" applyFont="1" applyFill="1" applyBorder="1" applyAlignment="1">
      <alignment horizontal="center"/>
    </xf>
    <xf numFmtId="0" fontId="19" fillId="2" borderId="4" xfId="1" applyFont="1" applyFill="1" applyBorder="1" applyAlignment="1">
      <alignment horizontal="center"/>
    </xf>
    <xf numFmtId="0" fontId="23" fillId="0" borderId="43" xfId="1" applyFont="1" applyBorder="1" applyAlignment="1">
      <alignment horizontal="left" vertical="top" wrapText="1"/>
    </xf>
    <xf numFmtId="0" fontId="23" fillId="0" borderId="44" xfId="1" applyFont="1" applyBorder="1" applyAlignment="1">
      <alignment horizontal="left" vertical="top" wrapText="1"/>
    </xf>
    <xf numFmtId="0" fontId="23" fillId="0" borderId="45" xfId="1" applyFont="1" applyBorder="1" applyAlignment="1">
      <alignment horizontal="left" vertical="top" wrapText="1"/>
    </xf>
    <xf numFmtId="0" fontId="14" fillId="2" borderId="30" xfId="1" applyFont="1" applyFill="1" applyBorder="1" applyAlignment="1">
      <alignment horizontal="left"/>
    </xf>
    <xf numFmtId="0" fontId="14" fillId="2" borderId="25" xfId="1" applyFont="1" applyFill="1" applyBorder="1" applyAlignment="1">
      <alignment horizontal="left"/>
    </xf>
    <xf numFmtId="0" fontId="14" fillId="2" borderId="24" xfId="1" applyFont="1" applyFill="1" applyBorder="1" applyAlignment="1">
      <alignment horizontal="left"/>
    </xf>
    <xf numFmtId="0" fontId="14" fillId="2" borderId="26" xfId="1" applyFont="1" applyFill="1" applyBorder="1" applyAlignment="1">
      <alignment horizontal="left"/>
    </xf>
    <xf numFmtId="0" fontId="23" fillId="0" borderId="26" xfId="1" applyFont="1" applyBorder="1" applyAlignment="1">
      <alignment horizontal="left" wrapText="1"/>
    </xf>
    <xf numFmtId="0" fontId="23" fillId="0" borderId="25" xfId="1" applyFont="1" applyBorder="1" applyAlignment="1">
      <alignment horizontal="left" wrapText="1"/>
    </xf>
    <xf numFmtId="0" fontId="23" fillId="0" borderId="24" xfId="1" applyFont="1" applyBorder="1" applyAlignment="1">
      <alignment horizontal="left" wrapText="1"/>
    </xf>
  </cellXfs>
  <cellStyles count="318">
    <cellStyle name="Comma0" xfId="8"/>
    <cellStyle name="Currency0" xfId="9"/>
    <cellStyle name="Date" xfId="10"/>
    <cellStyle name="Excel Built-in Excel Built-in Excel Built-in TableStyleLight1" xfId="2"/>
    <cellStyle name="Fixed" xfId="11"/>
    <cellStyle name="Heading 1" xfId="12"/>
    <cellStyle name="Heading 2" xfId="13"/>
    <cellStyle name="Hypertextový odkaz 2" xfId="14"/>
    <cellStyle name="Hypertextový odkaz 3" xfId="15"/>
    <cellStyle name="Hypertextový odkaz 4" xfId="16"/>
    <cellStyle name="Měna 2" xfId="3"/>
    <cellStyle name="normal" xfId="4"/>
    <cellStyle name="Normální" xfId="0" builtinId="0"/>
    <cellStyle name="Normální 10" xfId="40"/>
    <cellStyle name="Normální 10 2" xfId="63"/>
    <cellStyle name="Normální 10 2 2" xfId="64"/>
    <cellStyle name="Normální 10 2 2 2" xfId="191"/>
    <cellStyle name="Normální 10 2 3" xfId="65"/>
    <cellStyle name="Normální 10 2 3 2" xfId="192"/>
    <cellStyle name="Normální 10 2 4" xfId="190"/>
    <cellStyle name="Normální 10 2 5" xfId="317"/>
    <cellStyle name="Normální 10 3" xfId="66"/>
    <cellStyle name="Normální 10 3 2" xfId="193"/>
    <cellStyle name="Normální 10 4" xfId="67"/>
    <cellStyle name="Normální 10 4 2" xfId="194"/>
    <cellStyle name="Normální 10 5" xfId="167"/>
    <cellStyle name="Normální 10 6" xfId="294"/>
    <cellStyle name="Normální 2" xfId="1"/>
    <cellStyle name="Normální 2 2" xfId="7"/>
    <cellStyle name="normální 2 3" xfId="17"/>
    <cellStyle name="normální 2 3 10" xfId="276"/>
    <cellStyle name="normální 2 3 2" xfId="24"/>
    <cellStyle name="normální 2 3 2 2" xfId="32"/>
    <cellStyle name="normální 2 3 2 2 2" xfId="55"/>
    <cellStyle name="normální 2 3 2 2 2 2" xfId="68"/>
    <cellStyle name="normální 2 3 2 2 2 2 2" xfId="195"/>
    <cellStyle name="normální 2 3 2 2 2 3" xfId="69"/>
    <cellStyle name="normální 2 3 2 2 2 3 2" xfId="196"/>
    <cellStyle name="normální 2 3 2 2 2 4" xfId="182"/>
    <cellStyle name="normální 2 3 2 2 2 5" xfId="309"/>
    <cellStyle name="normální 2 3 2 2 3" xfId="70"/>
    <cellStyle name="normální 2 3 2 2 3 2" xfId="197"/>
    <cellStyle name="normální 2 3 2 2 4" xfId="71"/>
    <cellStyle name="normální 2 3 2 2 4 2" xfId="198"/>
    <cellStyle name="normální 2 3 2 2 5" xfId="159"/>
    <cellStyle name="normální 2 3 2 2 6" xfId="286"/>
    <cellStyle name="normální 2 3 2 3" xfId="28"/>
    <cellStyle name="normální 2 3 2 3 2" xfId="51"/>
    <cellStyle name="normální 2 3 2 3 2 2" xfId="72"/>
    <cellStyle name="normální 2 3 2 3 2 2 2" xfId="199"/>
    <cellStyle name="normální 2 3 2 3 2 3" xfId="73"/>
    <cellStyle name="normální 2 3 2 3 2 3 2" xfId="200"/>
    <cellStyle name="normální 2 3 2 3 2 4" xfId="178"/>
    <cellStyle name="normální 2 3 2 3 2 5" xfId="305"/>
    <cellStyle name="normální 2 3 2 3 3" xfId="74"/>
    <cellStyle name="normální 2 3 2 3 3 2" xfId="201"/>
    <cellStyle name="normální 2 3 2 3 4" xfId="75"/>
    <cellStyle name="normální 2 3 2 3 4 2" xfId="202"/>
    <cellStyle name="normální 2 3 2 3 5" xfId="155"/>
    <cellStyle name="normální 2 3 2 3 6" xfId="282"/>
    <cellStyle name="normální 2 3 2 4" xfId="47"/>
    <cellStyle name="normální 2 3 2 4 2" xfId="76"/>
    <cellStyle name="normální 2 3 2 4 2 2" xfId="203"/>
    <cellStyle name="normální 2 3 2 4 3" xfId="77"/>
    <cellStyle name="normální 2 3 2 4 3 2" xfId="204"/>
    <cellStyle name="normální 2 3 2 4 4" xfId="174"/>
    <cellStyle name="normální 2 3 2 4 5" xfId="301"/>
    <cellStyle name="normální 2 3 2 5" xfId="43"/>
    <cellStyle name="normální 2 3 2 5 2" xfId="78"/>
    <cellStyle name="normální 2 3 2 5 2 2" xfId="205"/>
    <cellStyle name="normální 2 3 2 5 3" xfId="79"/>
    <cellStyle name="normální 2 3 2 5 3 2" xfId="206"/>
    <cellStyle name="normální 2 3 2 5 4" xfId="170"/>
    <cellStyle name="normální 2 3 2 5 5" xfId="297"/>
    <cellStyle name="normální 2 3 2 6" xfId="80"/>
    <cellStyle name="normální 2 3 2 6 2" xfId="207"/>
    <cellStyle name="normální 2 3 2 7" xfId="81"/>
    <cellStyle name="normální 2 3 2 7 2" xfId="208"/>
    <cellStyle name="normální 2 3 2 8" xfId="151"/>
    <cellStyle name="normální 2 3 2 9" xfId="278"/>
    <cellStyle name="normální 2 3 3" xfId="30"/>
    <cellStyle name="normální 2 3 3 2" xfId="53"/>
    <cellStyle name="normální 2 3 3 2 2" xfId="82"/>
    <cellStyle name="normální 2 3 3 2 2 2" xfId="209"/>
    <cellStyle name="normální 2 3 3 2 3" xfId="83"/>
    <cellStyle name="normální 2 3 3 2 3 2" xfId="210"/>
    <cellStyle name="normální 2 3 3 2 4" xfId="180"/>
    <cellStyle name="normální 2 3 3 2 5" xfId="307"/>
    <cellStyle name="normální 2 3 3 3" xfId="84"/>
    <cellStyle name="normální 2 3 3 3 2" xfId="211"/>
    <cellStyle name="normální 2 3 3 4" xfId="85"/>
    <cellStyle name="normální 2 3 3 4 2" xfId="212"/>
    <cellStyle name="normální 2 3 3 5" xfId="157"/>
    <cellStyle name="normální 2 3 3 6" xfId="284"/>
    <cellStyle name="normální 2 3 4" xfId="26"/>
    <cellStyle name="normální 2 3 4 2" xfId="49"/>
    <cellStyle name="normální 2 3 4 2 2" xfId="86"/>
    <cellStyle name="normální 2 3 4 2 2 2" xfId="213"/>
    <cellStyle name="normální 2 3 4 2 3" xfId="87"/>
    <cellStyle name="normální 2 3 4 2 3 2" xfId="214"/>
    <cellStyle name="normální 2 3 4 2 4" xfId="176"/>
    <cellStyle name="normální 2 3 4 2 5" xfId="303"/>
    <cellStyle name="normální 2 3 4 3" xfId="88"/>
    <cellStyle name="normální 2 3 4 3 2" xfId="215"/>
    <cellStyle name="normální 2 3 4 4" xfId="89"/>
    <cellStyle name="normální 2 3 4 4 2" xfId="216"/>
    <cellStyle name="normální 2 3 4 5" xfId="153"/>
    <cellStyle name="normální 2 3 4 6" xfId="280"/>
    <cellStyle name="normální 2 3 5" xfId="45"/>
    <cellStyle name="normální 2 3 5 2" xfId="90"/>
    <cellStyle name="normální 2 3 5 2 2" xfId="217"/>
    <cellStyle name="normální 2 3 5 3" xfId="91"/>
    <cellStyle name="normální 2 3 5 3 2" xfId="218"/>
    <cellStyle name="normální 2 3 5 4" xfId="172"/>
    <cellStyle name="normální 2 3 5 5" xfId="299"/>
    <cellStyle name="normální 2 3 6" xfId="41"/>
    <cellStyle name="normální 2 3 6 2" xfId="92"/>
    <cellStyle name="normální 2 3 6 2 2" xfId="219"/>
    <cellStyle name="normální 2 3 6 3" xfId="93"/>
    <cellStyle name="normální 2 3 6 3 2" xfId="220"/>
    <cellStyle name="normální 2 3 6 4" xfId="168"/>
    <cellStyle name="normální 2 3 6 5" xfId="295"/>
    <cellStyle name="normální 2 3 7" xfId="94"/>
    <cellStyle name="normální 2 3 7 2" xfId="221"/>
    <cellStyle name="normální 2 3 8" xfId="95"/>
    <cellStyle name="normální 2 3 8 2" xfId="222"/>
    <cellStyle name="normální 2 3 9" xfId="149"/>
    <cellStyle name="Normální 3" xfId="5"/>
    <cellStyle name="Normální 3 2" xfId="18"/>
    <cellStyle name="Normální 3 2 10" xfId="277"/>
    <cellStyle name="Normální 3 2 2" xfId="25"/>
    <cellStyle name="Normální 3 2 2 2" xfId="33"/>
    <cellStyle name="Normální 3 2 2 2 2" xfId="56"/>
    <cellStyle name="Normální 3 2 2 2 2 2" xfId="96"/>
    <cellStyle name="Normální 3 2 2 2 2 2 2" xfId="223"/>
    <cellStyle name="Normální 3 2 2 2 2 3" xfId="97"/>
    <cellStyle name="Normální 3 2 2 2 2 3 2" xfId="224"/>
    <cellStyle name="Normální 3 2 2 2 2 4" xfId="183"/>
    <cellStyle name="Normální 3 2 2 2 2 5" xfId="310"/>
    <cellStyle name="Normální 3 2 2 2 3" xfId="98"/>
    <cellStyle name="Normální 3 2 2 2 3 2" xfId="225"/>
    <cellStyle name="Normální 3 2 2 2 4" xfId="99"/>
    <cellStyle name="Normální 3 2 2 2 4 2" xfId="226"/>
    <cellStyle name="Normální 3 2 2 2 5" xfId="160"/>
    <cellStyle name="Normální 3 2 2 2 6" xfId="287"/>
    <cellStyle name="Normální 3 2 2 3" xfId="29"/>
    <cellStyle name="Normální 3 2 2 3 2" xfId="52"/>
    <cellStyle name="Normální 3 2 2 3 2 2" xfId="100"/>
    <cellStyle name="Normální 3 2 2 3 2 2 2" xfId="227"/>
    <cellStyle name="Normální 3 2 2 3 2 3" xfId="101"/>
    <cellStyle name="Normální 3 2 2 3 2 3 2" xfId="228"/>
    <cellStyle name="Normální 3 2 2 3 2 4" xfId="179"/>
    <cellStyle name="Normální 3 2 2 3 2 5" xfId="306"/>
    <cellStyle name="Normální 3 2 2 3 3" xfId="102"/>
    <cellStyle name="Normální 3 2 2 3 3 2" xfId="229"/>
    <cellStyle name="Normální 3 2 2 3 4" xfId="103"/>
    <cellStyle name="Normální 3 2 2 3 4 2" xfId="230"/>
    <cellStyle name="Normální 3 2 2 3 5" xfId="156"/>
    <cellStyle name="Normální 3 2 2 3 6" xfId="283"/>
    <cellStyle name="Normální 3 2 2 4" xfId="48"/>
    <cellStyle name="Normální 3 2 2 4 2" xfId="104"/>
    <cellStyle name="Normální 3 2 2 4 2 2" xfId="231"/>
    <cellStyle name="Normální 3 2 2 4 3" xfId="105"/>
    <cellStyle name="Normální 3 2 2 4 3 2" xfId="232"/>
    <cellStyle name="Normální 3 2 2 4 4" xfId="175"/>
    <cellStyle name="Normální 3 2 2 4 5" xfId="302"/>
    <cellStyle name="Normální 3 2 2 5" xfId="44"/>
    <cellStyle name="Normální 3 2 2 5 2" xfId="106"/>
    <cellStyle name="Normální 3 2 2 5 2 2" xfId="233"/>
    <cellStyle name="Normální 3 2 2 5 3" xfId="107"/>
    <cellStyle name="Normální 3 2 2 5 3 2" xfId="234"/>
    <cellStyle name="Normální 3 2 2 5 4" xfId="171"/>
    <cellStyle name="Normální 3 2 2 5 5" xfId="298"/>
    <cellStyle name="Normální 3 2 2 6" xfId="108"/>
    <cellStyle name="Normální 3 2 2 6 2" xfId="235"/>
    <cellStyle name="Normální 3 2 2 7" xfId="109"/>
    <cellStyle name="Normální 3 2 2 7 2" xfId="236"/>
    <cellStyle name="Normální 3 2 2 8" xfId="152"/>
    <cellStyle name="Normální 3 2 2 9" xfId="279"/>
    <cellStyle name="Normální 3 2 3" xfId="31"/>
    <cellStyle name="Normální 3 2 3 2" xfId="54"/>
    <cellStyle name="Normální 3 2 3 2 2" xfId="110"/>
    <cellStyle name="Normální 3 2 3 2 2 2" xfId="237"/>
    <cellStyle name="Normální 3 2 3 2 3" xfId="111"/>
    <cellStyle name="Normální 3 2 3 2 3 2" xfId="238"/>
    <cellStyle name="Normální 3 2 3 2 4" xfId="181"/>
    <cellStyle name="Normální 3 2 3 2 5" xfId="308"/>
    <cellStyle name="Normální 3 2 3 3" xfId="112"/>
    <cellStyle name="Normální 3 2 3 3 2" xfId="239"/>
    <cellStyle name="Normální 3 2 3 4" xfId="113"/>
    <cellStyle name="Normální 3 2 3 4 2" xfId="240"/>
    <cellStyle name="Normální 3 2 3 5" xfId="158"/>
    <cellStyle name="Normální 3 2 3 6" xfId="285"/>
    <cellStyle name="Normální 3 2 4" xfId="27"/>
    <cellStyle name="Normální 3 2 4 2" xfId="50"/>
    <cellStyle name="Normální 3 2 4 2 2" xfId="114"/>
    <cellStyle name="Normální 3 2 4 2 2 2" xfId="241"/>
    <cellStyle name="Normální 3 2 4 2 3" xfId="115"/>
    <cellStyle name="Normální 3 2 4 2 3 2" xfId="242"/>
    <cellStyle name="Normální 3 2 4 2 4" xfId="177"/>
    <cellStyle name="Normální 3 2 4 2 5" xfId="304"/>
    <cellStyle name="Normální 3 2 4 3" xfId="116"/>
    <cellStyle name="Normální 3 2 4 3 2" xfId="243"/>
    <cellStyle name="Normální 3 2 4 4" xfId="117"/>
    <cellStyle name="Normální 3 2 4 4 2" xfId="244"/>
    <cellStyle name="Normální 3 2 4 5" xfId="154"/>
    <cellStyle name="Normální 3 2 4 6" xfId="281"/>
    <cellStyle name="Normální 3 2 5" xfId="46"/>
    <cellStyle name="Normální 3 2 5 2" xfId="118"/>
    <cellStyle name="Normální 3 2 5 2 2" xfId="245"/>
    <cellStyle name="Normální 3 2 5 3" xfId="119"/>
    <cellStyle name="Normální 3 2 5 3 2" xfId="246"/>
    <cellStyle name="Normální 3 2 5 4" xfId="173"/>
    <cellStyle name="Normální 3 2 5 5" xfId="300"/>
    <cellStyle name="Normální 3 2 6" xfId="42"/>
    <cellStyle name="Normální 3 2 6 2" xfId="120"/>
    <cellStyle name="Normální 3 2 6 2 2" xfId="247"/>
    <cellStyle name="Normální 3 2 6 3" xfId="121"/>
    <cellStyle name="Normální 3 2 6 3 2" xfId="248"/>
    <cellStyle name="Normální 3 2 6 4" xfId="169"/>
    <cellStyle name="Normální 3 2 6 5" xfId="296"/>
    <cellStyle name="Normální 3 2 7" xfId="122"/>
    <cellStyle name="Normální 3 2 7 2" xfId="249"/>
    <cellStyle name="Normální 3 2 8" xfId="123"/>
    <cellStyle name="Normální 3 2 8 2" xfId="250"/>
    <cellStyle name="Normální 3 2 9" xfId="150"/>
    <cellStyle name="Normální 3 3" xfId="124"/>
    <cellStyle name="Normální 3 3 2" xfId="275"/>
    <cellStyle name="Normální 4" xfId="35"/>
    <cellStyle name="Normální 4 2" xfId="58"/>
    <cellStyle name="Normální 4 2 2" xfId="125"/>
    <cellStyle name="Normální 4 2 2 2" xfId="251"/>
    <cellStyle name="Normální 4 2 3" xfId="126"/>
    <cellStyle name="Normální 4 2 3 2" xfId="252"/>
    <cellStyle name="Normální 4 2 4" xfId="185"/>
    <cellStyle name="Normální 4 2 5" xfId="312"/>
    <cellStyle name="Normální 4 3" xfId="127"/>
    <cellStyle name="Normální 4 3 2" xfId="253"/>
    <cellStyle name="Normální 4 4" xfId="128"/>
    <cellStyle name="Normální 4 4 2" xfId="254"/>
    <cellStyle name="Normální 4 5" xfId="162"/>
    <cellStyle name="Normální 4 6" xfId="289"/>
    <cellStyle name="Normální 5" xfId="34"/>
    <cellStyle name="Normální 5 2" xfId="57"/>
    <cellStyle name="Normální 5 2 2" xfId="129"/>
    <cellStyle name="Normální 5 2 2 2" xfId="255"/>
    <cellStyle name="Normální 5 2 3" xfId="130"/>
    <cellStyle name="Normální 5 2 3 2" xfId="256"/>
    <cellStyle name="Normální 5 2 4" xfId="184"/>
    <cellStyle name="Normální 5 2 5" xfId="311"/>
    <cellStyle name="Normální 5 3" xfId="131"/>
    <cellStyle name="Normální 5 3 2" xfId="257"/>
    <cellStyle name="Normální 5 4" xfId="132"/>
    <cellStyle name="Normální 5 4 2" xfId="258"/>
    <cellStyle name="Normální 5 5" xfId="161"/>
    <cellStyle name="Normální 5 6" xfId="288"/>
    <cellStyle name="Normální 6" xfId="36"/>
    <cellStyle name="Normální 6 2" xfId="59"/>
    <cellStyle name="Normální 6 2 2" xfId="133"/>
    <cellStyle name="Normální 6 2 2 2" xfId="259"/>
    <cellStyle name="Normální 6 2 3" xfId="134"/>
    <cellStyle name="Normální 6 2 3 2" xfId="260"/>
    <cellStyle name="Normální 6 2 4" xfId="186"/>
    <cellStyle name="Normální 6 2 5" xfId="313"/>
    <cellStyle name="Normální 6 3" xfId="135"/>
    <cellStyle name="Normální 6 3 2" xfId="261"/>
    <cellStyle name="Normální 6 4" xfId="136"/>
    <cellStyle name="Normální 6 4 2" xfId="262"/>
    <cellStyle name="Normální 6 5" xfId="163"/>
    <cellStyle name="Normální 6 6" xfId="290"/>
    <cellStyle name="Normální 7" xfId="37"/>
    <cellStyle name="Normální 7 2" xfId="60"/>
    <cellStyle name="Normální 7 2 2" xfId="137"/>
    <cellStyle name="Normální 7 2 2 2" xfId="263"/>
    <cellStyle name="Normální 7 2 3" xfId="138"/>
    <cellStyle name="Normální 7 2 3 2" xfId="264"/>
    <cellStyle name="Normální 7 2 4" xfId="187"/>
    <cellStyle name="Normální 7 2 5" xfId="314"/>
    <cellStyle name="Normální 7 3" xfId="139"/>
    <cellStyle name="Normální 7 3 2" xfId="265"/>
    <cellStyle name="Normální 7 4" xfId="140"/>
    <cellStyle name="Normální 7 4 2" xfId="266"/>
    <cellStyle name="Normální 7 5" xfId="164"/>
    <cellStyle name="Normální 7 6" xfId="291"/>
    <cellStyle name="Normální 8" xfId="38"/>
    <cellStyle name="Normální 8 2" xfId="61"/>
    <cellStyle name="Normální 8 2 2" xfId="141"/>
    <cellStyle name="Normální 8 2 2 2" xfId="267"/>
    <cellStyle name="Normální 8 2 3" xfId="142"/>
    <cellStyle name="Normální 8 2 3 2" xfId="268"/>
    <cellStyle name="Normální 8 2 4" xfId="188"/>
    <cellStyle name="Normální 8 2 5" xfId="315"/>
    <cellStyle name="Normální 8 3" xfId="143"/>
    <cellStyle name="Normální 8 3 2" xfId="269"/>
    <cellStyle name="Normální 8 4" xfId="144"/>
    <cellStyle name="Normální 8 4 2" xfId="270"/>
    <cellStyle name="Normální 8 5" xfId="165"/>
    <cellStyle name="Normální 8 6" xfId="292"/>
    <cellStyle name="Normální 9" xfId="39"/>
    <cellStyle name="Normální 9 2" xfId="62"/>
    <cellStyle name="Normální 9 2 2" xfId="145"/>
    <cellStyle name="Normální 9 2 2 2" xfId="271"/>
    <cellStyle name="Normální 9 2 3" xfId="146"/>
    <cellStyle name="Normální 9 2 3 2" xfId="272"/>
    <cellStyle name="Normální 9 2 4" xfId="189"/>
    <cellStyle name="Normální 9 2 5" xfId="316"/>
    <cellStyle name="Normální 9 3" xfId="147"/>
    <cellStyle name="Normální 9 3 2" xfId="273"/>
    <cellStyle name="Normální 9 4" xfId="148"/>
    <cellStyle name="Normální 9 4 2" xfId="274"/>
    <cellStyle name="Normální 9 5" xfId="166"/>
    <cellStyle name="Normální 9 6" xfId="293"/>
    <cellStyle name="normální_POL.XLS" xfId="6"/>
    <cellStyle name="Styl 1" xfId="19"/>
    <cellStyle name="Styl 1 2" xfId="20"/>
    <cellStyle name="Styl 1 2 2" xfId="21"/>
    <cellStyle name="Styl 1 3" xfId="22"/>
    <cellStyle name="Total" xfId="2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BreakPreview" zoomScaleNormal="100" zoomScaleSheetLayoutView="100" workbookViewId="0">
      <selection activeCell="F17" sqref="F17"/>
    </sheetView>
  </sheetViews>
  <sheetFormatPr defaultRowHeight="12.75"/>
  <cols>
    <col min="1" max="1" width="8.88671875" style="1"/>
    <col min="2" max="2" width="8.109375" style="1" customWidth="1"/>
    <col min="3" max="5" width="8.88671875" style="1"/>
    <col min="6" max="6" width="7.77734375" style="1" customWidth="1"/>
    <col min="7" max="7" width="6.21875" style="1" customWidth="1"/>
    <col min="8" max="8" width="3.33203125" style="1" customWidth="1"/>
    <col min="9" max="9" width="4.88671875" style="1" customWidth="1"/>
    <col min="10" max="10" width="7.88671875" style="1" customWidth="1"/>
    <col min="11" max="16384" width="8.88671875" style="1"/>
  </cols>
  <sheetData>
    <row r="1" spans="1:11" ht="13.5" thickBot="1"/>
    <row r="2" spans="1:11" ht="24" thickBot="1">
      <c r="A2" s="145" t="s">
        <v>4</v>
      </c>
      <c r="B2" s="146"/>
      <c r="C2" s="146"/>
      <c r="D2" s="146"/>
      <c r="E2" s="146"/>
      <c r="F2" s="146"/>
      <c r="G2" s="146"/>
      <c r="H2" s="146"/>
      <c r="I2" s="146"/>
      <c r="J2" s="146"/>
      <c r="K2" s="147"/>
    </row>
    <row r="3" spans="1:11" ht="19.5" thickBot="1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34.5" customHeight="1" thickBot="1">
      <c r="A4" s="22" t="s">
        <v>5</v>
      </c>
      <c r="B4" s="148" t="s">
        <v>101</v>
      </c>
      <c r="C4" s="148"/>
      <c r="D4" s="148"/>
      <c r="E4" s="148"/>
      <c r="F4" s="148"/>
      <c r="G4" s="148"/>
      <c r="H4" s="148"/>
      <c r="I4" s="148"/>
      <c r="J4" s="148"/>
      <c r="K4" s="149"/>
    </row>
    <row r="5" spans="1:11" ht="13.5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16.5" thickBot="1">
      <c r="A6" s="23" t="s">
        <v>6</v>
      </c>
      <c r="B6" s="150" t="s">
        <v>102</v>
      </c>
      <c r="C6" s="150"/>
      <c r="D6" s="150"/>
      <c r="E6" s="150"/>
      <c r="F6" s="150"/>
      <c r="G6" s="150"/>
      <c r="H6" s="150"/>
      <c r="I6" s="150"/>
      <c r="J6" s="150"/>
      <c r="K6" s="151"/>
    </row>
    <row r="7" spans="1:11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ht="13.5" thickBot="1">
      <c r="A8" s="4"/>
      <c r="B8" s="5"/>
      <c r="C8" s="5"/>
      <c r="D8" s="5"/>
      <c r="E8" s="5"/>
      <c r="F8" s="5"/>
    </row>
    <row r="9" spans="1:11" ht="15.75">
      <c r="A9" s="6">
        <v>1</v>
      </c>
      <c r="B9" s="152" t="str">
        <f>'D.1.5 - Přeložka kanalizace'!B9:D9</f>
        <v>D.1.5 - Dešťová areálová kanalizace</v>
      </c>
      <c r="C9" s="152"/>
      <c r="D9" s="152"/>
      <c r="E9" s="152"/>
      <c r="F9" s="152"/>
      <c r="G9" s="152"/>
      <c r="H9" s="152"/>
      <c r="I9" s="152"/>
      <c r="J9" s="153">
        <f>'D.1.5 - Přeložka kanalizace'!E9</f>
        <v>1355774.7</v>
      </c>
      <c r="K9" s="154"/>
    </row>
    <row r="10" spans="1:11" ht="16.5" thickBot="1">
      <c r="A10" s="7"/>
      <c r="B10" s="142"/>
      <c r="C10" s="142"/>
      <c r="D10" s="142"/>
      <c r="E10" s="142"/>
      <c r="F10" s="142"/>
      <c r="G10" s="142"/>
      <c r="H10" s="142"/>
      <c r="I10" s="142"/>
      <c r="J10" s="143"/>
      <c r="K10" s="144"/>
    </row>
    <row r="11" spans="1:11" ht="39" customHeight="1" thickBot="1">
      <c r="A11" s="137" t="str">
        <f>B4</f>
        <v>Snížení energetické náročnosti budovy Sládečkova vlastivědného muzea v Kladně, příspěvková organizace</v>
      </c>
      <c r="B11" s="138"/>
      <c r="C11" s="138"/>
      <c r="D11" s="138"/>
      <c r="E11" s="138"/>
      <c r="F11" s="138"/>
      <c r="G11" s="138"/>
      <c r="H11" s="138"/>
      <c r="I11" s="139"/>
      <c r="J11" s="140">
        <f>SUM(J9:K10)</f>
        <v>1355774.7</v>
      </c>
      <c r="K11" s="141"/>
    </row>
  </sheetData>
  <mergeCells count="9">
    <mergeCell ref="A11:I11"/>
    <mergeCell ref="J11:K11"/>
    <mergeCell ref="B10:I10"/>
    <mergeCell ref="J10:K10"/>
    <mergeCell ref="A2:K2"/>
    <mergeCell ref="B4:K4"/>
    <mergeCell ref="B6:K6"/>
    <mergeCell ref="B9:I9"/>
    <mergeCell ref="J9:K9"/>
  </mergeCells>
  <printOptions horizontalCentered="1"/>
  <pageMargins left="0.23622047244094491" right="0.23622047244094491" top="0.35433070866141736" bottom="0.35433070866141736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view="pageBreakPreview" zoomScaleNormal="115" zoomScaleSheetLayoutView="100" workbookViewId="0">
      <selection activeCell="K16" sqref="K16"/>
    </sheetView>
  </sheetViews>
  <sheetFormatPr defaultRowHeight="12.75"/>
  <cols>
    <col min="1" max="1" width="6.77734375" style="15" customWidth="1"/>
    <col min="2" max="2" width="64.77734375" style="38" customWidth="1"/>
    <col min="3" max="3" width="3.77734375" style="8" customWidth="1"/>
    <col min="4" max="4" width="7.77734375" style="24" customWidth="1"/>
    <col min="5" max="5" width="8.109375" style="18" customWidth="1"/>
    <col min="6" max="6" width="9.77734375" style="19" customWidth="1"/>
    <col min="7" max="7" width="2.6640625" style="38" customWidth="1"/>
    <col min="8" max="11" width="8.88671875" style="38" customWidth="1"/>
    <col min="12" max="15" width="4.6640625" style="8" bestFit="1" customWidth="1"/>
    <col min="16" max="16" width="5.44140625" style="8" bestFit="1" customWidth="1"/>
    <col min="17" max="17" width="4.6640625" style="8" bestFit="1" customWidth="1"/>
    <col min="18" max="16384" width="8.88671875" style="38"/>
  </cols>
  <sheetData>
    <row r="1" spans="1:18" s="12" customFormat="1" ht="15.75">
      <c r="A1" s="163" t="s">
        <v>4</v>
      </c>
      <c r="B1" s="164"/>
      <c r="C1" s="164"/>
      <c r="D1" s="165"/>
      <c r="E1" s="47"/>
      <c r="F1" s="48"/>
      <c r="L1" s="8"/>
      <c r="M1" s="8"/>
      <c r="N1" s="8"/>
      <c r="O1" s="8"/>
      <c r="P1" s="8"/>
      <c r="Q1" s="8"/>
    </row>
    <row r="2" spans="1:18" s="12" customFormat="1" ht="3.95" customHeight="1">
      <c r="A2" s="85"/>
      <c r="B2" s="86"/>
      <c r="C2" s="86"/>
      <c r="D2" s="112"/>
      <c r="E2" s="86"/>
      <c r="F2" s="87"/>
      <c r="L2" s="8"/>
      <c r="M2" s="8"/>
      <c r="N2" s="8"/>
      <c r="O2" s="8"/>
      <c r="P2" s="8"/>
      <c r="Q2" s="8"/>
    </row>
    <row r="3" spans="1:18" ht="15.75">
      <c r="A3" s="166" t="s">
        <v>103</v>
      </c>
      <c r="B3" s="167"/>
      <c r="C3" s="167"/>
      <c r="D3" s="168"/>
      <c r="E3" s="49"/>
      <c r="F3" s="50"/>
    </row>
    <row r="4" spans="1:18" ht="3.95" customHeight="1">
      <c r="A4" s="85"/>
      <c r="B4" s="86"/>
      <c r="C4" s="86"/>
      <c r="D4" s="112"/>
      <c r="E4" s="86"/>
      <c r="F4" s="87"/>
    </row>
    <row r="5" spans="1:18">
      <c r="A5" s="13" t="s">
        <v>14</v>
      </c>
      <c r="B5" s="169" t="str">
        <f>'SO 01 - Muzeum Kladno-Rozpočet'!B4:K4</f>
        <v>Snížení energetické náročnosti budovy Sládečkova vlastivědného muzea v Kladně, příspěvková organizace</v>
      </c>
      <c r="C5" s="169"/>
      <c r="D5" s="170"/>
      <c r="E5" s="4"/>
      <c r="F5" s="51"/>
    </row>
    <row r="6" spans="1:18" ht="3.95" customHeight="1">
      <c r="A6" s="13"/>
      <c r="B6" s="88"/>
      <c r="C6" s="88"/>
      <c r="D6" s="113"/>
      <c r="E6" s="88"/>
      <c r="F6" s="89"/>
    </row>
    <row r="7" spans="1:18" ht="15.75" customHeight="1" thickBot="1">
      <c r="A7" s="14" t="s">
        <v>6</v>
      </c>
      <c r="B7" s="171" t="str">
        <f>'SO 01 - Muzeum Kladno-Rozpočet'!B6:K6</f>
        <v>SO 01 - STAVEBNÍ ÚPRAVY OBJEKTU</v>
      </c>
      <c r="C7" s="171"/>
      <c r="D7" s="172"/>
      <c r="E7" s="52"/>
      <c r="F7" s="53"/>
    </row>
    <row r="8" spans="1:18" ht="13.5" thickBot="1">
      <c r="A8" s="13"/>
      <c r="B8" s="88"/>
      <c r="C8" s="88"/>
      <c r="D8" s="113"/>
      <c r="E8" s="88"/>
      <c r="F8" s="88"/>
    </row>
    <row r="9" spans="1:18" s="12" customFormat="1" ht="16.5" thickBot="1">
      <c r="A9" s="45" t="s">
        <v>15</v>
      </c>
      <c r="B9" s="173" t="str">
        <f>A3</f>
        <v>D.1.5 - Dešťová areálová kanalizace</v>
      </c>
      <c r="C9" s="173"/>
      <c r="D9" s="174"/>
      <c r="E9" s="155">
        <f>F12+F25+F51+F54+F31+F41</f>
        <v>1355774.7</v>
      </c>
      <c r="F9" s="156"/>
      <c r="L9" s="67" t="s">
        <v>23</v>
      </c>
      <c r="M9" s="67">
        <v>110</v>
      </c>
      <c r="N9" s="67">
        <v>125</v>
      </c>
      <c r="O9" s="67">
        <v>160</v>
      </c>
      <c r="P9" s="67">
        <v>200</v>
      </c>
      <c r="Q9" s="67">
        <v>0</v>
      </c>
      <c r="R9" s="67">
        <v>0</v>
      </c>
    </row>
    <row r="10" spans="1:18" ht="15" customHeight="1" thickBot="1">
      <c r="A10" s="69"/>
      <c r="B10" s="88"/>
      <c r="C10" s="88"/>
      <c r="D10" s="75"/>
      <c r="E10" s="83"/>
      <c r="F10" s="8"/>
      <c r="N10" s="8">
        <v>32</v>
      </c>
      <c r="O10" s="8">
        <v>36</v>
      </c>
      <c r="P10" s="8">
        <v>5</v>
      </c>
    </row>
    <row r="11" spans="1:18" ht="26.25" thickBot="1">
      <c r="A11" s="54" t="s">
        <v>13</v>
      </c>
      <c r="B11" s="55" t="s">
        <v>12</v>
      </c>
      <c r="C11" s="56" t="s">
        <v>11</v>
      </c>
      <c r="D11" s="76" t="s">
        <v>10</v>
      </c>
      <c r="E11" s="57" t="s">
        <v>2</v>
      </c>
      <c r="F11" s="58" t="s">
        <v>9</v>
      </c>
      <c r="H11" s="63" t="s">
        <v>20</v>
      </c>
      <c r="I11" s="57" t="s">
        <v>19</v>
      </c>
      <c r="J11" s="58" t="s">
        <v>2</v>
      </c>
      <c r="N11" s="8">
        <v>4.8</v>
      </c>
      <c r="P11" s="8">
        <v>10.5</v>
      </c>
    </row>
    <row r="12" spans="1:18" s="10" customFormat="1" ht="15">
      <c r="A12" s="46" t="s">
        <v>39</v>
      </c>
      <c r="B12" s="157" t="s">
        <v>56</v>
      </c>
      <c r="C12" s="158"/>
      <c r="D12" s="159"/>
      <c r="E12" s="61"/>
      <c r="F12" s="59">
        <f>SUM(F13:F24)</f>
        <v>358261.7</v>
      </c>
      <c r="H12" s="64"/>
      <c r="I12" s="65">
        <f t="shared" ref="I12:I66" si="0">J12*1.21</f>
        <v>0</v>
      </c>
      <c r="J12" s="66"/>
      <c r="L12" s="8"/>
      <c r="M12" s="8"/>
      <c r="N12" s="8">
        <v>4.5</v>
      </c>
      <c r="O12" s="8"/>
      <c r="P12" s="8"/>
      <c r="Q12" s="8"/>
    </row>
    <row r="13" spans="1:18" s="41" customFormat="1" ht="36.75" customHeight="1">
      <c r="A13" s="160" t="s">
        <v>92</v>
      </c>
      <c r="B13" s="161"/>
      <c r="C13" s="161"/>
      <c r="D13" s="162"/>
      <c r="E13" s="62"/>
      <c r="F13" s="44"/>
      <c r="H13" s="64"/>
      <c r="I13" s="65">
        <f t="shared" si="0"/>
        <v>0</v>
      </c>
      <c r="J13" s="66"/>
      <c r="N13" s="41">
        <v>53</v>
      </c>
    </row>
    <row r="14" spans="1:18">
      <c r="A14" s="36" t="s">
        <v>40</v>
      </c>
      <c r="B14" s="90" t="s">
        <v>24</v>
      </c>
      <c r="C14" s="91" t="s">
        <v>3</v>
      </c>
      <c r="D14" s="78">
        <v>207</v>
      </c>
      <c r="E14" s="20">
        <v>350</v>
      </c>
      <c r="F14" s="32">
        <f>D14*E14</f>
        <v>72450</v>
      </c>
      <c r="H14" s="64"/>
      <c r="I14" s="65">
        <f t="shared" si="0"/>
        <v>0</v>
      </c>
      <c r="J14" s="66"/>
      <c r="L14" s="38"/>
      <c r="M14" s="38"/>
      <c r="N14" s="38">
        <v>9.6</v>
      </c>
      <c r="O14" s="38"/>
      <c r="P14" s="38"/>
      <c r="Q14" s="38"/>
    </row>
    <row r="15" spans="1:18">
      <c r="A15" s="124" t="s">
        <v>41</v>
      </c>
      <c r="B15" s="90" t="s">
        <v>25</v>
      </c>
      <c r="C15" s="91" t="s">
        <v>3</v>
      </c>
      <c r="D15" s="78">
        <v>207</v>
      </c>
      <c r="E15" s="20">
        <v>55</v>
      </c>
      <c r="F15" s="32">
        <f t="shared" ref="F15:F23" si="1">D15*E15</f>
        <v>11385</v>
      </c>
      <c r="H15" s="64"/>
      <c r="I15" s="65">
        <f t="shared" si="0"/>
        <v>0</v>
      </c>
      <c r="J15" s="66"/>
    </row>
    <row r="16" spans="1:18">
      <c r="A16" s="124" t="s">
        <v>42</v>
      </c>
      <c r="B16" s="90" t="s">
        <v>26</v>
      </c>
      <c r="C16" s="91" t="s">
        <v>3</v>
      </c>
      <c r="D16" s="78">
        <v>207</v>
      </c>
      <c r="E16" s="20">
        <v>40</v>
      </c>
      <c r="F16" s="32">
        <f t="shared" si="1"/>
        <v>8280</v>
      </c>
      <c r="H16" s="64"/>
      <c r="I16" s="65">
        <f t="shared" si="0"/>
        <v>0</v>
      </c>
      <c r="J16" s="66"/>
    </row>
    <row r="17" spans="1:17">
      <c r="A17" s="124" t="s">
        <v>43</v>
      </c>
      <c r="B17" s="90" t="s">
        <v>27</v>
      </c>
      <c r="C17" s="91" t="s">
        <v>3</v>
      </c>
      <c r="D17" s="78">
        <v>207</v>
      </c>
      <c r="E17" s="20">
        <v>150</v>
      </c>
      <c r="F17" s="32">
        <f t="shared" si="1"/>
        <v>31050</v>
      </c>
      <c r="H17" s="64"/>
      <c r="I17" s="65">
        <f t="shared" si="0"/>
        <v>0</v>
      </c>
      <c r="J17" s="66"/>
    </row>
    <row r="18" spans="1:17">
      <c r="A18" s="124" t="s">
        <v>85</v>
      </c>
      <c r="B18" s="90" t="s">
        <v>78</v>
      </c>
      <c r="C18" s="91" t="s">
        <v>0</v>
      </c>
      <c r="D18" s="78">
        <v>4</v>
      </c>
      <c r="E18" s="20">
        <v>8500</v>
      </c>
      <c r="F18" s="32">
        <f t="shared" si="1"/>
        <v>34000</v>
      </c>
      <c r="H18" s="64"/>
      <c r="I18" s="65">
        <f t="shared" si="0"/>
        <v>0</v>
      </c>
      <c r="J18" s="66"/>
    </row>
    <row r="19" spans="1:17">
      <c r="A19" s="124" t="s">
        <v>86</v>
      </c>
      <c r="B19" s="90" t="s">
        <v>79</v>
      </c>
      <c r="C19" s="91" t="s">
        <v>0</v>
      </c>
      <c r="D19" s="78">
        <v>1</v>
      </c>
      <c r="E19" s="20">
        <v>10500</v>
      </c>
      <c r="F19" s="32">
        <f t="shared" ref="F19" si="2">D19*E19</f>
        <v>10500</v>
      </c>
      <c r="H19" s="64"/>
      <c r="I19" s="65"/>
      <c r="J19" s="66"/>
    </row>
    <row r="20" spans="1:17" s="125" customFormat="1">
      <c r="A20" s="124" t="s">
        <v>87</v>
      </c>
      <c r="B20" s="120" t="s">
        <v>108</v>
      </c>
      <c r="C20" s="121" t="s">
        <v>0</v>
      </c>
      <c r="D20" s="78">
        <v>1</v>
      </c>
      <c r="E20" s="118">
        <v>145000</v>
      </c>
      <c r="F20" s="123">
        <f t="shared" ref="F20" si="3">D20*E20</f>
        <v>145000</v>
      </c>
      <c r="H20" s="134"/>
      <c r="I20" s="135"/>
      <c r="J20" s="136"/>
      <c r="L20" s="114"/>
      <c r="M20" s="114"/>
      <c r="N20" s="114"/>
      <c r="O20" s="114"/>
      <c r="P20" s="114"/>
      <c r="Q20" s="114"/>
    </row>
    <row r="21" spans="1:17">
      <c r="A21" s="124" t="s">
        <v>88</v>
      </c>
      <c r="B21" s="93" t="s">
        <v>28</v>
      </c>
      <c r="C21" s="39" t="s">
        <v>29</v>
      </c>
      <c r="D21" s="80">
        <v>83</v>
      </c>
      <c r="E21" s="20">
        <v>250</v>
      </c>
      <c r="F21" s="32">
        <f t="shared" si="1"/>
        <v>20750</v>
      </c>
      <c r="H21" s="64"/>
      <c r="I21" s="65">
        <f t="shared" si="0"/>
        <v>0</v>
      </c>
      <c r="J21" s="66"/>
    </row>
    <row r="22" spans="1:17">
      <c r="A22" s="124" t="s">
        <v>89</v>
      </c>
      <c r="B22" s="93" t="s">
        <v>30</v>
      </c>
      <c r="C22" s="39" t="s">
        <v>29</v>
      </c>
      <c r="D22" s="80">
        <v>34</v>
      </c>
      <c r="E22" s="20">
        <v>340</v>
      </c>
      <c r="F22" s="32">
        <f t="shared" si="1"/>
        <v>11560</v>
      </c>
      <c r="H22" s="64"/>
      <c r="I22" s="65">
        <f t="shared" si="0"/>
        <v>0</v>
      </c>
      <c r="J22" s="66"/>
    </row>
    <row r="23" spans="1:17">
      <c r="A23" s="124" t="s">
        <v>90</v>
      </c>
      <c r="B23" s="94" t="s">
        <v>31</v>
      </c>
      <c r="C23" s="84" t="s">
        <v>29</v>
      </c>
      <c r="D23" s="72">
        <v>133</v>
      </c>
      <c r="E23" s="70">
        <v>99.9</v>
      </c>
      <c r="F23" s="32">
        <f t="shared" si="1"/>
        <v>13286.7</v>
      </c>
      <c r="H23" s="64"/>
      <c r="I23" s="65">
        <f t="shared" si="0"/>
        <v>0</v>
      </c>
      <c r="J23" s="66"/>
    </row>
    <row r="24" spans="1:17">
      <c r="A24" s="40"/>
      <c r="B24" s="90"/>
      <c r="C24" s="91"/>
      <c r="D24" s="78"/>
      <c r="E24" s="20"/>
      <c r="F24" s="32"/>
      <c r="H24" s="64"/>
      <c r="I24" s="65">
        <f t="shared" si="0"/>
        <v>0</v>
      </c>
      <c r="J24" s="66"/>
      <c r="L24" s="8">
        <f t="shared" ref="L24:Q24" si="4">SUM(L10:L23)</f>
        <v>0</v>
      </c>
      <c r="M24" s="8">
        <f t="shared" si="4"/>
        <v>0</v>
      </c>
      <c r="N24" s="8">
        <f t="shared" si="4"/>
        <v>103.89999999999999</v>
      </c>
      <c r="O24" s="8">
        <f t="shared" si="4"/>
        <v>36</v>
      </c>
      <c r="P24" s="8">
        <f t="shared" si="4"/>
        <v>15.5</v>
      </c>
      <c r="Q24" s="8">
        <f t="shared" si="4"/>
        <v>0</v>
      </c>
    </row>
    <row r="25" spans="1:17" s="10" customFormat="1" ht="15">
      <c r="A25" s="46" t="s">
        <v>44</v>
      </c>
      <c r="B25" s="157" t="s">
        <v>57</v>
      </c>
      <c r="C25" s="158"/>
      <c r="D25" s="159"/>
      <c r="E25" s="60"/>
      <c r="F25" s="59">
        <f>SUM(F26:F30)</f>
        <v>56410</v>
      </c>
      <c r="H25" s="64"/>
      <c r="I25" s="65">
        <f t="shared" si="0"/>
        <v>0</v>
      </c>
      <c r="J25" s="66"/>
      <c r="L25" s="92">
        <f t="shared" ref="L25:M25" si="5">L24*1.2</f>
        <v>0</v>
      </c>
      <c r="M25" s="92">
        <f t="shared" si="5"/>
        <v>0</v>
      </c>
      <c r="N25" s="92">
        <f t="shared" ref="N25:Q25" si="6">N24*1.2</f>
        <v>124.67999999999998</v>
      </c>
      <c r="O25" s="92">
        <f t="shared" si="6"/>
        <v>43.199999999999996</v>
      </c>
      <c r="P25" s="92">
        <f t="shared" si="6"/>
        <v>18.599999999999998</v>
      </c>
      <c r="Q25" s="92">
        <f t="shared" si="6"/>
        <v>0</v>
      </c>
    </row>
    <row r="26" spans="1:17" s="41" customFormat="1" ht="36.75" customHeight="1">
      <c r="A26" s="160" t="s">
        <v>91</v>
      </c>
      <c r="B26" s="161"/>
      <c r="C26" s="161"/>
      <c r="D26" s="162"/>
      <c r="E26" s="43"/>
      <c r="F26" s="95"/>
      <c r="H26" s="64"/>
      <c r="I26" s="65">
        <f t="shared" si="0"/>
        <v>0</v>
      </c>
      <c r="J26" s="66"/>
      <c r="L26" s="111"/>
      <c r="M26" s="8"/>
      <c r="N26" s="8"/>
      <c r="O26" s="8"/>
      <c r="P26" s="8"/>
      <c r="Q26" s="8"/>
    </row>
    <row r="27" spans="1:17" s="41" customFormat="1">
      <c r="A27" s="36" t="s">
        <v>45</v>
      </c>
      <c r="B27" s="90" t="s">
        <v>32</v>
      </c>
      <c r="C27" s="91" t="s">
        <v>3</v>
      </c>
      <c r="D27" s="77">
        <v>146</v>
      </c>
      <c r="E27" s="20">
        <v>170</v>
      </c>
      <c r="F27" s="32">
        <f>D27*E27</f>
        <v>24820</v>
      </c>
      <c r="H27" s="64"/>
      <c r="I27" s="65">
        <f t="shared" si="0"/>
        <v>163.35</v>
      </c>
      <c r="J27" s="66">
        <v>135</v>
      </c>
      <c r="L27" s="8"/>
      <c r="M27" s="8"/>
      <c r="N27" s="8"/>
      <c r="O27" s="8"/>
      <c r="P27" s="8"/>
      <c r="Q27" s="8"/>
    </row>
    <row r="28" spans="1:17" s="41" customFormat="1">
      <c r="A28" s="124" t="s">
        <v>46</v>
      </c>
      <c r="B28" s="120" t="s">
        <v>77</v>
      </c>
      <c r="C28" s="121" t="s">
        <v>3</v>
      </c>
      <c r="D28" s="77">
        <v>43</v>
      </c>
      <c r="E28" s="122">
        <v>270</v>
      </c>
      <c r="F28" s="123">
        <f t="shared" ref="F28:F29" si="7">D28*E28</f>
        <v>11610</v>
      </c>
      <c r="G28" s="128"/>
      <c r="H28" s="134"/>
      <c r="I28" s="135">
        <f t="shared" si="0"/>
        <v>263.77999999999997</v>
      </c>
      <c r="J28" s="136">
        <v>218</v>
      </c>
      <c r="L28" s="111"/>
      <c r="M28" s="8"/>
      <c r="N28" s="8"/>
      <c r="O28" s="8"/>
      <c r="P28" s="8"/>
      <c r="Q28" s="8"/>
    </row>
    <row r="29" spans="1:17" s="41" customFormat="1">
      <c r="A29" s="124" t="s">
        <v>47</v>
      </c>
      <c r="B29" s="90" t="s">
        <v>33</v>
      </c>
      <c r="C29" s="91" t="s">
        <v>3</v>
      </c>
      <c r="D29" s="77">
        <v>18</v>
      </c>
      <c r="E29" s="20">
        <v>1110</v>
      </c>
      <c r="F29" s="123">
        <f t="shared" si="7"/>
        <v>19980</v>
      </c>
      <c r="H29" s="64"/>
      <c r="I29" s="65">
        <f t="shared" si="0"/>
        <v>1114.4099999999999</v>
      </c>
      <c r="J29" s="66">
        <v>921</v>
      </c>
      <c r="L29" s="111">
        <f t="shared" ref="L29:L31" si="8">D15</f>
        <v>207</v>
      </c>
      <c r="M29" s="114">
        <f>L29*0.8*0.5</f>
        <v>82.800000000000011</v>
      </c>
      <c r="N29" s="8"/>
      <c r="O29" s="8"/>
      <c r="P29" s="8"/>
      <c r="Q29" s="8"/>
    </row>
    <row r="30" spans="1:17" s="41" customFormat="1">
      <c r="A30" s="36"/>
      <c r="B30" s="90"/>
      <c r="C30" s="91"/>
      <c r="D30" s="77"/>
      <c r="E30" s="20"/>
      <c r="F30" s="32"/>
      <c r="H30" s="64"/>
      <c r="I30" s="65"/>
      <c r="J30" s="66"/>
      <c r="L30" s="111">
        <f t="shared" si="8"/>
        <v>207</v>
      </c>
      <c r="M30" s="114">
        <f t="shared" ref="M30" si="9">L30*0.8*0.2</f>
        <v>33.120000000000005</v>
      </c>
      <c r="N30" s="8"/>
      <c r="O30" s="8"/>
      <c r="P30" s="8"/>
      <c r="Q30" s="8"/>
    </row>
    <row r="31" spans="1:17" s="10" customFormat="1" ht="15">
      <c r="A31" s="46" t="s">
        <v>52</v>
      </c>
      <c r="B31" s="157" t="s">
        <v>58</v>
      </c>
      <c r="C31" s="158"/>
      <c r="D31" s="159"/>
      <c r="E31" s="60"/>
      <c r="F31" s="59">
        <f>SUM(F32:F40)</f>
        <v>387650</v>
      </c>
      <c r="H31" s="64"/>
      <c r="I31" s="65">
        <f t="shared" ref="I31:I50" si="10">J31*1.21</f>
        <v>0</v>
      </c>
      <c r="J31" s="66"/>
      <c r="K31" s="128"/>
      <c r="L31" s="111">
        <f t="shared" si="8"/>
        <v>207</v>
      </c>
      <c r="M31" s="114">
        <f>L31*0.8*0.8</f>
        <v>132.48000000000002</v>
      </c>
      <c r="N31" s="8"/>
      <c r="O31" s="8"/>
      <c r="P31" s="8"/>
      <c r="Q31" s="8"/>
    </row>
    <row r="32" spans="1:17" s="41" customFormat="1" ht="24" customHeight="1">
      <c r="A32" s="160" t="s">
        <v>34</v>
      </c>
      <c r="B32" s="161"/>
      <c r="C32" s="161"/>
      <c r="D32" s="162"/>
      <c r="E32" s="43"/>
      <c r="F32" s="95"/>
      <c r="H32" s="64"/>
      <c r="I32" s="65">
        <f t="shared" si="10"/>
        <v>0</v>
      </c>
      <c r="J32" s="66"/>
      <c r="K32" s="128"/>
      <c r="L32" s="8"/>
      <c r="M32" s="8"/>
      <c r="N32" s="8"/>
      <c r="O32" s="8"/>
      <c r="P32" s="8"/>
      <c r="Q32" s="8"/>
    </row>
    <row r="33" spans="1:17" s="41" customFormat="1" ht="25.5">
      <c r="A33" s="36" t="s">
        <v>51</v>
      </c>
      <c r="B33" s="93" t="s">
        <v>48</v>
      </c>
      <c r="C33" s="39" t="s">
        <v>0</v>
      </c>
      <c r="D33" s="77">
        <v>2</v>
      </c>
      <c r="E33" s="20">
        <v>49500</v>
      </c>
      <c r="F33" s="21">
        <f>D33*E33</f>
        <v>99000</v>
      </c>
      <c r="H33" s="64"/>
      <c r="I33" s="65">
        <f t="shared" si="10"/>
        <v>49334.119999999995</v>
      </c>
      <c r="J33" s="136">
        <v>40772</v>
      </c>
      <c r="K33" s="128"/>
      <c r="L33" s="8"/>
      <c r="M33" s="8"/>
      <c r="N33" s="8"/>
      <c r="O33" s="8"/>
      <c r="P33" s="8"/>
      <c r="Q33" s="8"/>
    </row>
    <row r="34" spans="1:17" s="41" customFormat="1" ht="25.5">
      <c r="A34" s="124" t="s">
        <v>53</v>
      </c>
      <c r="B34" s="93" t="s">
        <v>81</v>
      </c>
      <c r="C34" s="39" t="s">
        <v>0</v>
      </c>
      <c r="D34" s="77">
        <v>1</v>
      </c>
      <c r="E34" s="20">
        <v>66000</v>
      </c>
      <c r="F34" s="21">
        <f t="shared" ref="F34:F35" si="11">D34*E34</f>
        <v>66000</v>
      </c>
      <c r="H34" s="64"/>
      <c r="I34" s="65">
        <f t="shared" si="10"/>
        <v>65884.5</v>
      </c>
      <c r="J34" s="136">
        <f>18900+6550+770+730+6400+12800+4800+3500</f>
        <v>54450</v>
      </c>
      <c r="K34" s="128"/>
      <c r="L34" s="8"/>
      <c r="M34" s="8"/>
      <c r="N34" s="8"/>
      <c r="O34" s="8"/>
      <c r="P34" s="8"/>
      <c r="Q34" s="8"/>
    </row>
    <row r="35" spans="1:17" s="41" customFormat="1" ht="25.5">
      <c r="A35" s="124" t="s">
        <v>93</v>
      </c>
      <c r="B35" s="93" t="s">
        <v>80</v>
      </c>
      <c r="C35" s="91" t="s">
        <v>0</v>
      </c>
      <c r="D35" s="77">
        <v>1</v>
      </c>
      <c r="E35" s="20">
        <v>70500</v>
      </c>
      <c r="F35" s="21">
        <f t="shared" si="11"/>
        <v>70500</v>
      </c>
      <c r="H35" s="64"/>
      <c r="I35" s="65">
        <f t="shared" si="10"/>
        <v>70215.09</v>
      </c>
      <c r="J35" s="136">
        <f>18900+6550+770+730+6400+12800+4800+7079</f>
        <v>58029</v>
      </c>
      <c r="K35" s="128"/>
      <c r="L35" s="8"/>
      <c r="M35" s="8"/>
      <c r="N35" s="8"/>
      <c r="O35" s="8"/>
      <c r="P35" s="8"/>
      <c r="Q35" s="8"/>
    </row>
    <row r="36" spans="1:17" s="41" customFormat="1" ht="38.25">
      <c r="A36" s="124" t="s">
        <v>94</v>
      </c>
      <c r="B36" s="93" t="s">
        <v>55</v>
      </c>
      <c r="C36" s="39" t="s">
        <v>0</v>
      </c>
      <c r="D36" s="77">
        <v>5</v>
      </c>
      <c r="E36" s="20">
        <v>3820</v>
      </c>
      <c r="F36" s="21">
        <f>D36*E36</f>
        <v>19100</v>
      </c>
      <c r="H36" s="64"/>
      <c r="I36" s="65">
        <f t="shared" si="10"/>
        <v>3818.7599999999998</v>
      </c>
      <c r="J36" s="66">
        <v>3156</v>
      </c>
      <c r="L36" s="8"/>
      <c r="M36" s="8"/>
      <c r="N36" s="8"/>
      <c r="O36" s="8"/>
      <c r="P36" s="8"/>
      <c r="Q36" s="8"/>
    </row>
    <row r="37" spans="1:17" ht="25.5">
      <c r="A37" s="124" t="s">
        <v>95</v>
      </c>
      <c r="B37" s="126" t="s">
        <v>82</v>
      </c>
      <c r="C37" s="39" t="s">
        <v>0</v>
      </c>
      <c r="D37" s="78">
        <v>1</v>
      </c>
      <c r="E37" s="20">
        <v>130750</v>
      </c>
      <c r="F37" s="21">
        <f t="shared" ref="F37:F39" si="12">D37*E37</f>
        <v>130750</v>
      </c>
      <c r="H37" s="64"/>
      <c r="I37" s="65">
        <f t="shared" si="10"/>
        <v>130744.12999999999</v>
      </c>
      <c r="J37" s="66">
        <v>108053</v>
      </c>
    </row>
    <row r="38" spans="1:17" s="125" customFormat="1">
      <c r="A38" s="124" t="s">
        <v>104</v>
      </c>
      <c r="B38" s="126" t="s">
        <v>107</v>
      </c>
      <c r="C38" s="127" t="s">
        <v>0</v>
      </c>
      <c r="D38" s="78">
        <v>1</v>
      </c>
      <c r="E38" s="118">
        <v>800</v>
      </c>
      <c r="F38" s="119">
        <f t="shared" si="12"/>
        <v>800</v>
      </c>
      <c r="H38" s="134"/>
      <c r="I38" s="135">
        <f t="shared" si="10"/>
        <v>761.09</v>
      </c>
      <c r="J38" s="136">
        <v>629</v>
      </c>
      <c r="L38" s="114"/>
      <c r="M38" s="114"/>
      <c r="N38" s="114"/>
      <c r="O38" s="114"/>
      <c r="P38" s="114"/>
      <c r="Q38" s="114"/>
    </row>
    <row r="39" spans="1:17" s="125" customFormat="1">
      <c r="A39" s="124" t="s">
        <v>105</v>
      </c>
      <c r="B39" s="126" t="s">
        <v>106</v>
      </c>
      <c r="C39" s="127" t="s">
        <v>0</v>
      </c>
      <c r="D39" s="78">
        <v>1</v>
      </c>
      <c r="E39" s="118">
        <v>1500</v>
      </c>
      <c r="F39" s="119">
        <f t="shared" si="12"/>
        <v>1500</v>
      </c>
      <c r="H39" s="134"/>
      <c r="I39" s="135"/>
      <c r="J39" s="136"/>
      <c r="L39" s="114"/>
      <c r="M39" s="114"/>
      <c r="N39" s="114"/>
      <c r="O39" s="114"/>
      <c r="P39" s="114"/>
      <c r="Q39" s="114"/>
    </row>
    <row r="40" spans="1:17">
      <c r="A40" s="36"/>
      <c r="B40" s="126"/>
      <c r="C40" s="39"/>
      <c r="D40" s="78"/>
      <c r="E40" s="20"/>
      <c r="F40" s="21"/>
      <c r="H40" s="64"/>
      <c r="I40" s="65"/>
      <c r="J40" s="66"/>
    </row>
    <row r="41" spans="1:17" s="115" customFormat="1" ht="15">
      <c r="A41" s="130" t="s">
        <v>50</v>
      </c>
      <c r="B41" s="157" t="s">
        <v>84</v>
      </c>
      <c r="C41" s="158"/>
      <c r="D41" s="159"/>
      <c r="E41" s="132"/>
      <c r="F41" s="131">
        <f>SUM(F42:F50)</f>
        <v>497903</v>
      </c>
      <c r="H41" s="134"/>
      <c r="I41" s="135">
        <f t="shared" ref="I41:I49" si="13">J41*1.21</f>
        <v>0</v>
      </c>
      <c r="J41" s="136"/>
      <c r="K41" s="128"/>
      <c r="L41" s="111">
        <f t="shared" ref="L41" si="14">D25</f>
        <v>0</v>
      </c>
      <c r="M41" s="114">
        <f>L41*0.8*0.8</f>
        <v>0</v>
      </c>
      <c r="N41" s="114"/>
      <c r="O41" s="114"/>
      <c r="P41" s="114"/>
      <c r="Q41" s="114"/>
    </row>
    <row r="42" spans="1:17" s="128" customFormat="1" ht="24" customHeight="1">
      <c r="A42" s="160" t="s">
        <v>83</v>
      </c>
      <c r="B42" s="161"/>
      <c r="C42" s="161"/>
      <c r="D42" s="162"/>
      <c r="E42" s="129"/>
      <c r="F42" s="133"/>
      <c r="H42" s="134"/>
      <c r="I42" s="135">
        <f t="shared" si="13"/>
        <v>0</v>
      </c>
      <c r="J42" s="136"/>
      <c r="L42" s="114"/>
      <c r="M42" s="114"/>
      <c r="N42" s="114"/>
      <c r="O42" s="114"/>
      <c r="P42" s="114"/>
      <c r="Q42" s="114"/>
    </row>
    <row r="43" spans="1:17" s="128" customFormat="1">
      <c r="A43" s="124" t="s">
        <v>49</v>
      </c>
      <c r="B43" s="126" t="s">
        <v>109</v>
      </c>
      <c r="C43" s="127" t="s">
        <v>0</v>
      </c>
      <c r="D43" s="77">
        <v>5</v>
      </c>
      <c r="E43" s="118">
        <v>1050</v>
      </c>
      <c r="F43" s="119">
        <f>D43*E43</f>
        <v>5250</v>
      </c>
      <c r="H43" s="134"/>
      <c r="I43" s="135">
        <f t="shared" si="13"/>
        <v>1028.5</v>
      </c>
      <c r="J43" s="136">
        <v>850</v>
      </c>
      <c r="L43" s="114"/>
      <c r="M43" s="114"/>
      <c r="N43" s="114"/>
      <c r="O43" s="114"/>
      <c r="P43" s="114"/>
      <c r="Q43" s="114"/>
    </row>
    <row r="44" spans="1:17" s="128" customFormat="1">
      <c r="A44" s="124" t="s">
        <v>54</v>
      </c>
      <c r="B44" s="126" t="s">
        <v>110</v>
      </c>
      <c r="C44" s="127" t="s">
        <v>0</v>
      </c>
      <c r="D44" s="77">
        <v>445</v>
      </c>
      <c r="E44" s="118">
        <v>800</v>
      </c>
      <c r="F44" s="119">
        <f t="shared" ref="F44" si="15">D44*E44</f>
        <v>356000</v>
      </c>
      <c r="H44" s="134"/>
      <c r="I44" s="135">
        <f t="shared" si="13"/>
        <v>796.18</v>
      </c>
      <c r="J44" s="136">
        <v>658</v>
      </c>
      <c r="L44" s="114"/>
      <c r="M44" s="114"/>
      <c r="N44" s="114"/>
      <c r="O44" s="114"/>
      <c r="P44" s="114"/>
      <c r="Q44" s="114"/>
    </row>
    <row r="45" spans="1:17" s="128" customFormat="1">
      <c r="A45" s="124" t="s">
        <v>61</v>
      </c>
      <c r="B45" s="126" t="s">
        <v>96</v>
      </c>
      <c r="C45" s="121" t="s">
        <v>0</v>
      </c>
      <c r="D45" s="77">
        <v>1710</v>
      </c>
      <c r="E45" s="118">
        <v>20</v>
      </c>
      <c r="F45" s="119">
        <f t="shared" ref="F45:F48" si="16">D45*E45</f>
        <v>34200</v>
      </c>
      <c r="H45" s="134"/>
      <c r="I45" s="135">
        <f t="shared" si="13"/>
        <v>17.544999999999998</v>
      </c>
      <c r="J45" s="136">
        <v>14.5</v>
      </c>
      <c r="L45" s="114"/>
      <c r="M45" s="114"/>
      <c r="N45" s="114"/>
      <c r="O45" s="114"/>
      <c r="P45" s="114"/>
      <c r="Q45" s="114"/>
    </row>
    <row r="46" spans="1:17" s="128" customFormat="1">
      <c r="A46" s="124" t="s">
        <v>62</v>
      </c>
      <c r="B46" s="126" t="s">
        <v>97</v>
      </c>
      <c r="C46" s="121" t="s">
        <v>0</v>
      </c>
      <c r="D46" s="77">
        <v>445</v>
      </c>
      <c r="E46" s="118">
        <v>35</v>
      </c>
      <c r="F46" s="119">
        <f t="shared" si="16"/>
        <v>15575</v>
      </c>
      <c r="H46" s="134"/>
      <c r="I46" s="135">
        <f t="shared" si="13"/>
        <v>32.064999999999998</v>
      </c>
      <c r="J46" s="136">
        <v>26.5</v>
      </c>
      <c r="L46" s="114"/>
      <c r="M46" s="114"/>
      <c r="N46" s="114"/>
      <c r="O46" s="114"/>
      <c r="P46" s="114"/>
      <c r="Q46" s="114"/>
    </row>
    <row r="47" spans="1:17" s="128" customFormat="1">
      <c r="A47" s="124" t="s">
        <v>63</v>
      </c>
      <c r="B47" s="126" t="s">
        <v>98</v>
      </c>
      <c r="C47" s="127" t="s">
        <v>29</v>
      </c>
      <c r="D47" s="77">
        <v>110</v>
      </c>
      <c r="E47" s="118">
        <v>250</v>
      </c>
      <c r="F47" s="119">
        <f t="shared" si="16"/>
        <v>27500</v>
      </c>
      <c r="H47" s="134"/>
      <c r="I47" s="135">
        <f t="shared" si="13"/>
        <v>0</v>
      </c>
      <c r="J47" s="136"/>
      <c r="L47" s="114">
        <f>20*11</f>
        <v>220</v>
      </c>
      <c r="M47" s="114">
        <v>0.5</v>
      </c>
      <c r="N47" s="114"/>
      <c r="O47" s="114">
        <f>L47*M47</f>
        <v>110</v>
      </c>
      <c r="P47" s="114"/>
      <c r="Q47" s="114"/>
    </row>
    <row r="48" spans="1:17" s="128" customFormat="1">
      <c r="A48" s="124" t="s">
        <v>64</v>
      </c>
      <c r="B48" s="126" t="s">
        <v>111</v>
      </c>
      <c r="C48" s="127" t="s">
        <v>29</v>
      </c>
      <c r="D48" s="77">
        <v>110</v>
      </c>
      <c r="E48" s="118">
        <v>340</v>
      </c>
      <c r="F48" s="119">
        <f t="shared" si="16"/>
        <v>37400</v>
      </c>
      <c r="H48" s="134"/>
      <c r="I48" s="135">
        <f t="shared" si="13"/>
        <v>0</v>
      </c>
      <c r="J48" s="136"/>
      <c r="L48" s="114">
        <f>L47</f>
        <v>220</v>
      </c>
      <c r="M48" s="114">
        <v>0.5</v>
      </c>
      <c r="N48" s="114"/>
      <c r="O48" s="114">
        <f t="shared" ref="O48:O49" si="17">L48*M48</f>
        <v>110</v>
      </c>
      <c r="P48" s="114"/>
      <c r="Q48" s="114"/>
    </row>
    <row r="49" spans="1:17" s="128" customFormat="1">
      <c r="A49" s="124" t="s">
        <v>65</v>
      </c>
      <c r="B49" s="126" t="s">
        <v>99</v>
      </c>
      <c r="C49" s="84" t="s">
        <v>29</v>
      </c>
      <c r="D49" s="77">
        <v>220</v>
      </c>
      <c r="E49" s="70">
        <v>99.9</v>
      </c>
      <c r="F49" s="119">
        <f t="shared" ref="F49" si="18">D49*E49</f>
        <v>21978</v>
      </c>
      <c r="H49" s="134"/>
      <c r="I49" s="135">
        <f t="shared" si="13"/>
        <v>0</v>
      </c>
      <c r="J49" s="136"/>
      <c r="L49" s="114">
        <f>L48</f>
        <v>220</v>
      </c>
      <c r="M49" s="114">
        <v>1</v>
      </c>
      <c r="N49" s="114"/>
      <c r="O49" s="114">
        <f t="shared" si="17"/>
        <v>220</v>
      </c>
      <c r="P49" s="114"/>
      <c r="Q49" s="114"/>
    </row>
    <row r="50" spans="1:17">
      <c r="A50" s="82"/>
      <c r="B50" s="93"/>
      <c r="C50" s="39"/>
      <c r="D50" s="78"/>
      <c r="E50" s="20"/>
      <c r="F50" s="21"/>
      <c r="H50" s="64"/>
      <c r="I50" s="65">
        <f t="shared" si="10"/>
        <v>0</v>
      </c>
      <c r="J50" s="66"/>
    </row>
    <row r="51" spans="1:17" s="9" customFormat="1" ht="15">
      <c r="A51" s="46" t="s">
        <v>66</v>
      </c>
      <c r="B51" s="178" t="s">
        <v>59</v>
      </c>
      <c r="C51" s="179"/>
      <c r="D51" s="180"/>
      <c r="E51" s="42"/>
      <c r="F51" s="59">
        <f>SUM(F52:F53)</f>
        <v>2500</v>
      </c>
      <c r="H51" s="64"/>
      <c r="I51" s="65">
        <f t="shared" si="0"/>
        <v>0</v>
      </c>
      <c r="J51" s="66"/>
      <c r="L51" s="19"/>
      <c r="M51" s="19"/>
      <c r="N51" s="19"/>
      <c r="O51" s="19"/>
      <c r="P51" s="19"/>
      <c r="Q51" s="19"/>
    </row>
    <row r="52" spans="1:17" s="9" customFormat="1" ht="15">
      <c r="A52" s="36" t="s">
        <v>67</v>
      </c>
      <c r="B52" s="116" t="s">
        <v>16</v>
      </c>
      <c r="C52" s="117" t="s">
        <v>1</v>
      </c>
      <c r="D52" s="74">
        <v>10</v>
      </c>
      <c r="E52" s="118">
        <v>250</v>
      </c>
      <c r="F52" s="123">
        <f t="shared" ref="F52" si="19">D52*E52</f>
        <v>2500</v>
      </c>
      <c r="H52" s="64"/>
      <c r="I52" s="65"/>
      <c r="J52" s="66"/>
      <c r="L52" s="19"/>
      <c r="M52" s="19"/>
      <c r="N52" s="19"/>
      <c r="O52" s="19"/>
      <c r="P52" s="19"/>
      <c r="Q52" s="19"/>
    </row>
    <row r="53" spans="1:17">
      <c r="A53" s="33"/>
      <c r="B53" s="96"/>
      <c r="C53" s="84"/>
      <c r="D53" s="74"/>
      <c r="E53" s="16"/>
      <c r="F53" s="97"/>
      <c r="H53" s="64"/>
      <c r="I53" s="65">
        <f t="shared" si="0"/>
        <v>0</v>
      </c>
      <c r="J53" s="66"/>
    </row>
    <row r="54" spans="1:17" s="9" customFormat="1" ht="15">
      <c r="A54" s="46" t="s">
        <v>68</v>
      </c>
      <c r="B54" s="178" t="s">
        <v>60</v>
      </c>
      <c r="C54" s="179"/>
      <c r="D54" s="180"/>
      <c r="E54" s="98"/>
      <c r="F54" s="59">
        <f>SUM(F55:F63)</f>
        <v>53050</v>
      </c>
      <c r="H54" s="64"/>
      <c r="I54" s="65">
        <f t="shared" si="0"/>
        <v>0</v>
      </c>
      <c r="J54" s="66"/>
      <c r="L54" s="19"/>
      <c r="M54" s="19"/>
      <c r="N54" s="19"/>
      <c r="O54" s="19"/>
      <c r="P54" s="19"/>
      <c r="Q54" s="19"/>
    </row>
    <row r="55" spans="1:17">
      <c r="A55" s="36" t="s">
        <v>69</v>
      </c>
      <c r="B55" s="81" t="s">
        <v>35</v>
      </c>
      <c r="C55" s="84" t="s">
        <v>3</v>
      </c>
      <c r="D55" s="74">
        <v>207</v>
      </c>
      <c r="E55" s="20">
        <v>90</v>
      </c>
      <c r="F55" s="32">
        <f t="shared" ref="F55:F62" si="20">D55*E55</f>
        <v>18630</v>
      </c>
      <c r="H55" s="64"/>
      <c r="I55" s="65">
        <f t="shared" si="0"/>
        <v>0</v>
      </c>
      <c r="J55" s="66"/>
    </row>
    <row r="56" spans="1:17">
      <c r="A56" s="124" t="s">
        <v>70</v>
      </c>
      <c r="B56" s="81" t="s">
        <v>36</v>
      </c>
      <c r="C56" s="84" t="s">
        <v>3</v>
      </c>
      <c r="D56" s="74">
        <v>207</v>
      </c>
      <c r="E56" s="20">
        <v>40</v>
      </c>
      <c r="F56" s="32">
        <f t="shared" si="20"/>
        <v>8280</v>
      </c>
      <c r="H56" s="64"/>
      <c r="I56" s="65">
        <f t="shared" si="0"/>
        <v>0</v>
      </c>
      <c r="J56" s="66"/>
    </row>
    <row r="57" spans="1:17">
      <c r="A57" s="124" t="s">
        <v>71</v>
      </c>
      <c r="B57" s="81" t="s">
        <v>37</v>
      </c>
      <c r="C57" s="84" t="s">
        <v>3</v>
      </c>
      <c r="D57" s="74">
        <v>207</v>
      </c>
      <c r="E57" s="20">
        <v>20</v>
      </c>
      <c r="F57" s="32">
        <f t="shared" si="20"/>
        <v>4140</v>
      </c>
      <c r="H57" s="64"/>
      <c r="I57" s="65">
        <f t="shared" si="0"/>
        <v>0</v>
      </c>
      <c r="J57" s="66"/>
    </row>
    <row r="58" spans="1:17">
      <c r="A58" s="124" t="s">
        <v>72</v>
      </c>
      <c r="B58" s="90" t="s">
        <v>100</v>
      </c>
      <c r="C58" s="91" t="s">
        <v>0</v>
      </c>
      <c r="D58" s="78">
        <v>1</v>
      </c>
      <c r="E58" s="20">
        <v>15000</v>
      </c>
      <c r="F58" s="32">
        <f t="shared" si="20"/>
        <v>15000</v>
      </c>
      <c r="H58" s="64"/>
      <c r="I58" s="65">
        <f t="shared" si="0"/>
        <v>0</v>
      </c>
      <c r="J58" s="66"/>
    </row>
    <row r="59" spans="1:17">
      <c r="A59" s="124" t="s">
        <v>73</v>
      </c>
      <c r="B59" s="35" t="s">
        <v>38</v>
      </c>
      <c r="C59" s="84" t="s">
        <v>0</v>
      </c>
      <c r="D59" s="72">
        <v>1</v>
      </c>
      <c r="E59" s="20">
        <v>3500</v>
      </c>
      <c r="F59" s="32">
        <f t="shared" si="20"/>
        <v>3500</v>
      </c>
      <c r="H59" s="64"/>
      <c r="I59" s="65">
        <f t="shared" si="0"/>
        <v>0</v>
      </c>
      <c r="J59" s="66"/>
    </row>
    <row r="60" spans="1:17">
      <c r="A60" s="124" t="s">
        <v>74</v>
      </c>
      <c r="B60" s="35" t="s">
        <v>21</v>
      </c>
      <c r="C60" s="84" t="s">
        <v>0</v>
      </c>
      <c r="D60" s="72">
        <v>1</v>
      </c>
      <c r="E60" s="20">
        <v>1500</v>
      </c>
      <c r="F60" s="32">
        <f t="shared" si="20"/>
        <v>1500</v>
      </c>
      <c r="H60" s="64"/>
      <c r="I60" s="65">
        <f t="shared" si="0"/>
        <v>0</v>
      </c>
      <c r="J60" s="66"/>
    </row>
    <row r="61" spans="1:17">
      <c r="A61" s="124" t="s">
        <v>75</v>
      </c>
      <c r="B61" s="35" t="s">
        <v>18</v>
      </c>
      <c r="C61" s="34" t="s">
        <v>0</v>
      </c>
      <c r="D61" s="72">
        <v>1</v>
      </c>
      <c r="E61" s="71">
        <v>500</v>
      </c>
      <c r="F61" s="32">
        <f t="shared" si="20"/>
        <v>500</v>
      </c>
      <c r="H61" s="64"/>
      <c r="I61" s="65">
        <f t="shared" si="0"/>
        <v>0</v>
      </c>
      <c r="J61" s="66"/>
    </row>
    <row r="62" spans="1:17" s="37" customFormat="1">
      <c r="A62" s="124" t="s">
        <v>76</v>
      </c>
      <c r="B62" s="27" t="s">
        <v>22</v>
      </c>
      <c r="C62" s="30" t="s">
        <v>0</v>
      </c>
      <c r="D62" s="73">
        <v>1</v>
      </c>
      <c r="E62" s="11">
        <v>1500</v>
      </c>
      <c r="F62" s="32">
        <f t="shared" si="20"/>
        <v>1500</v>
      </c>
      <c r="H62" s="64"/>
      <c r="I62" s="65">
        <f t="shared" si="0"/>
        <v>0</v>
      </c>
      <c r="J62" s="66"/>
      <c r="L62" s="19"/>
      <c r="M62" s="19"/>
      <c r="N62" s="19"/>
      <c r="O62" s="19"/>
      <c r="P62" s="19"/>
      <c r="Q62" s="19"/>
    </row>
    <row r="63" spans="1:17" s="37" customFormat="1">
      <c r="A63" s="31"/>
      <c r="B63" s="29"/>
      <c r="C63" s="28"/>
      <c r="D63" s="79"/>
      <c r="E63" s="26"/>
      <c r="F63" s="99"/>
      <c r="H63" s="64"/>
      <c r="I63" s="65">
        <f t="shared" si="0"/>
        <v>0</v>
      </c>
      <c r="J63" s="66"/>
      <c r="L63" s="19"/>
      <c r="M63" s="19"/>
      <c r="N63" s="19"/>
      <c r="O63" s="19"/>
      <c r="P63" s="19"/>
      <c r="Q63" s="19"/>
    </row>
    <row r="64" spans="1:17" s="9" customFormat="1" ht="15">
      <c r="A64" s="181" t="s">
        <v>8</v>
      </c>
      <c r="B64" s="179"/>
      <c r="C64" s="179"/>
      <c r="D64" s="180"/>
      <c r="E64" s="68"/>
      <c r="F64" s="100"/>
      <c r="H64" s="64"/>
      <c r="I64" s="65">
        <f t="shared" si="0"/>
        <v>0</v>
      </c>
      <c r="J64" s="66"/>
      <c r="L64" s="19"/>
      <c r="M64" s="19"/>
      <c r="N64" s="19"/>
      <c r="O64" s="19"/>
      <c r="P64" s="19"/>
      <c r="Q64" s="19"/>
    </row>
    <row r="65" spans="1:17" s="37" customFormat="1" ht="23.25" customHeight="1">
      <c r="A65" s="182" t="s">
        <v>7</v>
      </c>
      <c r="B65" s="183"/>
      <c r="C65" s="183"/>
      <c r="D65" s="184"/>
      <c r="E65" s="101"/>
      <c r="F65" s="102"/>
      <c r="H65" s="64"/>
      <c r="I65" s="65">
        <f t="shared" si="0"/>
        <v>0</v>
      </c>
      <c r="J65" s="66"/>
      <c r="L65" s="19"/>
      <c r="M65" s="19"/>
      <c r="N65" s="19"/>
      <c r="O65" s="19"/>
      <c r="P65" s="19"/>
      <c r="Q65" s="19"/>
    </row>
    <row r="66" spans="1:17" ht="26.25" customHeight="1" thickBot="1">
      <c r="A66" s="175" t="s">
        <v>17</v>
      </c>
      <c r="B66" s="176"/>
      <c r="C66" s="176"/>
      <c r="D66" s="177"/>
      <c r="E66" s="103"/>
      <c r="F66" s="104"/>
      <c r="H66" s="105"/>
      <c r="I66" s="106">
        <f t="shared" si="0"/>
        <v>0</v>
      </c>
      <c r="J66" s="107"/>
    </row>
    <row r="67" spans="1:17">
      <c r="A67" s="108"/>
      <c r="B67" s="109"/>
      <c r="C67" s="88"/>
      <c r="D67" s="25"/>
      <c r="E67" s="17"/>
      <c r="F67" s="110"/>
    </row>
  </sheetData>
  <mergeCells count="19">
    <mergeCell ref="A66:D66"/>
    <mergeCell ref="B31:D31"/>
    <mergeCell ref="A32:D32"/>
    <mergeCell ref="B51:D51"/>
    <mergeCell ref="B54:D54"/>
    <mergeCell ref="A64:D64"/>
    <mergeCell ref="A65:D65"/>
    <mergeCell ref="E9:F9"/>
    <mergeCell ref="B41:D41"/>
    <mergeCell ref="A42:D42"/>
    <mergeCell ref="A26:D26"/>
    <mergeCell ref="A1:D1"/>
    <mergeCell ref="A3:D3"/>
    <mergeCell ref="B5:D5"/>
    <mergeCell ref="B7:D7"/>
    <mergeCell ref="B9:D9"/>
    <mergeCell ref="B12:D12"/>
    <mergeCell ref="A13:D13"/>
    <mergeCell ref="B25:D25"/>
  </mergeCells>
  <printOptions horizontalCentered="1"/>
  <pageMargins left="0.23622047244094491" right="0.23622047244094491" top="0.35433070866141736" bottom="0.35433070866141736" header="0.11811023622047245" footer="0.11811023622047245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 01 - Muzeum Kladno-Rozpočet</vt:lpstr>
      <vt:lpstr>D.1.5 - Přeložka kanalizace</vt:lpstr>
      <vt:lpstr>'D.1.5 - Přeložka kanalizace'!Oblast_tisku</vt:lpstr>
      <vt:lpstr>'SO 01 - Muzeum Kladno-Rozpočet'!Oblast_tisku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Václav Voborník</dc:creator>
  <cp:lastModifiedBy>Bc. Tomáš Linek</cp:lastModifiedBy>
  <cp:lastPrinted>2019-06-03T13:21:16Z</cp:lastPrinted>
  <dcterms:created xsi:type="dcterms:W3CDTF">1998-02-05T12:12:54Z</dcterms:created>
  <dcterms:modified xsi:type="dcterms:W3CDTF">2019-06-03T13:21:34Z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1794668575</vt:i4>
  </property>
  <property fmtid="{D5CDD505-2E9C-101B-9397-08002B2CF9AE}" pid="3" name="_EmailSubject">
    <vt:lpwstr/>
  </property>
  <property fmtid="{D5CDD505-2E9C-101B-9397-08002B2CF9AE}" pid="4" name="_AuthorEmail">
    <vt:lpwstr>Michal.Konecny@skoda-auto.cz</vt:lpwstr>
  </property>
  <property fmtid="{D5CDD505-2E9C-101B-9397-08002B2CF9AE}" pid="5" name="_AuthorEmailDisplayName">
    <vt:lpwstr>Konecny, Michal</vt:lpwstr>
  </property>
  <property fmtid="{D5CDD505-2E9C-101B-9397-08002B2CF9AE}" pid="6" name="_PreviousAdHocReviewCycleID">
    <vt:i4>926341221</vt:i4>
  </property>
  <property fmtid="{D5CDD505-2E9C-101B-9397-08002B2CF9AE}" pid="7" name="_ReviewingToolsShownOnce">
    <vt:lpwstr/>
  </property>
</Properties>
</file>