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ditel\Documents\Kraj\Verejne zakazky\Verejne zakazky 2021\01 Konzervace tezni veze Mayrau\"/>
    </mc:Choice>
  </mc:AlternateContent>
  <bookViews>
    <workbookView xWindow="0" yWindow="0" windowWidth="23040" windowHeight="9195" activeTab="1"/>
  </bookViews>
  <sheets>
    <sheet name="Rekapitulace stavby" sheetId="1" r:id="rId1"/>
    <sheet name="1 - I. ETAPA" sheetId="2" r:id="rId2"/>
  </sheets>
  <definedNames>
    <definedName name="_xlnm._FilterDatabase" localSheetId="1" hidden="1">'1 - I. ETAPA'!$C$90:$K$143</definedName>
    <definedName name="_xlnm.Print_Titles" localSheetId="1">'1 - I. ETAPA'!$90:$90</definedName>
    <definedName name="_xlnm.Print_Titles" localSheetId="0">'Rekapitulace stavby'!$52:$52</definedName>
    <definedName name="_xlnm.Print_Area" localSheetId="1">'1 - I. ETAPA'!$C$4:$J$39,'1 - I. ETAPA'!$C$45:$J$72,'1 - I. ETAPA'!$C$78:$K$143</definedName>
    <definedName name="_xlnm.Print_Area" localSheetId="0">'Rekapitulace stavby'!$D$4:$AO$36,'Rekapitulace stavby'!$C$42:$AQ$58</definedName>
  </definedNames>
  <calcPr calcId="162913"/>
</workbook>
</file>

<file path=xl/calcChain.xml><?xml version="1.0" encoding="utf-8"?>
<calcChain xmlns="http://schemas.openxmlformats.org/spreadsheetml/2006/main">
  <c r="AY57" i="1" l="1"/>
  <c r="AX57" i="1"/>
  <c r="AW57" i="1"/>
  <c r="BA57" i="1"/>
  <c r="BD57" i="1"/>
  <c r="BC57" i="1"/>
  <c r="AY56" i="1"/>
  <c r="AX56" i="1"/>
  <c r="AW56" i="1"/>
  <c r="BC56" i="1"/>
  <c r="BA56" i="1"/>
  <c r="J37" i="2"/>
  <c r="J36" i="2"/>
  <c r="AY55" i="1"/>
  <c r="J35" i="2"/>
  <c r="AX55" i="1" s="1"/>
  <c r="BI143" i="2"/>
  <c r="BH143" i="2"/>
  <c r="BG143" i="2"/>
  <c r="BF143" i="2"/>
  <c r="T143" i="2"/>
  <c r="T142" i="2"/>
  <c r="R143" i="2"/>
  <c r="R142" i="2" s="1"/>
  <c r="P143" i="2"/>
  <c r="P142" i="2" s="1"/>
  <c r="BK143" i="2"/>
  <c r="BK142" i="2" s="1"/>
  <c r="J142" i="2" s="1"/>
  <c r="J71" i="2" s="1"/>
  <c r="J143" i="2"/>
  <c r="BE143" i="2"/>
  <c r="BI141" i="2"/>
  <c r="BH141" i="2"/>
  <c r="BG141" i="2"/>
  <c r="BF141" i="2"/>
  <c r="T141" i="2"/>
  <c r="T140" i="2"/>
  <c r="R141" i="2"/>
  <c r="R140" i="2" s="1"/>
  <c r="P141" i="2"/>
  <c r="P140" i="2" s="1"/>
  <c r="BK141" i="2"/>
  <c r="BK140" i="2" s="1"/>
  <c r="J140" i="2" s="1"/>
  <c r="J70" i="2" s="1"/>
  <c r="J141" i="2"/>
  <c r="BE141" i="2"/>
  <c r="BI139" i="2"/>
  <c r="BH139" i="2"/>
  <c r="BG139" i="2"/>
  <c r="BF139" i="2"/>
  <c r="T139" i="2"/>
  <c r="T138" i="2"/>
  <c r="R139" i="2"/>
  <c r="R138" i="2" s="1"/>
  <c r="P139" i="2"/>
  <c r="P138" i="2" s="1"/>
  <c r="BK139" i="2"/>
  <c r="BK138" i="2" s="1"/>
  <c r="J138" i="2" s="1"/>
  <c r="J69" i="2" s="1"/>
  <c r="J139" i="2"/>
  <c r="BE139" i="2" s="1"/>
  <c r="BI137" i="2"/>
  <c r="BH137" i="2"/>
  <c r="BG137" i="2"/>
  <c r="BF137" i="2"/>
  <c r="T137" i="2"/>
  <c r="R137" i="2"/>
  <c r="P137" i="2"/>
  <c r="BK137" i="2"/>
  <c r="J137" i="2"/>
  <c r="BE137" i="2" s="1"/>
  <c r="BI136" i="2"/>
  <c r="BH136" i="2"/>
  <c r="BG136" i="2"/>
  <c r="BF136" i="2"/>
  <c r="T136" i="2"/>
  <c r="R136" i="2"/>
  <c r="P136" i="2"/>
  <c r="BK136" i="2"/>
  <c r="J136" i="2"/>
  <c r="BE136" i="2" s="1"/>
  <c r="BI135" i="2"/>
  <c r="BH135" i="2"/>
  <c r="BG135" i="2"/>
  <c r="BF135" i="2"/>
  <c r="T135" i="2"/>
  <c r="T134" i="2" s="1"/>
  <c r="R135" i="2"/>
  <c r="R134" i="2" s="1"/>
  <c r="P135" i="2"/>
  <c r="BK135" i="2"/>
  <c r="BK134" i="2" s="1"/>
  <c r="J134" i="2"/>
  <c r="J68" i="2" s="1"/>
  <c r="J135" i="2"/>
  <c r="BE135" i="2"/>
  <c r="BI133" i="2"/>
  <c r="BH133" i="2"/>
  <c r="BG133" i="2"/>
  <c r="BF133" i="2"/>
  <c r="T133" i="2"/>
  <c r="R133" i="2"/>
  <c r="P133" i="2"/>
  <c r="BK133" i="2"/>
  <c r="J133" i="2"/>
  <c r="BE133" i="2"/>
  <c r="BI132" i="2"/>
  <c r="BH132" i="2"/>
  <c r="BG132" i="2"/>
  <c r="BF132" i="2"/>
  <c r="T132" i="2"/>
  <c r="T131" i="2" s="1"/>
  <c r="T130" i="2" s="1"/>
  <c r="R132" i="2"/>
  <c r="R131" i="2"/>
  <c r="P132" i="2"/>
  <c r="BK132" i="2"/>
  <c r="BK131" i="2"/>
  <c r="J131" i="2"/>
  <c r="J132" i="2"/>
  <c r="BE132" i="2" s="1"/>
  <c r="J67" i="2"/>
  <c r="BI128" i="2"/>
  <c r="BH128" i="2"/>
  <c r="BG128" i="2"/>
  <c r="BF128" i="2"/>
  <c r="T128" i="2"/>
  <c r="R128" i="2"/>
  <c r="P128" i="2"/>
  <c r="BK128" i="2"/>
  <c r="J128" i="2"/>
  <c r="BE128" i="2"/>
  <c r="BI125" i="2"/>
  <c r="BH125" i="2"/>
  <c r="BG125" i="2"/>
  <c r="BF125" i="2"/>
  <c r="T125" i="2"/>
  <c r="R125" i="2"/>
  <c r="P125" i="2"/>
  <c r="BK125" i="2"/>
  <c r="J125" i="2"/>
  <c r="BE125" i="2" s="1"/>
  <c r="BI124" i="2"/>
  <c r="BH124" i="2"/>
  <c r="BG124" i="2"/>
  <c r="BF124" i="2"/>
  <c r="T124" i="2"/>
  <c r="R124" i="2"/>
  <c r="P124" i="2"/>
  <c r="BK124" i="2"/>
  <c r="J124" i="2"/>
  <c r="BE124" i="2" s="1"/>
  <c r="BI121" i="2"/>
  <c r="BH121" i="2"/>
  <c r="BG121" i="2"/>
  <c r="BF121" i="2"/>
  <c r="T121" i="2"/>
  <c r="R121" i="2"/>
  <c r="R120" i="2" s="1"/>
  <c r="P121" i="2"/>
  <c r="P120" i="2" s="1"/>
  <c r="BK121" i="2"/>
  <c r="BK120" i="2"/>
  <c r="J120" i="2"/>
  <c r="J65" i="2" s="1"/>
  <c r="J121" i="2"/>
  <c r="BE121" i="2"/>
  <c r="BI119" i="2"/>
  <c r="BH119" i="2"/>
  <c r="BG119" i="2"/>
  <c r="BF119" i="2"/>
  <c r="T119" i="2"/>
  <c r="R119" i="2"/>
  <c r="P119" i="2"/>
  <c r="BK119" i="2"/>
  <c r="J119" i="2"/>
  <c r="BE119" i="2" s="1"/>
  <c r="BI117" i="2"/>
  <c r="BH117" i="2"/>
  <c r="BG117" i="2"/>
  <c r="BF117" i="2"/>
  <c r="T117" i="2"/>
  <c r="R117" i="2"/>
  <c r="P117" i="2"/>
  <c r="BK117" i="2"/>
  <c r="J117" i="2"/>
  <c r="BE117" i="2"/>
  <c r="BI116" i="2"/>
  <c r="BH116" i="2"/>
  <c r="BG116" i="2"/>
  <c r="BF116" i="2"/>
  <c r="T116" i="2"/>
  <c r="R116" i="2"/>
  <c r="P116" i="2"/>
  <c r="BK116" i="2"/>
  <c r="J116" i="2"/>
  <c r="BE116" i="2" s="1"/>
  <c r="BI110" i="2"/>
  <c r="BH110" i="2"/>
  <c r="BG110" i="2"/>
  <c r="BF110" i="2"/>
  <c r="T110" i="2"/>
  <c r="T109" i="2"/>
  <c r="R110" i="2"/>
  <c r="R109" i="2"/>
  <c r="P110" i="2"/>
  <c r="P109" i="2" s="1"/>
  <c r="BK110" i="2"/>
  <c r="BK109" i="2" s="1"/>
  <c r="J110" i="2"/>
  <c r="BE110" i="2" s="1"/>
  <c r="BI107" i="2"/>
  <c r="BH107" i="2"/>
  <c r="BG107" i="2"/>
  <c r="BF107" i="2"/>
  <c r="T107" i="2"/>
  <c r="R107" i="2"/>
  <c r="P107" i="2"/>
  <c r="BK107" i="2"/>
  <c r="J107" i="2"/>
  <c r="BE107" i="2" s="1"/>
  <c r="BI106" i="2"/>
  <c r="BH106" i="2"/>
  <c r="BG106" i="2"/>
  <c r="BF106" i="2"/>
  <c r="T106" i="2"/>
  <c r="T105" i="2"/>
  <c r="R106" i="2"/>
  <c r="R105" i="2" s="1"/>
  <c r="P106" i="2"/>
  <c r="P105" i="2"/>
  <c r="BK106" i="2"/>
  <c r="J106" i="2"/>
  <c r="BE106" i="2"/>
  <c r="BI104" i="2"/>
  <c r="BH104" i="2"/>
  <c r="BG104" i="2"/>
  <c r="BF104" i="2"/>
  <c r="T104" i="2"/>
  <c r="R104" i="2"/>
  <c r="P104" i="2"/>
  <c r="BK104" i="2"/>
  <c r="J104" i="2"/>
  <c r="BE104" i="2" s="1"/>
  <c r="BI103" i="2"/>
  <c r="BH103" i="2"/>
  <c r="BG103" i="2"/>
  <c r="BF103" i="2"/>
  <c r="T103" i="2"/>
  <c r="R103" i="2"/>
  <c r="P103" i="2"/>
  <c r="BK103" i="2"/>
  <c r="J103" i="2"/>
  <c r="BE103" i="2" s="1"/>
  <c r="BI101" i="2"/>
  <c r="BH101" i="2"/>
  <c r="BG101" i="2"/>
  <c r="BF101" i="2"/>
  <c r="T101" i="2"/>
  <c r="R101" i="2"/>
  <c r="P101" i="2"/>
  <c r="BK101" i="2"/>
  <c r="J101" i="2"/>
  <c r="BE101" i="2" s="1"/>
  <c r="BI100" i="2"/>
  <c r="BH100" i="2"/>
  <c r="BG100" i="2"/>
  <c r="BF100" i="2"/>
  <c r="T100" i="2"/>
  <c r="R100" i="2"/>
  <c r="P100" i="2"/>
  <c r="BK100" i="2"/>
  <c r="J100" i="2"/>
  <c r="BE100" i="2" s="1"/>
  <c r="BI99" i="2"/>
  <c r="BH99" i="2"/>
  <c r="F36" i="2" s="1"/>
  <c r="BC55" i="1" s="1"/>
  <c r="BG99" i="2"/>
  <c r="BF99" i="2"/>
  <c r="T99" i="2"/>
  <c r="R99" i="2"/>
  <c r="P99" i="2"/>
  <c r="BK99" i="2"/>
  <c r="J99" i="2"/>
  <c r="BE99" i="2"/>
  <c r="BI97" i="2"/>
  <c r="BH97" i="2"/>
  <c r="BG97" i="2"/>
  <c r="BF97" i="2"/>
  <c r="T97" i="2"/>
  <c r="R97" i="2"/>
  <c r="P97" i="2"/>
  <c r="BK97" i="2"/>
  <c r="J97" i="2"/>
  <c r="BE97" i="2" s="1"/>
  <c r="BI94" i="2"/>
  <c r="F37" i="2" s="1"/>
  <c r="BD55" i="1" s="1"/>
  <c r="BH94" i="2"/>
  <c r="BG94" i="2"/>
  <c r="BF94" i="2"/>
  <c r="T94" i="2"/>
  <c r="R94" i="2"/>
  <c r="R93" i="2" s="1"/>
  <c r="R92" i="2" s="1"/>
  <c r="P94" i="2"/>
  <c r="BK94" i="2"/>
  <c r="BK93" i="2"/>
  <c r="J93" i="2" s="1"/>
  <c r="J61" i="2" s="1"/>
  <c r="J94" i="2"/>
  <c r="BE94" i="2"/>
  <c r="F87" i="2"/>
  <c r="F85" i="2"/>
  <c r="E83" i="2"/>
  <c r="F54" i="2"/>
  <c r="F52" i="2"/>
  <c r="E50" i="2"/>
  <c r="J24" i="2"/>
  <c r="E24" i="2"/>
  <c r="J88" i="2"/>
  <c r="J55" i="2"/>
  <c r="J23" i="2"/>
  <c r="J21" i="2"/>
  <c r="E21" i="2"/>
  <c r="J87" i="2"/>
  <c r="J54" i="2"/>
  <c r="J20" i="2"/>
  <c r="J18" i="2"/>
  <c r="E18" i="2"/>
  <c r="F55" i="2" s="1"/>
  <c r="F88" i="2"/>
  <c r="J17" i="2"/>
  <c r="J12" i="2"/>
  <c r="J52" i="2" s="1"/>
  <c r="E7" i="2"/>
  <c r="E81" i="2"/>
  <c r="E48" i="2"/>
  <c r="AS54" i="1"/>
  <c r="L50" i="1"/>
  <c r="AM50" i="1"/>
  <c r="AM49" i="1"/>
  <c r="L49" i="1"/>
  <c r="AM47" i="1"/>
  <c r="L47" i="1"/>
  <c r="L45" i="1"/>
  <c r="L44" i="1"/>
  <c r="J34" i="2" l="1"/>
  <c r="AW55" i="1" s="1"/>
  <c r="BK130" i="2"/>
  <c r="J130" i="2" s="1"/>
  <c r="J66" i="2" s="1"/>
  <c r="BC54" i="1"/>
  <c r="AY54" i="1" s="1"/>
  <c r="J85" i="2"/>
  <c r="R91" i="2"/>
  <c r="J109" i="2"/>
  <c r="J64" i="2" s="1"/>
  <c r="BK108" i="2"/>
  <c r="J108" i="2" s="1"/>
  <c r="J63" i="2" s="1"/>
  <c r="R108" i="2"/>
  <c r="J33" i="2"/>
  <c r="AV55" i="1" s="1"/>
  <c r="AT55" i="1" s="1"/>
  <c r="F35" i="2"/>
  <c r="BB55" i="1" s="1"/>
  <c r="T93" i="2"/>
  <c r="T92" i="2" s="1"/>
  <c r="T91" i="2" s="1"/>
  <c r="AZ56" i="1"/>
  <c r="AV56" i="1"/>
  <c r="AT56" i="1" s="1"/>
  <c r="AZ57" i="1"/>
  <c r="AV57" i="1"/>
  <c r="AT57" i="1" s="1"/>
  <c r="BK105" i="2"/>
  <c r="J105" i="2" s="1"/>
  <c r="J62" i="2" s="1"/>
  <c r="P134" i="2"/>
  <c r="BB56" i="1"/>
  <c r="P93" i="2"/>
  <c r="P92" i="2" s="1"/>
  <c r="P108" i="2"/>
  <c r="T120" i="2"/>
  <c r="T108" i="2" s="1"/>
  <c r="P131" i="2"/>
  <c r="P130" i="2" s="1"/>
  <c r="F34" i="2"/>
  <c r="BA55" i="1" s="1"/>
  <c r="BA54" i="1" s="1"/>
  <c r="F33" i="2"/>
  <c r="AZ55" i="1" s="1"/>
  <c r="BK92" i="2"/>
  <c r="R130" i="2"/>
  <c r="BB57" i="1"/>
  <c r="BD56" i="1"/>
  <c r="BD54" i="1" s="1"/>
  <c r="W33" i="1" s="1"/>
  <c r="W32" i="1" l="1"/>
  <c r="P91" i="2"/>
  <c r="AU55" i="1" s="1"/>
  <c r="AU57" i="1"/>
  <c r="AU56" i="1"/>
  <c r="BB54" i="1"/>
  <c r="J92" i="2"/>
  <c r="J60" i="2" s="1"/>
  <c r="BK91" i="2"/>
  <c r="J91" i="2" s="1"/>
  <c r="AZ54" i="1"/>
  <c r="W30" i="1"/>
  <c r="AW54" i="1"/>
  <c r="AK30" i="1" s="1"/>
  <c r="AU54" i="1" l="1"/>
  <c r="J30" i="2"/>
  <c r="J59" i="2"/>
  <c r="AX54" i="1"/>
  <c r="W31" i="1"/>
  <c r="W29" i="1"/>
  <c r="AV54" i="1"/>
  <c r="J39" i="2" l="1"/>
  <c r="AG55" i="1"/>
  <c r="AT54" i="1"/>
  <c r="AK29" i="1"/>
  <c r="AG56" i="1"/>
  <c r="AN56" i="1" s="1"/>
  <c r="AG57" i="1"/>
  <c r="AN57" i="1" s="1"/>
  <c r="AN55" i="1" l="1"/>
  <c r="AG54" i="1"/>
  <c r="AN54" i="1" l="1"/>
  <c r="AK26" i="1"/>
  <c r="AK35" i="1" s="1"/>
</calcChain>
</file>

<file path=xl/sharedStrings.xml><?xml version="1.0" encoding="utf-8"?>
<sst xmlns="http://schemas.openxmlformats.org/spreadsheetml/2006/main" count="844" uniqueCount="260">
  <si>
    <t>Export Komplet</t>
  </si>
  <si>
    <t/>
  </si>
  <si>
    <t>2.0</t>
  </si>
  <si>
    <t>ZAMOK</t>
  </si>
  <si>
    <t>False</t>
  </si>
  <si>
    <t>{5e4b29bc-4e55-4a25-89c3-dc870cbe7454}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</si>
  <si>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</si>
  <si>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</si>
  <si>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</si>
  <si>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</si>
  <si>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</si>
  <si>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</si>
  <si>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</si>
  <si>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</si>
  <si>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Jandacek-03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</si>
  <si>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</si>
  <si>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</si>
  <si>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Projekt celkové konzervace a zajištění těžní věže dolu Mayrau- AKTUALIZACE</t>
  </si>
  <si>
    <t>0,1</t>
  </si>
  <si>
    <t>KSO:</t>
  </si>
  <si>
    <t>CC-CZ:</t>
  </si>
  <si>
    <t>1</t>
  </si>
  <si>
    <t>Místo:</t>
  </si>
  <si>
    <t xml:space="preserve"> </t>
  </si>
  <si>
    <t>Datum:</t>
  </si>
  <si>
    <t>10</t>
  </si>
  <si>
    <t>100</t>
  </si>
  <si>
    <t>Zadavatel:</t>
  </si>
  <si>
    <t>IČ:</t>
  </si>
  <si>
    <t>Sládečkovo vlastivědné muzeum v Kladně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</si>
  <si>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</si>
  <si>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</si>
  <si>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</si>
  <si>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</si>
  <si>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</si>
  <si>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</si>
  <si>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</si>
  <si>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</si>
  <si>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</si>
  <si>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</si>
  <si>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</si>
  <si>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</si>
  <si>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</si>
  <si>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</si>
  <si>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</si>
  <si>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</si>
  <si>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</si>
  <si>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</si>
  <si>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</si>
  <si>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</si>
  <si>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</si>
  <si>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</si>
  <si>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</si>
  <si>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</si>
  <si>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</si>
  <si>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</si>
  <si>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</si>
  <si>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</si>
  <si>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</si>
  <si>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</si>
  <si>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</si>
  <si>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</si>
  <si>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</si>
  <si>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</si>
  <si>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</si>
  <si>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</si>
  <si>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</si>
  <si>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</si>
  <si>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</si>
  <si>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</si>
  <si>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</si>
  <si>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</si>
  <si>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</si>
  <si>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</si>
  <si>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</si>
  <si>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</si>
  <si>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I. ETAPA</t>
  </si>
  <si>
    <t>STA</t>
  </si>
  <si>
    <t>{2dbe5833-c188-4552-9896-6054d0dacbcc}</t>
  </si>
  <si>
    <t>2</t>
  </si>
  <si>
    <t>II. ETAPA</t>
  </si>
  <si>
    <t>{76b762d8-2189-41b4-a49c-7eba396f5ab4}</t>
  </si>
  <si>
    <t>3</t>
  </si>
  <si>
    <t>III. ETAPA</t>
  </si>
  <si>
    <t>{014efd4c-2408-45f8-8eec-4e65445e4802}</t>
  </si>
  <si>
    <t>KRYCÍ LIST SOUPISU PRACÍ</t>
  </si>
  <si>
    <t>Objekt:</t>
  </si>
  <si>
    <t>1 - I. ETAPA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</si>
  <si>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</si>
  <si>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</si>
  <si>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</si>
  <si>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</si>
  <si>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</si>
  <si>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</si>
  <si>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práce-bourání</t>
  </si>
  <si>
    <t xml:space="preserve">    999 - Ostatní</t>
  </si>
  <si>
    <t>PSV - Práce a dodávky PSV</t>
  </si>
  <si>
    <t xml:space="preserve">    767 - Konstrukce zámečnické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</si>
  <si>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</si>
  <si>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</si>
  <si>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</si>
  <si>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</si>
  <si>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</si>
  <si>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</si>
  <si>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</si>
  <si>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</si>
  <si>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</si>
  <si>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</si>
  <si>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</si>
  <si>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</si>
  <si>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</si>
  <si>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</si>
  <si>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</si>
  <si>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</si>
  <si>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</si>
  <si>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</si>
  <si>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</si>
  <si>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</si>
  <si>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</si>
  <si>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</si>
  <si>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</si>
  <si>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</si>
  <si>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práce-bourání</t>
  </si>
  <si>
    <t>K</t>
  </si>
  <si>
    <t>943111112</t>
  </si>
  <si>
    <t>Montáž lešení prostorového trubkového lehkého bez podlah zatížení do 200 kg/m2 v do 20 m</t>
  </si>
  <si>
    <t>m3</t>
  </si>
  <si>
    <t>CS ÚRS 2014 01</t>
  </si>
  <si>
    <t>4</t>
  </si>
  <si>
    <t>-822825482</t>
  </si>
  <si>
    <t>VV</t>
  </si>
  <si>
    <t>" výkaz- pol06"</t>
  </si>
  <si>
    <t>350</t>
  </si>
  <si>
    <t>943111212</t>
  </si>
  <si>
    <t>Příplatek k lešení prostorovému trubkovému lehkému bez podlah v do 20 m za první a ZKD den použití</t>
  </si>
  <si>
    <t>1859210250</t>
  </si>
  <si>
    <t>350*60 'Přepočtené koeficientem množství</t>
  </si>
  <si>
    <t>943111812</t>
  </si>
  <si>
    <t>Demontáž lešení prostorového trubkového lehkého bez podlah zatížení do 200 kg/m2 v do 20 m</t>
  </si>
  <si>
    <t>-178817118</t>
  </si>
  <si>
    <t>949211111</t>
  </si>
  <si>
    <t>Montáž lešeňové podlahy s příčníky pro trubková lešení v do 10 m</t>
  </si>
  <si>
    <t>m2</t>
  </si>
  <si>
    <t>1632264976</t>
  </si>
  <si>
    <t>5</t>
  </si>
  <si>
    <t>949211211</t>
  </si>
  <si>
    <t>Příplatek k lešeňové podlaze s příčníky pro trubková lešení za první a ZKD den použití</t>
  </si>
  <si>
    <t>293958509</t>
  </si>
  <si>
    <t>150*60 'Přepočtené koeficientem množství</t>
  </si>
  <si>
    <t>6</t>
  </si>
  <si>
    <t>949211811</t>
  </si>
  <si>
    <t>Demontáž lešeňové podlahy s příčníky pro trubková lešení v do 10 m</t>
  </si>
  <si>
    <t>-1367815720</t>
  </si>
  <si>
    <t>7</t>
  </si>
  <si>
    <t>949211891</t>
  </si>
  <si>
    <t>Ostatní pomocné konstrukce pro svislou  dopravu materiálu v..cca27 m</t>
  </si>
  <si>
    <t>soub</t>
  </si>
  <si>
    <t>-86525239</t>
  </si>
  <si>
    <t>999</t>
  </si>
  <si>
    <t>Ostatní</t>
  </si>
  <si>
    <t>8</t>
  </si>
  <si>
    <t>999-07</t>
  </si>
  <si>
    <t>Stabilizace lan a doplnění žebříků</t>
  </si>
  <si>
    <t>1600475077</t>
  </si>
  <si>
    <t>999-08</t>
  </si>
  <si>
    <t xml:space="preserve">Oprava a demontáž střechy  nad lanovnicemi </t>
  </si>
  <si>
    <t>1719699321</t>
  </si>
  <si>
    <t>PSV</t>
  </si>
  <si>
    <t>Práce a dodávky PSV</t>
  </si>
  <si>
    <t>767</t>
  </si>
  <si>
    <t>Konstrukce zámečnické</t>
  </si>
  <si>
    <t>767995116</t>
  </si>
  <si>
    <t>Montáž atypických zámečnických konstrukcí hmotnosti do 250 kg</t>
  </si>
  <si>
    <t>kg</t>
  </si>
  <si>
    <t>16</t>
  </si>
  <si>
    <t>2138872489</t>
  </si>
  <si>
    <t>" střecha nad lanovnicemi-plech- výkaz pol 02 "</t>
  </si>
  <si>
    <t>600</t>
  </si>
  <si>
    <t>" doplnění hran a dílů - výkaz pol. 05 "</t>
  </si>
  <si>
    <t>300</t>
  </si>
  <si>
    <t>Součet</t>
  </si>
  <si>
    <t>11</t>
  </si>
  <si>
    <t>M</t>
  </si>
  <si>
    <t>130100161</t>
  </si>
  <si>
    <t>dodávka ocelové konstrukce</t>
  </si>
  <si>
    <t>32</t>
  </si>
  <si>
    <t>-216046326</t>
  </si>
  <si>
    <t>12</t>
  </si>
  <si>
    <t>767995119</t>
  </si>
  <si>
    <t>Ostatní zámečnické konstrukce  - rezerva 10%</t>
  </si>
  <si>
    <t>1457108672</t>
  </si>
  <si>
    <t>90</t>
  </si>
  <si>
    <t>13</t>
  </si>
  <si>
    <t>998767104</t>
  </si>
  <si>
    <t>Přesun hmot tonážní pro zámečnické konstrukce v objektech v do 36 m</t>
  </si>
  <si>
    <t>t</t>
  </si>
  <si>
    <t>1333166892</t>
  </si>
  <si>
    <t>783</t>
  </si>
  <si>
    <t>Dokončovací práce - nátěry</t>
  </si>
  <si>
    <t>14</t>
  </si>
  <si>
    <t>783102800</t>
  </si>
  <si>
    <t xml:space="preserve">Odstranění nátěrů  okartáčováním z ocelových konstrukcí,  očištění ploch a konstrukcí </t>
  </si>
  <si>
    <t>-1620944817</t>
  </si>
  <si>
    <t>" výkaz - pol 03- střecha šachetní budovy"</t>
  </si>
  <si>
    <t>783222100</t>
  </si>
  <si>
    <t>Nátěry  kovových doplňkových konstrukcí barva dražší dvojnásobné</t>
  </si>
  <si>
    <t>-374074496</t>
  </si>
  <si>
    <t>783903811</t>
  </si>
  <si>
    <t xml:space="preserve">Odmaštění nátěrů </t>
  </si>
  <si>
    <t>-92775396</t>
  </si>
  <si>
    <t>" 10%"</t>
  </si>
  <si>
    <t>35</t>
  </si>
  <si>
    <t>17</t>
  </si>
  <si>
    <t>783903819</t>
  </si>
  <si>
    <t>Ostatní natěračské práce</t>
  </si>
  <si>
    <t>1679450318</t>
  </si>
  <si>
    <t>VRN</t>
  </si>
  <si>
    <t>Vedlejší rozpočtové náklady</t>
  </si>
  <si>
    <t>VRN1</t>
  </si>
  <si>
    <t>Průzkumné, geodetické a projektové práce</t>
  </si>
  <si>
    <t>18</t>
  </si>
  <si>
    <t>013002000</t>
  </si>
  <si>
    <t xml:space="preserve">Projektové práce- příprava +výrobní dokumentace </t>
  </si>
  <si>
    <t>Kč</t>
  </si>
  <si>
    <t>1024</t>
  </si>
  <si>
    <t>488500759</t>
  </si>
  <si>
    <t>19</t>
  </si>
  <si>
    <t>013002001</t>
  </si>
  <si>
    <t>Projektové práce- dokumentace provizorii a konstrukcí pomocných</t>
  </si>
  <si>
    <t>-667818491</t>
  </si>
  <si>
    <t>VRN3</t>
  </si>
  <si>
    <t>Zařízení staveniště</t>
  </si>
  <si>
    <t>20</t>
  </si>
  <si>
    <t>030001000</t>
  </si>
  <si>
    <t>792174518</t>
  </si>
  <si>
    <t>034002000</t>
  </si>
  <si>
    <t>Zabezpečení staveniště</t>
  </si>
  <si>
    <t>1743437781</t>
  </si>
  <si>
    <t>22</t>
  </si>
  <si>
    <t>034303000</t>
  </si>
  <si>
    <t>Opatření na ochranu pozemků sousedních se staveništěm</t>
  </si>
  <si>
    <t>721009312</t>
  </si>
  <si>
    <t>VRN4</t>
  </si>
  <si>
    <t>Inženýrská činnost</t>
  </si>
  <si>
    <t>23</t>
  </si>
  <si>
    <t>041002000</t>
  </si>
  <si>
    <t>Dozory- resaturátorský a autorský</t>
  </si>
  <si>
    <t>-549869271</t>
  </si>
  <si>
    <t>VRN6</t>
  </si>
  <si>
    <t>Územní vlivy</t>
  </si>
  <si>
    <t>24</t>
  </si>
  <si>
    <t>063002000</t>
  </si>
  <si>
    <t>Práce na těžce přístupných místech</t>
  </si>
  <si>
    <t>-39147490</t>
  </si>
  <si>
    <t>VRN9</t>
  </si>
  <si>
    <t>Ostatní náklady</t>
  </si>
  <si>
    <t>25</t>
  </si>
  <si>
    <t>091404000</t>
  </si>
  <si>
    <t>Příplatek za práce na památkovém objektu</t>
  </si>
  <si>
    <t>-1385769406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</si>
</sst>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0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14" fontId="0" fillId="2" borderId="0" xfId="0" applyNumberFormat="1" applyFont="1" applyFill="1" applyAlignment="1" applyProtection="1">
      <alignment horizontal="left" vertical="center"/>
      <protection locked="0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/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right"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topLeftCell="A34" workbookViewId="0">
      <selection activeCell="AN8" sqref="AN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0" t="s">
        <v>14</v>
      </c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0"/>
      <c r="AQ5" s="20"/>
      <c r="AR5" s="18"/>
      <c r="BE5" s="258" t="s">
        <v>15</v>
      </c>
      <c r="BS5" s="15" t="s">
        <v>6</v>
      </c>
    </row>
    <row r="6" spans="1:74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52" t="s">
        <v>17</v>
      </c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0"/>
      <c r="AQ6" s="20"/>
      <c r="AR6" s="18"/>
      <c r="BE6" s="259"/>
      <c r="BS6" s="15" t="s">
        <v>18</v>
      </c>
    </row>
    <row r="7" spans="1:74" ht="12" customHeight="1">
      <c r="B7" s="19"/>
      <c r="C7" s="20"/>
      <c r="D7" s="27" t="s">
        <v>19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1</v>
      </c>
      <c r="AO7" s="20"/>
      <c r="AP7" s="20"/>
      <c r="AQ7" s="20"/>
      <c r="AR7" s="18"/>
      <c r="BE7" s="259"/>
      <c r="BS7" s="15" t="s">
        <v>21</v>
      </c>
    </row>
    <row r="8" spans="1:74" ht="12" customHeight="1">
      <c r="B8" s="19"/>
      <c r="C8" s="20"/>
      <c r="D8" s="27" t="s">
        <v>22</v>
      </c>
      <c r="E8" s="20"/>
      <c r="F8" s="20"/>
      <c r="G8" s="20"/>
      <c r="H8" s="20"/>
      <c r="I8" s="20"/>
      <c r="J8" s="20"/>
      <c r="K8" s="25" t="s">
        <v>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24</v>
      </c>
      <c r="AL8" s="20"/>
      <c r="AM8" s="20"/>
      <c r="AN8" s="233">
        <v>44204</v>
      </c>
      <c r="AO8" s="20"/>
      <c r="AP8" s="20"/>
      <c r="AQ8" s="20"/>
      <c r="AR8" s="18"/>
      <c r="BE8" s="259"/>
      <c r="BS8" s="15" t="s">
        <v>25</v>
      </c>
    </row>
    <row r="9" spans="1:74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59"/>
      <c r="BS9" s="15" t="s">
        <v>26</v>
      </c>
    </row>
    <row r="10" spans="1:74" ht="12" customHeight="1">
      <c r="B10" s="19"/>
      <c r="C10" s="20"/>
      <c r="D10" s="27" t="s">
        <v>27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28</v>
      </c>
      <c r="AL10" s="20"/>
      <c r="AM10" s="20"/>
      <c r="AN10" s="25" t="s">
        <v>1</v>
      </c>
      <c r="AO10" s="20"/>
      <c r="AP10" s="20"/>
      <c r="AQ10" s="20"/>
      <c r="AR10" s="18"/>
      <c r="BE10" s="259"/>
      <c r="BS10" s="15" t="s">
        <v>18</v>
      </c>
    </row>
    <row r="11" spans="1:74" ht="18.399999999999999" customHeight="1">
      <c r="B11" s="19"/>
      <c r="C11" s="20"/>
      <c r="D11" s="20"/>
      <c r="E11" s="25" t="s">
        <v>29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30</v>
      </c>
      <c r="AL11" s="20"/>
      <c r="AM11" s="20"/>
      <c r="AN11" s="25" t="s">
        <v>1</v>
      </c>
      <c r="AO11" s="20"/>
      <c r="AP11" s="20"/>
      <c r="AQ11" s="20"/>
      <c r="AR11" s="18"/>
      <c r="BE11" s="259"/>
      <c r="BS11" s="15" t="s">
        <v>18</v>
      </c>
    </row>
    <row r="12" spans="1:74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59"/>
      <c r="BS12" s="15" t="s">
        <v>18</v>
      </c>
    </row>
    <row r="13" spans="1:74" ht="12" customHeight="1">
      <c r="B13" s="19"/>
      <c r="C13" s="20"/>
      <c r="D13" s="27" t="s">
        <v>31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28</v>
      </c>
      <c r="AL13" s="20"/>
      <c r="AM13" s="20"/>
      <c r="AN13" s="29" t="s">
        <v>32</v>
      </c>
      <c r="AO13" s="20"/>
      <c r="AP13" s="20"/>
      <c r="AQ13" s="20"/>
      <c r="AR13" s="18"/>
      <c r="BE13" s="259"/>
      <c r="BS13" s="15" t="s">
        <v>18</v>
      </c>
    </row>
    <row r="14" spans="1:74">
      <c r="B14" s="19"/>
      <c r="C14" s="20"/>
      <c r="D14" s="20"/>
      <c r="E14" s="253" t="s">
        <v>32</v>
      </c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7" t="s">
        <v>30</v>
      </c>
      <c r="AL14" s="20"/>
      <c r="AM14" s="20"/>
      <c r="AN14" s="29" t="s">
        <v>32</v>
      </c>
      <c r="AO14" s="20"/>
      <c r="AP14" s="20"/>
      <c r="AQ14" s="20"/>
      <c r="AR14" s="18"/>
      <c r="BE14" s="259"/>
      <c r="BS14" s="15" t="s">
        <v>18</v>
      </c>
    </row>
    <row r="15" spans="1:74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59"/>
      <c r="BS15" s="15" t="s">
        <v>4</v>
      </c>
    </row>
    <row r="16" spans="1:74" ht="12" customHeight="1">
      <c r="B16" s="19"/>
      <c r="C16" s="20"/>
      <c r="D16" s="27" t="s">
        <v>33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28</v>
      </c>
      <c r="AL16" s="20"/>
      <c r="AM16" s="20"/>
      <c r="AN16" s="25" t="s">
        <v>1</v>
      </c>
      <c r="AO16" s="20"/>
      <c r="AP16" s="20"/>
      <c r="AQ16" s="20"/>
      <c r="AR16" s="18"/>
      <c r="BE16" s="259"/>
      <c r="BS16" s="15" t="s">
        <v>4</v>
      </c>
    </row>
    <row r="17" spans="2:71" ht="18.399999999999999" customHeight="1">
      <c r="B17" s="19"/>
      <c r="C17" s="20"/>
      <c r="D17" s="20"/>
      <c r="E17" s="25" t="s">
        <v>23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30</v>
      </c>
      <c r="AL17" s="20"/>
      <c r="AM17" s="20"/>
      <c r="AN17" s="25" t="s">
        <v>1</v>
      </c>
      <c r="AO17" s="20"/>
      <c r="AP17" s="20"/>
      <c r="AQ17" s="20"/>
      <c r="AR17" s="18"/>
      <c r="BE17" s="259"/>
      <c r="BS17" s="15" t="s">
        <v>34</v>
      </c>
    </row>
    <row r="18" spans="2:7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59"/>
      <c r="BS18" s="15" t="s">
        <v>6</v>
      </c>
    </row>
    <row r="19" spans="2:71" ht="12" customHeight="1">
      <c r="B19" s="19"/>
      <c r="C19" s="20"/>
      <c r="D19" s="27" t="s">
        <v>35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28</v>
      </c>
      <c r="AL19" s="20"/>
      <c r="AM19" s="20"/>
      <c r="AN19" s="25" t="s">
        <v>1</v>
      </c>
      <c r="AO19" s="20"/>
      <c r="AP19" s="20"/>
      <c r="AQ19" s="20"/>
      <c r="AR19" s="18"/>
      <c r="BE19" s="259"/>
      <c r="BS19" s="15" t="s">
        <v>6</v>
      </c>
    </row>
    <row r="20" spans="2:71" ht="18.399999999999999" customHeight="1">
      <c r="B20" s="19"/>
      <c r="C20" s="20"/>
      <c r="D20" s="20"/>
      <c r="E20" s="25" t="s">
        <v>23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30</v>
      </c>
      <c r="AL20" s="20"/>
      <c r="AM20" s="20"/>
      <c r="AN20" s="25" t="s">
        <v>1</v>
      </c>
      <c r="AO20" s="20"/>
      <c r="AP20" s="20"/>
      <c r="AQ20" s="20"/>
      <c r="AR20" s="18"/>
      <c r="BE20" s="259"/>
      <c r="BS20" s="15" t="s">
        <v>34</v>
      </c>
    </row>
    <row r="21" spans="2:7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59"/>
    </row>
    <row r="22" spans="2:71" ht="12" customHeight="1">
      <c r="B22" s="19"/>
      <c r="C22" s="20"/>
      <c r="D22" s="27" t="s">
        <v>36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59"/>
    </row>
    <row r="23" spans="2:71" ht="16.5" customHeight="1">
      <c r="B23" s="19"/>
      <c r="C23" s="20"/>
      <c r="D23" s="20"/>
      <c r="E23" s="255" t="s">
        <v>1</v>
      </c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0"/>
      <c r="AP23" s="20"/>
      <c r="AQ23" s="20"/>
      <c r="AR23" s="18"/>
      <c r="BE23" s="259"/>
    </row>
    <row r="24" spans="2:7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59"/>
    </row>
    <row r="25" spans="2:7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59"/>
    </row>
    <row r="26" spans="2:71" s="1" customFormat="1" ht="25.9" customHeight="1">
      <c r="B26" s="32"/>
      <c r="C26" s="33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6" t="e">
        <f>ROUND(AG54,2)</f>
        <v>#REF!</v>
      </c>
      <c r="AL26" s="237"/>
      <c r="AM26" s="237"/>
      <c r="AN26" s="237"/>
      <c r="AO26" s="237"/>
      <c r="AP26" s="33"/>
      <c r="AQ26" s="33"/>
      <c r="AR26" s="36"/>
      <c r="BE26" s="259"/>
    </row>
    <row r="27" spans="2:71" s="1" customFormat="1" ht="6.95" customHeight="1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59"/>
    </row>
    <row r="28" spans="2:71" s="1" customFormat="1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56" t="s">
        <v>38</v>
      </c>
      <c r="M28" s="256"/>
      <c r="N28" s="256"/>
      <c r="O28" s="256"/>
      <c r="P28" s="256"/>
      <c r="Q28" s="33"/>
      <c r="R28" s="33"/>
      <c r="S28" s="33"/>
      <c r="T28" s="33"/>
      <c r="U28" s="33"/>
      <c r="V28" s="33"/>
      <c r="W28" s="256" t="s">
        <v>39</v>
      </c>
      <c r="X28" s="256"/>
      <c r="Y28" s="256"/>
      <c r="Z28" s="256"/>
      <c r="AA28" s="256"/>
      <c r="AB28" s="256"/>
      <c r="AC28" s="256"/>
      <c r="AD28" s="256"/>
      <c r="AE28" s="256"/>
      <c r="AF28" s="33"/>
      <c r="AG28" s="33"/>
      <c r="AH28" s="33"/>
      <c r="AI28" s="33"/>
      <c r="AJ28" s="33"/>
      <c r="AK28" s="256" t="s">
        <v>40</v>
      </c>
      <c r="AL28" s="256"/>
      <c r="AM28" s="256"/>
      <c r="AN28" s="256"/>
      <c r="AO28" s="256"/>
      <c r="AP28" s="33"/>
      <c r="AQ28" s="33"/>
      <c r="AR28" s="36"/>
      <c r="BE28" s="259"/>
    </row>
    <row r="29" spans="2:71" s="2" customFormat="1" ht="14.45" customHeight="1">
      <c r="B29" s="37"/>
      <c r="C29" s="38"/>
      <c r="D29" s="27" t="s">
        <v>41</v>
      </c>
      <c r="E29" s="38"/>
      <c r="F29" s="27" t="s">
        <v>42</v>
      </c>
      <c r="G29" s="38"/>
      <c r="H29" s="38"/>
      <c r="I29" s="38"/>
      <c r="J29" s="38"/>
      <c r="K29" s="38"/>
      <c r="L29" s="257">
        <v>0.21</v>
      </c>
      <c r="M29" s="235"/>
      <c r="N29" s="235"/>
      <c r="O29" s="235"/>
      <c r="P29" s="235"/>
      <c r="Q29" s="38"/>
      <c r="R29" s="38"/>
      <c r="S29" s="38"/>
      <c r="T29" s="38"/>
      <c r="U29" s="38"/>
      <c r="V29" s="38"/>
      <c r="W29" s="234" t="e">
        <f>ROUND(AZ54, 2)</f>
        <v>#REF!</v>
      </c>
      <c r="X29" s="235"/>
      <c r="Y29" s="235"/>
      <c r="Z29" s="235"/>
      <c r="AA29" s="235"/>
      <c r="AB29" s="235"/>
      <c r="AC29" s="235"/>
      <c r="AD29" s="235"/>
      <c r="AE29" s="235"/>
      <c r="AF29" s="38"/>
      <c r="AG29" s="38"/>
      <c r="AH29" s="38"/>
      <c r="AI29" s="38"/>
      <c r="AJ29" s="38"/>
      <c r="AK29" s="234" t="e">
        <f>ROUND(AV54, 2)</f>
        <v>#REF!</v>
      </c>
      <c r="AL29" s="235"/>
      <c r="AM29" s="235"/>
      <c r="AN29" s="235"/>
      <c r="AO29" s="235"/>
      <c r="AP29" s="38"/>
      <c r="AQ29" s="38"/>
      <c r="AR29" s="39"/>
      <c r="BE29" s="259"/>
    </row>
    <row r="30" spans="2:71" s="2" customFormat="1" ht="14.45" customHeight="1">
      <c r="B30" s="37"/>
      <c r="C30" s="38"/>
      <c r="D30" s="38"/>
      <c r="E30" s="38"/>
      <c r="F30" s="27" t="s">
        <v>43</v>
      </c>
      <c r="G30" s="38"/>
      <c r="H30" s="38"/>
      <c r="I30" s="38"/>
      <c r="J30" s="38"/>
      <c r="K30" s="38"/>
      <c r="L30" s="257">
        <v>0.15</v>
      </c>
      <c r="M30" s="235"/>
      <c r="N30" s="235"/>
      <c r="O30" s="235"/>
      <c r="P30" s="235"/>
      <c r="Q30" s="38"/>
      <c r="R30" s="38"/>
      <c r="S30" s="38"/>
      <c r="T30" s="38"/>
      <c r="U30" s="38"/>
      <c r="V30" s="38"/>
      <c r="W30" s="234" t="e">
        <f>ROUND(BA54, 2)</f>
        <v>#REF!</v>
      </c>
      <c r="X30" s="235"/>
      <c r="Y30" s="235"/>
      <c r="Z30" s="235"/>
      <c r="AA30" s="235"/>
      <c r="AB30" s="235"/>
      <c r="AC30" s="235"/>
      <c r="AD30" s="235"/>
      <c r="AE30" s="235"/>
      <c r="AF30" s="38"/>
      <c r="AG30" s="38"/>
      <c r="AH30" s="38"/>
      <c r="AI30" s="38"/>
      <c r="AJ30" s="38"/>
      <c r="AK30" s="234" t="e">
        <f>ROUND(AW54, 2)</f>
        <v>#REF!</v>
      </c>
      <c r="AL30" s="235"/>
      <c r="AM30" s="235"/>
      <c r="AN30" s="235"/>
      <c r="AO30" s="235"/>
      <c r="AP30" s="38"/>
      <c r="AQ30" s="38"/>
      <c r="AR30" s="39"/>
      <c r="BE30" s="259"/>
    </row>
    <row r="31" spans="2:71" s="2" customFormat="1" ht="14.45" hidden="1" customHeight="1">
      <c r="B31" s="37"/>
      <c r="C31" s="38"/>
      <c r="D31" s="38"/>
      <c r="E31" s="38"/>
      <c r="F31" s="27" t="s">
        <v>44</v>
      </c>
      <c r="G31" s="38"/>
      <c r="H31" s="38"/>
      <c r="I31" s="38"/>
      <c r="J31" s="38"/>
      <c r="K31" s="38"/>
      <c r="L31" s="257">
        <v>0.21</v>
      </c>
      <c r="M31" s="235"/>
      <c r="N31" s="235"/>
      <c r="O31" s="235"/>
      <c r="P31" s="235"/>
      <c r="Q31" s="38"/>
      <c r="R31" s="38"/>
      <c r="S31" s="38"/>
      <c r="T31" s="38"/>
      <c r="U31" s="38"/>
      <c r="V31" s="38"/>
      <c r="W31" s="234" t="e">
        <f>ROUND(BB54, 2)</f>
        <v>#REF!</v>
      </c>
      <c r="X31" s="235"/>
      <c r="Y31" s="235"/>
      <c r="Z31" s="235"/>
      <c r="AA31" s="235"/>
      <c r="AB31" s="235"/>
      <c r="AC31" s="235"/>
      <c r="AD31" s="235"/>
      <c r="AE31" s="235"/>
      <c r="AF31" s="38"/>
      <c r="AG31" s="38"/>
      <c r="AH31" s="38"/>
      <c r="AI31" s="38"/>
      <c r="AJ31" s="38"/>
      <c r="AK31" s="234">
        <v>0</v>
      </c>
      <c r="AL31" s="235"/>
      <c r="AM31" s="235"/>
      <c r="AN31" s="235"/>
      <c r="AO31" s="235"/>
      <c r="AP31" s="38"/>
      <c r="AQ31" s="38"/>
      <c r="AR31" s="39"/>
      <c r="BE31" s="259"/>
    </row>
    <row r="32" spans="2:71" s="2" customFormat="1" ht="14.45" hidden="1" customHeight="1">
      <c r="B32" s="37"/>
      <c r="C32" s="38"/>
      <c r="D32" s="38"/>
      <c r="E32" s="38"/>
      <c r="F32" s="27" t="s">
        <v>45</v>
      </c>
      <c r="G32" s="38"/>
      <c r="H32" s="38"/>
      <c r="I32" s="38"/>
      <c r="J32" s="38"/>
      <c r="K32" s="38"/>
      <c r="L32" s="257">
        <v>0.15</v>
      </c>
      <c r="M32" s="235"/>
      <c r="N32" s="235"/>
      <c r="O32" s="235"/>
      <c r="P32" s="235"/>
      <c r="Q32" s="38"/>
      <c r="R32" s="38"/>
      <c r="S32" s="38"/>
      <c r="T32" s="38"/>
      <c r="U32" s="38"/>
      <c r="V32" s="38"/>
      <c r="W32" s="234" t="e">
        <f>ROUND(BC54, 2)</f>
        <v>#REF!</v>
      </c>
      <c r="X32" s="235"/>
      <c r="Y32" s="235"/>
      <c r="Z32" s="235"/>
      <c r="AA32" s="235"/>
      <c r="AB32" s="235"/>
      <c r="AC32" s="235"/>
      <c r="AD32" s="235"/>
      <c r="AE32" s="235"/>
      <c r="AF32" s="38"/>
      <c r="AG32" s="38"/>
      <c r="AH32" s="38"/>
      <c r="AI32" s="38"/>
      <c r="AJ32" s="38"/>
      <c r="AK32" s="234">
        <v>0</v>
      </c>
      <c r="AL32" s="235"/>
      <c r="AM32" s="235"/>
      <c r="AN32" s="235"/>
      <c r="AO32" s="235"/>
      <c r="AP32" s="38"/>
      <c r="AQ32" s="38"/>
      <c r="AR32" s="39"/>
      <c r="BE32" s="259"/>
    </row>
    <row r="33" spans="2:57" s="2" customFormat="1" ht="14.45" hidden="1" customHeight="1">
      <c r="B33" s="37"/>
      <c r="C33" s="38"/>
      <c r="D33" s="38"/>
      <c r="E33" s="38"/>
      <c r="F33" s="27" t="s">
        <v>46</v>
      </c>
      <c r="G33" s="38"/>
      <c r="H33" s="38"/>
      <c r="I33" s="38"/>
      <c r="J33" s="38"/>
      <c r="K33" s="38"/>
      <c r="L33" s="257">
        <v>0</v>
      </c>
      <c r="M33" s="235"/>
      <c r="N33" s="235"/>
      <c r="O33" s="235"/>
      <c r="P33" s="235"/>
      <c r="Q33" s="38"/>
      <c r="R33" s="38"/>
      <c r="S33" s="38"/>
      <c r="T33" s="38"/>
      <c r="U33" s="38"/>
      <c r="V33" s="38"/>
      <c r="W33" s="234" t="e">
        <f>ROUND(BD54, 2)</f>
        <v>#REF!</v>
      </c>
      <c r="X33" s="235"/>
      <c r="Y33" s="235"/>
      <c r="Z33" s="235"/>
      <c r="AA33" s="235"/>
      <c r="AB33" s="235"/>
      <c r="AC33" s="235"/>
      <c r="AD33" s="235"/>
      <c r="AE33" s="235"/>
      <c r="AF33" s="38"/>
      <c r="AG33" s="38"/>
      <c r="AH33" s="38"/>
      <c r="AI33" s="38"/>
      <c r="AJ33" s="38"/>
      <c r="AK33" s="234">
        <v>0</v>
      </c>
      <c r="AL33" s="235"/>
      <c r="AM33" s="235"/>
      <c r="AN33" s="235"/>
      <c r="AO33" s="235"/>
      <c r="AP33" s="38"/>
      <c r="AQ33" s="38"/>
      <c r="AR33" s="39"/>
      <c r="BE33" s="259"/>
    </row>
    <row r="34" spans="2:57" s="1" customFormat="1" ht="6.95" customHeight="1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59"/>
    </row>
    <row r="35" spans="2:57" s="1" customFormat="1" ht="25.9" customHeight="1">
      <c r="B35" s="32"/>
      <c r="C35" s="40"/>
      <c r="D35" s="41" t="s">
        <v>47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48</v>
      </c>
      <c r="U35" s="42"/>
      <c r="V35" s="42"/>
      <c r="W35" s="42"/>
      <c r="X35" s="266" t="s">
        <v>49</v>
      </c>
      <c r="Y35" s="267"/>
      <c r="Z35" s="267"/>
      <c r="AA35" s="267"/>
      <c r="AB35" s="267"/>
      <c r="AC35" s="42"/>
      <c r="AD35" s="42"/>
      <c r="AE35" s="42"/>
      <c r="AF35" s="42"/>
      <c r="AG35" s="42"/>
      <c r="AH35" s="42"/>
      <c r="AI35" s="42"/>
      <c r="AJ35" s="42"/>
      <c r="AK35" s="268" t="e">
        <f>SUM(AK26:AK33)</f>
        <v>#REF!</v>
      </c>
      <c r="AL35" s="267"/>
      <c r="AM35" s="267"/>
      <c r="AN35" s="267"/>
      <c r="AO35" s="269"/>
      <c r="AP35" s="40"/>
      <c r="AQ35" s="40"/>
      <c r="AR35" s="36"/>
    </row>
    <row r="36" spans="2:57" s="1" customFormat="1" ht="6.95" customHeight="1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</row>
    <row r="37" spans="2:57" s="1" customFormat="1" ht="6.95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6"/>
    </row>
    <row r="41" spans="2:57" s="1" customFormat="1" ht="6.95" customHeight="1"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6"/>
    </row>
    <row r="42" spans="2:57" s="1" customFormat="1" ht="24.95" customHeight="1">
      <c r="B42" s="32"/>
      <c r="C42" s="21" t="s">
        <v>50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6"/>
    </row>
    <row r="43" spans="2:57" s="1" customFormat="1" ht="6.95" customHeight="1"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6"/>
    </row>
    <row r="44" spans="2:57" s="1" customFormat="1" ht="12" customHeight="1">
      <c r="B44" s="32"/>
      <c r="C44" s="27" t="s">
        <v>13</v>
      </c>
      <c r="D44" s="33"/>
      <c r="E44" s="33"/>
      <c r="F44" s="33"/>
      <c r="G44" s="33"/>
      <c r="H44" s="33"/>
      <c r="I44" s="33"/>
      <c r="J44" s="33"/>
      <c r="K44" s="33"/>
      <c r="L44" s="33" t="str">
        <f>K5</f>
        <v>Jandacek-03</v>
      </c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6"/>
    </row>
    <row r="45" spans="2:57" s="3" customFormat="1" ht="36.950000000000003" customHeight="1">
      <c r="B45" s="48"/>
      <c r="C45" s="49" t="s">
        <v>16</v>
      </c>
      <c r="D45" s="50"/>
      <c r="E45" s="50"/>
      <c r="F45" s="50"/>
      <c r="G45" s="50"/>
      <c r="H45" s="50"/>
      <c r="I45" s="50"/>
      <c r="J45" s="50"/>
      <c r="K45" s="50"/>
      <c r="L45" s="247" t="str">
        <f>K6</f>
        <v>Projekt celkové konzervace a zajištění těžní věže dolu Mayrau- AKTUALIZACE</v>
      </c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P45" s="50"/>
      <c r="AQ45" s="50"/>
      <c r="AR45" s="51"/>
    </row>
    <row r="46" spans="2:57" s="1" customFormat="1" ht="6.95" customHeight="1"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6"/>
    </row>
    <row r="47" spans="2:57" s="1" customFormat="1" ht="12" customHeight="1">
      <c r="B47" s="32"/>
      <c r="C47" s="27" t="s">
        <v>22</v>
      </c>
      <c r="D47" s="33"/>
      <c r="E47" s="33"/>
      <c r="F47" s="33"/>
      <c r="G47" s="33"/>
      <c r="H47" s="33"/>
      <c r="I47" s="33"/>
      <c r="J47" s="33"/>
      <c r="K47" s="33"/>
      <c r="L47" s="52" t="str">
        <f>IF(K8="","",K8)</f>
        <v xml:space="preserve"> 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7" t="s">
        <v>24</v>
      </c>
      <c r="AJ47" s="33"/>
      <c r="AK47" s="33"/>
      <c r="AL47" s="33"/>
      <c r="AM47" s="249">
        <f>IF(AN8= "","",AN8)</f>
        <v>44204</v>
      </c>
      <c r="AN47" s="249"/>
      <c r="AO47" s="33"/>
      <c r="AP47" s="33"/>
      <c r="AQ47" s="33"/>
      <c r="AR47" s="36"/>
    </row>
    <row r="48" spans="2:57" s="1" customFormat="1" ht="6.95" customHeight="1"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6"/>
    </row>
    <row r="49" spans="1:91" s="1" customFormat="1" ht="13.7" customHeight="1">
      <c r="B49" s="32"/>
      <c r="C49" s="27" t="s">
        <v>27</v>
      </c>
      <c r="D49" s="33"/>
      <c r="E49" s="33"/>
      <c r="F49" s="33"/>
      <c r="G49" s="33"/>
      <c r="H49" s="33"/>
      <c r="I49" s="33"/>
      <c r="J49" s="33"/>
      <c r="K49" s="33"/>
      <c r="L49" s="33" t="str">
        <f>IF(E11= "","",E11)</f>
        <v>Sládečkovo vlastivědné muzeum v Kladně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7" t="s">
        <v>33</v>
      </c>
      <c r="AJ49" s="33"/>
      <c r="AK49" s="33"/>
      <c r="AL49" s="33"/>
      <c r="AM49" s="245" t="str">
        <f>IF(E17="","",E17)</f>
        <v xml:space="preserve"> </v>
      </c>
      <c r="AN49" s="246"/>
      <c r="AO49" s="246"/>
      <c r="AP49" s="246"/>
      <c r="AQ49" s="33"/>
      <c r="AR49" s="36"/>
      <c r="AS49" s="239" t="s">
        <v>51</v>
      </c>
      <c r="AT49" s="240"/>
      <c r="AU49" s="54"/>
      <c r="AV49" s="54"/>
      <c r="AW49" s="54"/>
      <c r="AX49" s="54"/>
      <c r="AY49" s="54"/>
      <c r="AZ49" s="54"/>
      <c r="BA49" s="54"/>
      <c r="BB49" s="54"/>
      <c r="BC49" s="54"/>
      <c r="BD49" s="55"/>
    </row>
    <row r="50" spans="1:91" s="1" customFormat="1" ht="13.7" customHeight="1">
      <c r="B50" s="32"/>
      <c r="C50" s="27" t="s">
        <v>31</v>
      </c>
      <c r="D50" s="33"/>
      <c r="E50" s="33"/>
      <c r="F50" s="33"/>
      <c r="G50" s="33"/>
      <c r="H50" s="33"/>
      <c r="I50" s="33"/>
      <c r="J50" s="33"/>
      <c r="K50" s="33"/>
      <c r="L50" s="33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7" t="s">
        <v>35</v>
      </c>
      <c r="AJ50" s="33"/>
      <c r="AK50" s="33"/>
      <c r="AL50" s="33"/>
      <c r="AM50" s="245" t="str">
        <f>IF(E20="","",E20)</f>
        <v xml:space="preserve"> </v>
      </c>
      <c r="AN50" s="246"/>
      <c r="AO50" s="246"/>
      <c r="AP50" s="246"/>
      <c r="AQ50" s="33"/>
      <c r="AR50" s="36"/>
      <c r="AS50" s="241"/>
      <c r="AT50" s="242"/>
      <c r="AU50" s="56"/>
      <c r="AV50" s="56"/>
      <c r="AW50" s="56"/>
      <c r="AX50" s="56"/>
      <c r="AY50" s="56"/>
      <c r="AZ50" s="56"/>
      <c r="BA50" s="56"/>
      <c r="BB50" s="56"/>
      <c r="BC50" s="56"/>
      <c r="BD50" s="57"/>
    </row>
    <row r="51" spans="1:91" s="1" customFormat="1" ht="10.9" customHeight="1"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6"/>
      <c r="AS51" s="243"/>
      <c r="AT51" s="244"/>
      <c r="AU51" s="58"/>
      <c r="AV51" s="58"/>
      <c r="AW51" s="58"/>
      <c r="AX51" s="58"/>
      <c r="AY51" s="58"/>
      <c r="AZ51" s="58"/>
      <c r="BA51" s="58"/>
      <c r="BB51" s="58"/>
      <c r="BC51" s="58"/>
      <c r="BD51" s="59"/>
    </row>
    <row r="52" spans="1:91" s="1" customFormat="1" ht="29.25" customHeight="1">
      <c r="B52" s="32"/>
      <c r="C52" s="271" t="s">
        <v>52</v>
      </c>
      <c r="D52" s="263"/>
      <c r="E52" s="263"/>
      <c r="F52" s="263"/>
      <c r="G52" s="263"/>
      <c r="H52" s="60"/>
      <c r="I52" s="262" t="s">
        <v>53</v>
      </c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5" t="s">
        <v>54</v>
      </c>
      <c r="AH52" s="263"/>
      <c r="AI52" s="263"/>
      <c r="AJ52" s="263"/>
      <c r="AK52" s="263"/>
      <c r="AL52" s="263"/>
      <c r="AM52" s="263"/>
      <c r="AN52" s="262" t="s">
        <v>55</v>
      </c>
      <c r="AO52" s="263"/>
      <c r="AP52" s="264"/>
      <c r="AQ52" s="61" t="s">
        <v>56</v>
      </c>
      <c r="AR52" s="36"/>
      <c r="AS52" s="62" t="s">
        <v>57</v>
      </c>
      <c r="AT52" s="63" t="s">
        <v>58</v>
      </c>
      <c r="AU52" s="63" t="s">
        <v>59</v>
      </c>
      <c r="AV52" s="63" t="s">
        <v>60</v>
      </c>
      <c r="AW52" s="63" t="s">
        <v>61</v>
      </c>
      <c r="AX52" s="63" t="s">
        <v>62</v>
      </c>
      <c r="AY52" s="63" t="s">
        <v>63</v>
      </c>
      <c r="AZ52" s="63" t="s">
        <v>64</v>
      </c>
      <c r="BA52" s="63" t="s">
        <v>65</v>
      </c>
      <c r="BB52" s="63" t="s">
        <v>66</v>
      </c>
      <c r="BC52" s="63" t="s">
        <v>67</v>
      </c>
      <c r="BD52" s="64" t="s">
        <v>68</v>
      </c>
    </row>
    <row r="53" spans="1:91" s="1" customFormat="1" ht="10.9" customHeight="1"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6"/>
      <c r="AS53" s="65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7"/>
    </row>
    <row r="54" spans="1:91" s="4" customFormat="1" ht="32.450000000000003" customHeight="1">
      <c r="B54" s="68"/>
      <c r="C54" s="69" t="s">
        <v>69</v>
      </c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273" t="e">
        <f>ROUND(SUM(AG55:AG57),2)</f>
        <v>#REF!</v>
      </c>
      <c r="AH54" s="273"/>
      <c r="AI54" s="273"/>
      <c r="AJ54" s="273"/>
      <c r="AK54" s="273"/>
      <c r="AL54" s="273"/>
      <c r="AM54" s="273"/>
      <c r="AN54" s="270" t="e">
        <f>SUM(AG54,AT54)</f>
        <v>#REF!</v>
      </c>
      <c r="AO54" s="270"/>
      <c r="AP54" s="270"/>
      <c r="AQ54" s="72" t="s">
        <v>1</v>
      </c>
      <c r="AR54" s="73"/>
      <c r="AS54" s="74">
        <f>ROUND(SUM(AS55:AS57),2)</f>
        <v>0</v>
      </c>
      <c r="AT54" s="75" t="e">
        <f>ROUND(SUM(AV54:AW54),2)</f>
        <v>#REF!</v>
      </c>
      <c r="AU54" s="76" t="e">
        <f>ROUND(SUM(AU55:AU57),5)</f>
        <v>#REF!</v>
      </c>
      <c r="AV54" s="75" t="e">
        <f>ROUND(AZ54*L29,2)</f>
        <v>#REF!</v>
      </c>
      <c r="AW54" s="75" t="e">
        <f>ROUND(BA54*L30,2)</f>
        <v>#REF!</v>
      </c>
      <c r="AX54" s="75" t="e">
        <f>ROUND(BB54*L29,2)</f>
        <v>#REF!</v>
      </c>
      <c r="AY54" s="75" t="e">
        <f>ROUND(BC54*L30,2)</f>
        <v>#REF!</v>
      </c>
      <c r="AZ54" s="75" t="e">
        <f>ROUND(SUM(AZ55:AZ57),2)</f>
        <v>#REF!</v>
      </c>
      <c r="BA54" s="75" t="e">
        <f>ROUND(SUM(BA55:BA57),2)</f>
        <v>#REF!</v>
      </c>
      <c r="BB54" s="75" t="e">
        <f>ROUND(SUM(BB55:BB57),2)</f>
        <v>#REF!</v>
      </c>
      <c r="BC54" s="75" t="e">
        <f>ROUND(SUM(BC55:BC57),2)</f>
        <v>#REF!</v>
      </c>
      <c r="BD54" s="77" t="e">
        <f>ROUND(SUM(BD55:BD57),2)</f>
        <v>#REF!</v>
      </c>
      <c r="BS54" s="78" t="s">
        <v>70</v>
      </c>
      <c r="BT54" s="78" t="s">
        <v>71</v>
      </c>
      <c r="BU54" s="79" t="s">
        <v>72</v>
      </c>
      <c r="BV54" s="78" t="s">
        <v>73</v>
      </c>
      <c r="BW54" s="78" t="s">
        <v>5</v>
      </c>
      <c r="BX54" s="78" t="s">
        <v>74</v>
      </c>
      <c r="CL54" s="78" t="s">
        <v>1</v>
      </c>
    </row>
    <row r="55" spans="1:91" s="5" customFormat="1" ht="16.5" customHeight="1">
      <c r="A55" s="80" t="s">
        <v>75</v>
      </c>
      <c r="B55" s="81"/>
      <c r="C55" s="82"/>
      <c r="D55" s="272" t="s">
        <v>21</v>
      </c>
      <c r="E55" s="272"/>
      <c r="F55" s="272"/>
      <c r="G55" s="272"/>
      <c r="H55" s="272"/>
      <c r="I55" s="83"/>
      <c r="J55" s="272" t="s">
        <v>76</v>
      </c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60">
        <f>'1 - I. ETAPA'!J30</f>
        <v>0</v>
      </c>
      <c r="AH55" s="261"/>
      <c r="AI55" s="261"/>
      <c r="AJ55" s="261"/>
      <c r="AK55" s="261"/>
      <c r="AL55" s="261"/>
      <c r="AM55" s="261"/>
      <c r="AN55" s="260">
        <f>SUM(AG55,AT55)</f>
        <v>0</v>
      </c>
      <c r="AO55" s="261"/>
      <c r="AP55" s="261"/>
      <c r="AQ55" s="84" t="s">
        <v>77</v>
      </c>
      <c r="AR55" s="85"/>
      <c r="AS55" s="86">
        <v>0</v>
      </c>
      <c r="AT55" s="87">
        <f>ROUND(SUM(AV55:AW55),2)</f>
        <v>0</v>
      </c>
      <c r="AU55" s="88">
        <f>'1 - I. ETAPA'!P91</f>
        <v>0</v>
      </c>
      <c r="AV55" s="87">
        <f>'1 - I. ETAPA'!J33</f>
        <v>0</v>
      </c>
      <c r="AW55" s="87">
        <f>'1 - I. ETAPA'!J34</f>
        <v>0</v>
      </c>
      <c r="AX55" s="87">
        <f>'1 - I. ETAPA'!J35</f>
        <v>0</v>
      </c>
      <c r="AY55" s="87">
        <f>'1 - I. ETAPA'!J36</f>
        <v>0</v>
      </c>
      <c r="AZ55" s="87">
        <f>'1 - I. ETAPA'!F33</f>
        <v>0</v>
      </c>
      <c r="BA55" s="87">
        <f>'1 - I. ETAPA'!F34</f>
        <v>0</v>
      </c>
      <c r="BB55" s="87">
        <f>'1 - I. ETAPA'!F35</f>
        <v>0</v>
      </c>
      <c r="BC55" s="87">
        <f>'1 - I. ETAPA'!F36</f>
        <v>0</v>
      </c>
      <c r="BD55" s="89">
        <f>'1 - I. ETAPA'!F37</f>
        <v>0</v>
      </c>
      <c r="BT55" s="90" t="s">
        <v>21</v>
      </c>
      <c r="BV55" s="90" t="s">
        <v>73</v>
      </c>
      <c r="BW55" s="90" t="s">
        <v>78</v>
      </c>
      <c r="BX55" s="90" t="s">
        <v>5</v>
      </c>
      <c r="CL55" s="90" t="s">
        <v>1</v>
      </c>
      <c r="CM55" s="90" t="s">
        <v>79</v>
      </c>
    </row>
    <row r="56" spans="1:91" s="5" customFormat="1" ht="16.5" customHeight="1">
      <c r="A56" s="80" t="s">
        <v>75</v>
      </c>
      <c r="B56" s="81"/>
      <c r="C56" s="82"/>
      <c r="D56" s="272" t="s">
        <v>79</v>
      </c>
      <c r="E56" s="272"/>
      <c r="F56" s="272"/>
      <c r="G56" s="272"/>
      <c r="H56" s="272"/>
      <c r="I56" s="83"/>
      <c r="J56" s="272" t="s">
        <v>80</v>
      </c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60" t="e">
        <f>#REF!</f>
        <v>#REF!</v>
      </c>
      <c r="AH56" s="261"/>
      <c r="AI56" s="261"/>
      <c r="AJ56" s="261"/>
      <c r="AK56" s="261"/>
      <c r="AL56" s="261"/>
      <c r="AM56" s="261"/>
      <c r="AN56" s="260" t="e">
        <f>SUM(AG56,AT56)</f>
        <v>#REF!</v>
      </c>
      <c r="AO56" s="261"/>
      <c r="AP56" s="261"/>
      <c r="AQ56" s="84" t="s">
        <v>77</v>
      </c>
      <c r="AR56" s="85"/>
      <c r="AS56" s="86">
        <v>0</v>
      </c>
      <c r="AT56" s="87" t="e">
        <f>ROUND(SUM(AV56:AW56),2)</f>
        <v>#REF!</v>
      </c>
      <c r="AU56" s="88" t="e">
        <f>#REF!</f>
        <v>#REF!</v>
      </c>
      <c r="AV56" s="87" t="e">
        <f>#REF!</f>
        <v>#REF!</v>
      </c>
      <c r="AW56" s="87" t="e">
        <f>#REF!</f>
        <v>#REF!</v>
      </c>
      <c r="AX56" s="87" t="e">
        <f>#REF!</f>
        <v>#REF!</v>
      </c>
      <c r="AY56" s="87" t="e">
        <f>#REF!</f>
        <v>#REF!</v>
      </c>
      <c r="AZ56" s="87" t="e">
        <f>#REF!</f>
        <v>#REF!</v>
      </c>
      <c r="BA56" s="87" t="e">
        <f>#REF!</f>
        <v>#REF!</v>
      </c>
      <c r="BB56" s="87" t="e">
        <f>#REF!</f>
        <v>#REF!</v>
      </c>
      <c r="BC56" s="87" t="e">
        <f>#REF!</f>
        <v>#REF!</v>
      </c>
      <c r="BD56" s="89" t="e">
        <f>#REF!</f>
        <v>#REF!</v>
      </c>
      <c r="BT56" s="90" t="s">
        <v>21</v>
      </c>
      <c r="BV56" s="90" t="s">
        <v>73</v>
      </c>
      <c r="BW56" s="90" t="s">
        <v>81</v>
      </c>
      <c r="BX56" s="90" t="s">
        <v>5</v>
      </c>
      <c r="CL56" s="90" t="s">
        <v>1</v>
      </c>
      <c r="CM56" s="90" t="s">
        <v>79</v>
      </c>
    </row>
    <row r="57" spans="1:91" s="5" customFormat="1" ht="16.5" customHeight="1">
      <c r="A57" s="80" t="s">
        <v>75</v>
      </c>
      <c r="B57" s="81"/>
      <c r="C57" s="82"/>
      <c r="D57" s="272" t="s">
        <v>82</v>
      </c>
      <c r="E57" s="272"/>
      <c r="F57" s="272"/>
      <c r="G57" s="272"/>
      <c r="H57" s="272"/>
      <c r="I57" s="83"/>
      <c r="J57" s="272" t="s">
        <v>83</v>
      </c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60" t="e">
        <f>#REF!</f>
        <v>#REF!</v>
      </c>
      <c r="AH57" s="261"/>
      <c r="AI57" s="261"/>
      <c r="AJ57" s="261"/>
      <c r="AK57" s="261"/>
      <c r="AL57" s="261"/>
      <c r="AM57" s="261"/>
      <c r="AN57" s="260" t="e">
        <f>SUM(AG57,AT57)</f>
        <v>#REF!</v>
      </c>
      <c r="AO57" s="261"/>
      <c r="AP57" s="261"/>
      <c r="AQ57" s="84" t="s">
        <v>77</v>
      </c>
      <c r="AR57" s="85"/>
      <c r="AS57" s="91">
        <v>0</v>
      </c>
      <c r="AT57" s="92" t="e">
        <f>ROUND(SUM(AV57:AW57),2)</f>
        <v>#REF!</v>
      </c>
      <c r="AU57" s="93" t="e">
        <f>#REF!</f>
        <v>#REF!</v>
      </c>
      <c r="AV57" s="92" t="e">
        <f>#REF!</f>
        <v>#REF!</v>
      </c>
      <c r="AW57" s="92" t="e">
        <f>#REF!</f>
        <v>#REF!</v>
      </c>
      <c r="AX57" s="92" t="e">
        <f>#REF!</f>
        <v>#REF!</v>
      </c>
      <c r="AY57" s="92" t="e">
        <f>#REF!</f>
        <v>#REF!</v>
      </c>
      <c r="AZ57" s="92" t="e">
        <f>#REF!</f>
        <v>#REF!</v>
      </c>
      <c r="BA57" s="92" t="e">
        <f>#REF!</f>
        <v>#REF!</v>
      </c>
      <c r="BB57" s="92" t="e">
        <f>#REF!</f>
        <v>#REF!</v>
      </c>
      <c r="BC57" s="92" t="e">
        <f>#REF!</f>
        <v>#REF!</v>
      </c>
      <c r="BD57" s="94" t="e">
        <f>#REF!</f>
        <v>#REF!</v>
      </c>
      <c r="BT57" s="90" t="s">
        <v>21</v>
      </c>
      <c r="BV57" s="90" t="s">
        <v>73</v>
      </c>
      <c r="BW57" s="90" t="s">
        <v>84</v>
      </c>
      <c r="BX57" s="90" t="s">
        <v>5</v>
      </c>
      <c r="CL57" s="90" t="s">
        <v>1</v>
      </c>
      <c r="CM57" s="90" t="s">
        <v>79</v>
      </c>
    </row>
    <row r="58" spans="1:91" s="1" customFormat="1" ht="30" customHeight="1"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6"/>
    </row>
    <row r="59" spans="1:91" s="1" customFormat="1" ht="6.95" customHeight="1">
      <c r="B59" s="44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36"/>
    </row>
  </sheetData>
  <sheetProtection algorithmName="SHA-512" hashValue="2kMLmC9bozWmKFaPdiL1M336lhOOiIk0Fx18qYYDEcmuoH//QluhrDSR5Hk56Io2kbDNhA4WCs0kyG49TDsNeg==" saltValue="3qySk5zrJrHRF2b5RibnEKB++7Q4LyXeybYJ8v3WsmMlYn09DIsFpO9Zi9Bqmrn8REgtB92fHpRl4NaK3Otxtw==" spinCount="100000" sheet="1" objects="1" scenarios="1" formatColumns="0" formatRows="0"/>
  <mergeCells count="50">
    <mergeCell ref="D56:H56"/>
    <mergeCell ref="J56:AF56"/>
    <mergeCell ref="D57:H57"/>
    <mergeCell ref="J57:AF57"/>
    <mergeCell ref="AG54:AM54"/>
    <mergeCell ref="AN54:AP54"/>
    <mergeCell ref="C52:G52"/>
    <mergeCell ref="I52:AF52"/>
    <mergeCell ref="D55:H55"/>
    <mergeCell ref="J55:AF55"/>
    <mergeCell ref="AN55:AP55"/>
    <mergeCell ref="AG55:AM55"/>
    <mergeCell ref="AN56:AP56"/>
    <mergeCell ref="AG56:AM56"/>
    <mergeCell ref="AN57:AP57"/>
    <mergeCell ref="AG57:AM57"/>
    <mergeCell ref="L30:P30"/>
    <mergeCell ref="L31:P31"/>
    <mergeCell ref="L32:P32"/>
    <mergeCell ref="L33:P33"/>
    <mergeCell ref="AN52:AP52"/>
    <mergeCell ref="AG52:AM52"/>
    <mergeCell ref="X35:AB35"/>
    <mergeCell ref="AK35:AO35"/>
    <mergeCell ref="AK31:AO31"/>
    <mergeCell ref="W32:AE32"/>
    <mergeCell ref="AK32:AO32"/>
    <mergeCell ref="W33:AE33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33:AO33"/>
    <mergeCell ref="AK26:AO26"/>
    <mergeCell ref="W29:AE29"/>
    <mergeCell ref="AK29:AO29"/>
    <mergeCell ref="W30:AE30"/>
    <mergeCell ref="AK30:AO30"/>
  </mergeCells>
  <hyperlinks>
    <hyperlink ref="A55" location="'1 - I. ETAPA'!C2" display="/"/>
    <hyperlink ref="A56" location="'2 - II. ETAPA'!C2" display="/"/>
    <hyperlink ref="A57" location="'3 - III. ETAPA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4"/>
  <sheetViews>
    <sheetView showGridLines="0" tabSelected="1" topLeftCell="A122" workbookViewId="0">
      <selection activeCell="I139" sqref="I13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5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5" t="s">
        <v>78</v>
      </c>
    </row>
    <row r="3" spans="2:46" ht="6.95" customHeight="1">
      <c r="B3" s="96"/>
      <c r="C3" s="97"/>
      <c r="D3" s="97"/>
      <c r="E3" s="97"/>
      <c r="F3" s="97"/>
      <c r="G3" s="97"/>
      <c r="H3" s="97"/>
      <c r="I3" s="98"/>
      <c r="J3" s="97"/>
      <c r="K3" s="97"/>
      <c r="L3" s="18"/>
      <c r="AT3" s="15" t="s">
        <v>79</v>
      </c>
    </row>
    <row r="4" spans="2:46" ht="24.95" customHeight="1">
      <c r="B4" s="18"/>
      <c r="D4" s="99" t="s">
        <v>85</v>
      </c>
      <c r="L4" s="18"/>
      <c r="M4" s="22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0" t="s">
        <v>16</v>
      </c>
      <c r="L6" s="18"/>
    </row>
    <row r="7" spans="2:46" ht="16.5" customHeight="1">
      <c r="B7" s="18"/>
      <c r="E7" s="276" t="str">
        <f>'Rekapitulace stavby'!K6</f>
        <v>Projekt celkové konzervace a zajištění těžní věže dolu Mayrau- AKTUALIZACE</v>
      </c>
      <c r="F7" s="277"/>
      <c r="G7" s="277"/>
      <c r="H7" s="277"/>
      <c r="L7" s="18"/>
    </row>
    <row r="8" spans="2:46" s="1" customFormat="1" ht="12" customHeight="1">
      <c r="B8" s="36"/>
      <c r="D8" s="100" t="s">
        <v>86</v>
      </c>
      <c r="I8" s="101"/>
      <c r="L8" s="36"/>
    </row>
    <row r="9" spans="2:46" s="1" customFormat="1" ht="36.950000000000003" customHeight="1">
      <c r="B9" s="36"/>
      <c r="E9" s="278" t="s">
        <v>87</v>
      </c>
      <c r="F9" s="279"/>
      <c r="G9" s="279"/>
      <c r="H9" s="279"/>
      <c r="I9" s="101"/>
      <c r="L9" s="36"/>
    </row>
    <row r="10" spans="2:46" s="1" customFormat="1">
      <c r="B10" s="36"/>
      <c r="I10" s="101"/>
      <c r="L10" s="36"/>
    </row>
    <row r="11" spans="2:46" s="1" customFormat="1" ht="12" customHeight="1">
      <c r="B11" s="36"/>
      <c r="D11" s="100" t="s">
        <v>19</v>
      </c>
      <c r="F11" s="15" t="s">
        <v>1</v>
      </c>
      <c r="I11" s="102" t="s">
        <v>20</v>
      </c>
      <c r="J11" s="15" t="s">
        <v>1</v>
      </c>
      <c r="L11" s="36"/>
    </row>
    <row r="12" spans="2:46" s="1" customFormat="1" ht="12" customHeight="1">
      <c r="B12" s="36"/>
      <c r="D12" s="100" t="s">
        <v>22</v>
      </c>
      <c r="F12" s="15" t="s">
        <v>23</v>
      </c>
      <c r="I12" s="102" t="s">
        <v>24</v>
      </c>
      <c r="J12" s="103">
        <f>'Rekapitulace stavby'!AN8</f>
        <v>44204</v>
      </c>
      <c r="L12" s="36"/>
    </row>
    <row r="13" spans="2:46" s="1" customFormat="1" ht="10.9" customHeight="1">
      <c r="B13" s="36"/>
      <c r="I13" s="101"/>
      <c r="L13" s="36"/>
    </row>
    <row r="14" spans="2:46" s="1" customFormat="1" ht="12" customHeight="1">
      <c r="B14" s="36"/>
      <c r="D14" s="100" t="s">
        <v>27</v>
      </c>
      <c r="I14" s="102" t="s">
        <v>28</v>
      </c>
      <c r="J14" s="15" t="s">
        <v>1</v>
      </c>
      <c r="L14" s="36"/>
    </row>
    <row r="15" spans="2:46" s="1" customFormat="1" ht="18" customHeight="1">
      <c r="B15" s="36"/>
      <c r="E15" s="15" t="s">
        <v>29</v>
      </c>
      <c r="I15" s="102" t="s">
        <v>30</v>
      </c>
      <c r="J15" s="15" t="s">
        <v>1</v>
      </c>
      <c r="L15" s="36"/>
    </row>
    <row r="16" spans="2:46" s="1" customFormat="1" ht="6.95" customHeight="1">
      <c r="B16" s="36"/>
      <c r="I16" s="101"/>
      <c r="L16" s="36"/>
    </row>
    <row r="17" spans="2:12" s="1" customFormat="1" ht="12" customHeight="1">
      <c r="B17" s="36"/>
      <c r="D17" s="100" t="s">
        <v>31</v>
      </c>
      <c r="I17" s="102" t="s">
        <v>28</v>
      </c>
      <c r="J17" s="28" t="str">
        <f>'Rekapitulace stavby'!AN13</f>
        <v>Vyplň údaj</v>
      </c>
      <c r="L17" s="36"/>
    </row>
    <row r="18" spans="2:12" s="1" customFormat="1" ht="18" customHeight="1">
      <c r="B18" s="36"/>
      <c r="E18" s="280" t="str">
        <f>'Rekapitulace stavby'!E14</f>
        <v>Vyplň údaj</v>
      </c>
      <c r="F18" s="281"/>
      <c r="G18" s="281"/>
      <c r="H18" s="281"/>
      <c r="I18" s="102" t="s">
        <v>30</v>
      </c>
      <c r="J18" s="28" t="str">
        <f>'Rekapitulace stavby'!AN14</f>
        <v>Vyplň údaj</v>
      </c>
      <c r="L18" s="36"/>
    </row>
    <row r="19" spans="2:12" s="1" customFormat="1" ht="6.95" customHeight="1">
      <c r="B19" s="36"/>
      <c r="I19" s="101"/>
      <c r="L19" s="36"/>
    </row>
    <row r="20" spans="2:12" s="1" customFormat="1" ht="12" customHeight="1">
      <c r="B20" s="36"/>
      <c r="D20" s="100" t="s">
        <v>33</v>
      </c>
      <c r="I20" s="102" t="s">
        <v>28</v>
      </c>
      <c r="J20" s="15" t="str">
        <f>IF('Rekapitulace stavby'!AN16="","",'Rekapitulace stavby'!AN16)</f>
        <v/>
      </c>
      <c r="L20" s="36"/>
    </row>
    <row r="21" spans="2:12" s="1" customFormat="1" ht="18" customHeight="1">
      <c r="B21" s="36"/>
      <c r="E21" s="15" t="str">
        <f>IF('Rekapitulace stavby'!E17="","",'Rekapitulace stavby'!E17)</f>
        <v xml:space="preserve"> </v>
      </c>
      <c r="I21" s="102" t="s">
        <v>30</v>
      </c>
      <c r="J21" s="15" t="str">
        <f>IF('Rekapitulace stavby'!AN17="","",'Rekapitulace stavby'!AN17)</f>
        <v/>
      </c>
      <c r="L21" s="36"/>
    </row>
    <row r="22" spans="2:12" s="1" customFormat="1" ht="6.95" customHeight="1">
      <c r="B22" s="36"/>
      <c r="I22" s="101"/>
      <c r="L22" s="36"/>
    </row>
    <row r="23" spans="2:12" s="1" customFormat="1" ht="12" customHeight="1">
      <c r="B23" s="36"/>
      <c r="D23" s="100" t="s">
        <v>35</v>
      </c>
      <c r="I23" s="102" t="s">
        <v>28</v>
      </c>
      <c r="J23" s="15" t="str">
        <f>IF('Rekapitulace stavby'!AN19="","",'Rekapitulace stavby'!AN19)</f>
        <v/>
      </c>
      <c r="L23" s="36"/>
    </row>
    <row r="24" spans="2:12" s="1" customFormat="1" ht="18" customHeight="1">
      <c r="B24" s="36"/>
      <c r="E24" s="15" t="str">
        <f>IF('Rekapitulace stavby'!E20="","",'Rekapitulace stavby'!E20)</f>
        <v xml:space="preserve"> </v>
      </c>
      <c r="I24" s="102" t="s">
        <v>30</v>
      </c>
      <c r="J24" s="15" t="str">
        <f>IF('Rekapitulace stavby'!AN20="","",'Rekapitulace stavby'!AN20)</f>
        <v/>
      </c>
      <c r="L24" s="36"/>
    </row>
    <row r="25" spans="2:12" s="1" customFormat="1" ht="6.95" customHeight="1">
      <c r="B25" s="36"/>
      <c r="I25" s="101"/>
      <c r="L25" s="36"/>
    </row>
    <row r="26" spans="2:12" s="1" customFormat="1" ht="12" customHeight="1">
      <c r="B26" s="36"/>
      <c r="D26" s="100" t="s">
        <v>36</v>
      </c>
      <c r="I26" s="101"/>
      <c r="L26" s="36"/>
    </row>
    <row r="27" spans="2:12" s="6" customFormat="1" ht="16.5" customHeight="1">
      <c r="B27" s="104"/>
      <c r="E27" s="282" t="s">
        <v>1</v>
      </c>
      <c r="F27" s="282"/>
      <c r="G27" s="282"/>
      <c r="H27" s="282"/>
      <c r="I27" s="105"/>
      <c r="L27" s="104"/>
    </row>
    <row r="28" spans="2:12" s="1" customFormat="1" ht="6.95" customHeight="1">
      <c r="B28" s="36"/>
      <c r="I28" s="101"/>
      <c r="L28" s="36"/>
    </row>
    <row r="29" spans="2:12" s="1" customFormat="1" ht="6.95" customHeight="1">
      <c r="B29" s="36"/>
      <c r="D29" s="54"/>
      <c r="E29" s="54"/>
      <c r="F29" s="54"/>
      <c r="G29" s="54"/>
      <c r="H29" s="54"/>
      <c r="I29" s="106"/>
      <c r="J29" s="54"/>
      <c r="K29" s="54"/>
      <c r="L29" s="36"/>
    </row>
    <row r="30" spans="2:12" s="1" customFormat="1" ht="25.35" customHeight="1">
      <c r="B30" s="36"/>
      <c r="D30" s="107" t="s">
        <v>37</v>
      </c>
      <c r="I30" s="101"/>
      <c r="J30" s="108">
        <f>ROUND(J91, 2)</f>
        <v>0</v>
      </c>
      <c r="L30" s="36"/>
    </row>
    <row r="31" spans="2:12" s="1" customFormat="1" ht="6.95" customHeight="1">
      <c r="B31" s="36"/>
      <c r="D31" s="54"/>
      <c r="E31" s="54"/>
      <c r="F31" s="54"/>
      <c r="G31" s="54"/>
      <c r="H31" s="54"/>
      <c r="I31" s="106"/>
      <c r="J31" s="54"/>
      <c r="K31" s="54"/>
      <c r="L31" s="36"/>
    </row>
    <row r="32" spans="2:12" s="1" customFormat="1" ht="14.45" customHeight="1">
      <c r="B32" s="36"/>
      <c r="F32" s="109" t="s">
        <v>39</v>
      </c>
      <c r="I32" s="110" t="s">
        <v>38</v>
      </c>
      <c r="J32" s="109" t="s">
        <v>40</v>
      </c>
      <c r="L32" s="36"/>
    </row>
    <row r="33" spans="2:12" s="1" customFormat="1" ht="14.45" customHeight="1">
      <c r="B33" s="36"/>
      <c r="D33" s="100" t="s">
        <v>41</v>
      </c>
      <c r="E33" s="100" t="s">
        <v>42</v>
      </c>
      <c r="F33" s="111">
        <f>ROUND((SUM(BE91:BE143)),  2)</f>
        <v>0</v>
      </c>
      <c r="I33" s="112">
        <v>0.21</v>
      </c>
      <c r="J33" s="111">
        <f>ROUND(((SUM(BE91:BE143))*I33),  2)</f>
        <v>0</v>
      </c>
      <c r="L33" s="36"/>
    </row>
    <row r="34" spans="2:12" s="1" customFormat="1" ht="14.45" customHeight="1">
      <c r="B34" s="36"/>
      <c r="E34" s="100" t="s">
        <v>43</v>
      </c>
      <c r="F34" s="111">
        <f>ROUND((SUM(BF91:BF143)),  2)</f>
        <v>0</v>
      </c>
      <c r="I34" s="112">
        <v>0.15</v>
      </c>
      <c r="J34" s="111">
        <f>ROUND(((SUM(BF91:BF143))*I34),  2)</f>
        <v>0</v>
      </c>
      <c r="L34" s="36"/>
    </row>
    <row r="35" spans="2:12" s="1" customFormat="1" ht="14.45" hidden="1" customHeight="1">
      <c r="B35" s="36"/>
      <c r="E35" s="100" t="s">
        <v>44</v>
      </c>
      <c r="F35" s="111">
        <f>ROUND((SUM(BG91:BG143)),  2)</f>
        <v>0</v>
      </c>
      <c r="I35" s="112">
        <v>0.21</v>
      </c>
      <c r="J35" s="111">
        <f>0</f>
        <v>0</v>
      </c>
      <c r="L35" s="36"/>
    </row>
    <row r="36" spans="2:12" s="1" customFormat="1" ht="14.45" hidden="1" customHeight="1">
      <c r="B36" s="36"/>
      <c r="E36" s="100" t="s">
        <v>45</v>
      </c>
      <c r="F36" s="111">
        <f>ROUND((SUM(BH91:BH143)),  2)</f>
        <v>0</v>
      </c>
      <c r="I36" s="112">
        <v>0.15</v>
      </c>
      <c r="J36" s="111">
        <f>0</f>
        <v>0</v>
      </c>
      <c r="L36" s="36"/>
    </row>
    <row r="37" spans="2:12" s="1" customFormat="1" ht="14.45" hidden="1" customHeight="1">
      <c r="B37" s="36"/>
      <c r="E37" s="100" t="s">
        <v>46</v>
      </c>
      <c r="F37" s="111">
        <f>ROUND((SUM(BI91:BI143)),  2)</f>
        <v>0</v>
      </c>
      <c r="I37" s="112">
        <v>0</v>
      </c>
      <c r="J37" s="111">
        <f>0</f>
        <v>0</v>
      </c>
      <c r="L37" s="36"/>
    </row>
    <row r="38" spans="2:12" s="1" customFormat="1" ht="6.95" customHeight="1">
      <c r="B38" s="36"/>
      <c r="I38" s="101"/>
      <c r="L38" s="36"/>
    </row>
    <row r="39" spans="2:12" s="1" customFormat="1" ht="25.35" customHeight="1">
      <c r="B39" s="36"/>
      <c r="C39" s="113"/>
      <c r="D39" s="114" t="s">
        <v>47</v>
      </c>
      <c r="E39" s="115"/>
      <c r="F39" s="115"/>
      <c r="G39" s="116" t="s">
        <v>48</v>
      </c>
      <c r="H39" s="117" t="s">
        <v>49</v>
      </c>
      <c r="I39" s="118"/>
      <c r="J39" s="119">
        <f>SUM(J30:J37)</f>
        <v>0</v>
      </c>
      <c r="K39" s="120"/>
      <c r="L39" s="36"/>
    </row>
    <row r="40" spans="2:12" s="1" customFormat="1" ht="14.45" customHeight="1">
      <c r="B40" s="121"/>
      <c r="C40" s="122"/>
      <c r="D40" s="122"/>
      <c r="E40" s="122"/>
      <c r="F40" s="122"/>
      <c r="G40" s="122"/>
      <c r="H40" s="122"/>
      <c r="I40" s="123"/>
      <c r="J40" s="122"/>
      <c r="K40" s="122"/>
      <c r="L40" s="36"/>
    </row>
    <row r="44" spans="2:12" s="1" customFormat="1" ht="6.95" customHeight="1">
      <c r="B44" s="124"/>
      <c r="C44" s="125"/>
      <c r="D44" s="125"/>
      <c r="E44" s="125"/>
      <c r="F44" s="125"/>
      <c r="G44" s="125"/>
      <c r="H44" s="125"/>
      <c r="I44" s="126"/>
      <c r="J44" s="125"/>
      <c r="K44" s="125"/>
      <c r="L44" s="36"/>
    </row>
    <row r="45" spans="2:12" s="1" customFormat="1" ht="24.95" customHeight="1">
      <c r="B45" s="32"/>
      <c r="C45" s="21" t="s">
        <v>88</v>
      </c>
      <c r="D45" s="33"/>
      <c r="E45" s="33"/>
      <c r="F45" s="33"/>
      <c r="G45" s="33"/>
      <c r="H45" s="33"/>
      <c r="I45" s="101"/>
      <c r="J45" s="33"/>
      <c r="K45" s="33"/>
      <c r="L45" s="36"/>
    </row>
    <row r="46" spans="2:12" s="1" customFormat="1" ht="6.95" customHeight="1">
      <c r="B46" s="32"/>
      <c r="C46" s="33"/>
      <c r="D46" s="33"/>
      <c r="E46" s="33"/>
      <c r="F46" s="33"/>
      <c r="G46" s="33"/>
      <c r="H46" s="33"/>
      <c r="I46" s="101"/>
      <c r="J46" s="33"/>
      <c r="K46" s="33"/>
      <c r="L46" s="36"/>
    </row>
    <row r="47" spans="2:12" s="1" customFormat="1" ht="12" customHeight="1">
      <c r="B47" s="32"/>
      <c r="C47" s="27" t="s">
        <v>16</v>
      </c>
      <c r="D47" s="33"/>
      <c r="E47" s="33"/>
      <c r="F47" s="33"/>
      <c r="G47" s="33"/>
      <c r="H47" s="33"/>
      <c r="I47" s="101"/>
      <c r="J47" s="33"/>
      <c r="K47" s="33"/>
      <c r="L47" s="36"/>
    </row>
    <row r="48" spans="2:12" s="1" customFormat="1" ht="16.5" customHeight="1">
      <c r="B48" s="32"/>
      <c r="C48" s="33"/>
      <c r="D48" s="33"/>
      <c r="E48" s="274" t="str">
        <f>E7</f>
        <v>Projekt celkové konzervace a zajištění těžní věže dolu Mayrau- AKTUALIZACE</v>
      </c>
      <c r="F48" s="275"/>
      <c r="G48" s="275"/>
      <c r="H48" s="275"/>
      <c r="I48" s="101"/>
      <c r="J48" s="33"/>
      <c r="K48" s="33"/>
      <c r="L48" s="36"/>
    </row>
    <row r="49" spans="2:47" s="1" customFormat="1" ht="12" customHeight="1">
      <c r="B49" s="32"/>
      <c r="C49" s="27" t="s">
        <v>86</v>
      </c>
      <c r="D49" s="33"/>
      <c r="E49" s="33"/>
      <c r="F49" s="33"/>
      <c r="G49" s="33"/>
      <c r="H49" s="33"/>
      <c r="I49" s="101"/>
      <c r="J49" s="33"/>
      <c r="K49" s="33"/>
      <c r="L49" s="36"/>
    </row>
    <row r="50" spans="2:47" s="1" customFormat="1" ht="16.5" customHeight="1">
      <c r="B50" s="32"/>
      <c r="C50" s="33"/>
      <c r="D50" s="33"/>
      <c r="E50" s="247" t="str">
        <f>E9</f>
        <v>1 - I. ETAPA</v>
      </c>
      <c r="F50" s="246"/>
      <c r="G50" s="246"/>
      <c r="H50" s="246"/>
      <c r="I50" s="101"/>
      <c r="J50" s="33"/>
      <c r="K50" s="33"/>
      <c r="L50" s="36"/>
    </row>
    <row r="51" spans="2:47" s="1" customFormat="1" ht="6.95" customHeight="1">
      <c r="B51" s="32"/>
      <c r="C51" s="33"/>
      <c r="D51" s="33"/>
      <c r="E51" s="33"/>
      <c r="F51" s="33"/>
      <c r="G51" s="33"/>
      <c r="H51" s="33"/>
      <c r="I51" s="101"/>
      <c r="J51" s="33"/>
      <c r="K51" s="33"/>
      <c r="L51" s="36"/>
    </row>
    <row r="52" spans="2:47" s="1" customFormat="1" ht="12" customHeight="1">
      <c r="B52" s="32"/>
      <c r="C52" s="27" t="s">
        <v>22</v>
      </c>
      <c r="D52" s="33"/>
      <c r="E52" s="33"/>
      <c r="F52" s="25" t="str">
        <f>F12</f>
        <v xml:space="preserve"> </v>
      </c>
      <c r="G52" s="33"/>
      <c r="H52" s="33"/>
      <c r="I52" s="102" t="s">
        <v>24</v>
      </c>
      <c r="J52" s="53">
        <f>IF(J12="","",J12)</f>
        <v>44204</v>
      </c>
      <c r="K52" s="33"/>
      <c r="L52" s="36"/>
    </row>
    <row r="53" spans="2:47" s="1" customFormat="1" ht="6.95" customHeight="1">
      <c r="B53" s="32"/>
      <c r="C53" s="33"/>
      <c r="D53" s="33"/>
      <c r="E53" s="33"/>
      <c r="F53" s="33"/>
      <c r="G53" s="33"/>
      <c r="H53" s="33"/>
      <c r="I53" s="101"/>
      <c r="J53" s="33"/>
      <c r="K53" s="33"/>
      <c r="L53" s="36"/>
    </row>
    <row r="54" spans="2:47" s="1" customFormat="1" ht="13.7" customHeight="1">
      <c r="B54" s="32"/>
      <c r="C54" s="27" t="s">
        <v>27</v>
      </c>
      <c r="D54" s="33"/>
      <c r="E54" s="33"/>
      <c r="F54" s="25" t="str">
        <f>E15</f>
        <v>Sládečkovo vlastivědné muzeum v Kladně</v>
      </c>
      <c r="G54" s="33"/>
      <c r="H54" s="33"/>
      <c r="I54" s="102" t="s">
        <v>33</v>
      </c>
      <c r="J54" s="30" t="str">
        <f>E21</f>
        <v xml:space="preserve"> </v>
      </c>
      <c r="K54" s="33"/>
      <c r="L54" s="36"/>
    </row>
    <row r="55" spans="2:47" s="1" customFormat="1" ht="13.7" customHeight="1">
      <c r="B55" s="32"/>
      <c r="C55" s="27" t="s">
        <v>31</v>
      </c>
      <c r="D55" s="33"/>
      <c r="E55" s="33"/>
      <c r="F55" s="25" t="str">
        <f>IF(E18="","",E18)</f>
        <v>Vyplň údaj</v>
      </c>
      <c r="G55" s="33"/>
      <c r="H55" s="33"/>
      <c r="I55" s="102" t="s">
        <v>35</v>
      </c>
      <c r="J55" s="30" t="str">
        <f>E24</f>
        <v xml:space="preserve"> </v>
      </c>
      <c r="K55" s="33"/>
      <c r="L55" s="36"/>
    </row>
    <row r="56" spans="2:47" s="1" customFormat="1" ht="10.35" customHeight="1">
      <c r="B56" s="32"/>
      <c r="C56" s="33"/>
      <c r="D56" s="33"/>
      <c r="E56" s="33"/>
      <c r="F56" s="33"/>
      <c r="G56" s="33"/>
      <c r="H56" s="33"/>
      <c r="I56" s="101"/>
      <c r="J56" s="33"/>
      <c r="K56" s="33"/>
      <c r="L56" s="36"/>
    </row>
    <row r="57" spans="2:47" s="1" customFormat="1" ht="29.25" customHeight="1">
      <c r="B57" s="32"/>
      <c r="C57" s="127" t="s">
        <v>89</v>
      </c>
      <c r="D57" s="128"/>
      <c r="E57" s="128"/>
      <c r="F57" s="128"/>
      <c r="G57" s="128"/>
      <c r="H57" s="128"/>
      <c r="I57" s="129"/>
      <c r="J57" s="130" t="s">
        <v>90</v>
      </c>
      <c r="K57" s="128"/>
      <c r="L57" s="36"/>
    </row>
    <row r="58" spans="2:47" s="1" customFormat="1" ht="10.35" customHeight="1">
      <c r="B58" s="32"/>
      <c r="C58" s="33"/>
      <c r="D58" s="33"/>
      <c r="E58" s="33"/>
      <c r="F58" s="33"/>
      <c r="G58" s="33"/>
      <c r="H58" s="33"/>
      <c r="I58" s="101"/>
      <c r="J58" s="33"/>
      <c r="K58" s="33"/>
      <c r="L58" s="36"/>
    </row>
    <row r="59" spans="2:47" s="1" customFormat="1" ht="22.9" customHeight="1">
      <c r="B59" s="32"/>
      <c r="C59" s="131" t="s">
        <v>91</v>
      </c>
      <c r="D59" s="33"/>
      <c r="E59" s="33"/>
      <c r="F59" s="33"/>
      <c r="G59" s="33"/>
      <c r="H59" s="33"/>
      <c r="I59" s="101"/>
      <c r="J59" s="71">
        <f>J91</f>
        <v>0</v>
      </c>
      <c r="K59" s="33"/>
      <c r="L59" s="36"/>
      <c r="AU59" s="15" t="s">
        <v>92</v>
      </c>
    </row>
    <row r="60" spans="2:47" s="7" customFormat="1" ht="24.95" customHeight="1">
      <c r="B60" s="132"/>
      <c r="C60" s="133"/>
      <c r="D60" s="134" t="s">
        <v>93</v>
      </c>
      <c r="E60" s="135"/>
      <c r="F60" s="135"/>
      <c r="G60" s="135"/>
      <c r="H60" s="135"/>
      <c r="I60" s="136"/>
      <c r="J60" s="137">
        <f>J92</f>
        <v>0</v>
      </c>
      <c r="K60" s="133"/>
      <c r="L60" s="138"/>
    </row>
    <row r="61" spans="2:47" s="8" customFormat="1" ht="19.899999999999999" customHeight="1">
      <c r="B61" s="139"/>
      <c r="C61" s="140"/>
      <c r="D61" s="141" t="s">
        <v>94</v>
      </c>
      <c r="E61" s="142"/>
      <c r="F61" s="142"/>
      <c r="G61" s="142"/>
      <c r="H61" s="142"/>
      <c r="I61" s="143"/>
      <c r="J61" s="144">
        <f>J93</f>
        <v>0</v>
      </c>
      <c r="K61" s="140"/>
      <c r="L61" s="145"/>
    </row>
    <row r="62" spans="2:47" s="8" customFormat="1" ht="19.899999999999999" customHeight="1">
      <c r="B62" s="139"/>
      <c r="C62" s="140"/>
      <c r="D62" s="141" t="s">
        <v>95</v>
      </c>
      <c r="E62" s="142"/>
      <c r="F62" s="142"/>
      <c r="G62" s="142"/>
      <c r="H62" s="142"/>
      <c r="I62" s="143"/>
      <c r="J62" s="144">
        <f>J105</f>
        <v>0</v>
      </c>
      <c r="K62" s="140"/>
      <c r="L62" s="145"/>
    </row>
    <row r="63" spans="2:47" s="7" customFormat="1" ht="24.95" customHeight="1">
      <c r="B63" s="132"/>
      <c r="C63" s="133"/>
      <c r="D63" s="134" t="s">
        <v>96</v>
      </c>
      <c r="E63" s="135"/>
      <c r="F63" s="135"/>
      <c r="G63" s="135"/>
      <c r="H63" s="135"/>
      <c r="I63" s="136"/>
      <c r="J63" s="137">
        <f>J108</f>
        <v>0</v>
      </c>
      <c r="K63" s="133"/>
      <c r="L63" s="138"/>
    </row>
    <row r="64" spans="2:47" s="8" customFormat="1" ht="19.899999999999999" customHeight="1">
      <c r="B64" s="139"/>
      <c r="C64" s="140"/>
      <c r="D64" s="141" t="s">
        <v>97</v>
      </c>
      <c r="E64" s="142"/>
      <c r="F64" s="142"/>
      <c r="G64" s="142"/>
      <c r="H64" s="142"/>
      <c r="I64" s="143"/>
      <c r="J64" s="144">
        <f>J109</f>
        <v>0</v>
      </c>
      <c r="K64" s="140"/>
      <c r="L64" s="145"/>
    </row>
    <row r="65" spans="2:12" s="8" customFormat="1" ht="19.899999999999999" customHeight="1">
      <c r="B65" s="139"/>
      <c r="C65" s="140"/>
      <c r="D65" s="141" t="s">
        <v>98</v>
      </c>
      <c r="E65" s="142"/>
      <c r="F65" s="142"/>
      <c r="G65" s="142"/>
      <c r="H65" s="142"/>
      <c r="I65" s="143"/>
      <c r="J65" s="144">
        <f>J120</f>
        <v>0</v>
      </c>
      <c r="K65" s="140"/>
      <c r="L65" s="145"/>
    </row>
    <row r="66" spans="2:12" s="7" customFormat="1" ht="24.95" customHeight="1">
      <c r="B66" s="132"/>
      <c r="C66" s="133"/>
      <c r="D66" s="134" t="s">
        <v>99</v>
      </c>
      <c r="E66" s="135"/>
      <c r="F66" s="135"/>
      <c r="G66" s="135"/>
      <c r="H66" s="135"/>
      <c r="I66" s="136"/>
      <c r="J66" s="137">
        <f>J130</f>
        <v>0</v>
      </c>
      <c r="K66" s="133"/>
      <c r="L66" s="138"/>
    </row>
    <row r="67" spans="2:12" s="8" customFormat="1" ht="19.899999999999999" customHeight="1">
      <c r="B67" s="139"/>
      <c r="C67" s="140"/>
      <c r="D67" s="141" t="s">
        <v>100</v>
      </c>
      <c r="E67" s="142"/>
      <c r="F67" s="142"/>
      <c r="G67" s="142"/>
      <c r="H67" s="142"/>
      <c r="I67" s="143"/>
      <c r="J67" s="144">
        <f>J131</f>
        <v>0</v>
      </c>
      <c r="K67" s="140"/>
      <c r="L67" s="145"/>
    </row>
    <row r="68" spans="2:12" s="8" customFormat="1" ht="19.899999999999999" customHeight="1">
      <c r="B68" s="139"/>
      <c r="C68" s="140"/>
      <c r="D68" s="141" t="s">
        <v>101</v>
      </c>
      <c r="E68" s="142"/>
      <c r="F68" s="142"/>
      <c r="G68" s="142"/>
      <c r="H68" s="142"/>
      <c r="I68" s="143"/>
      <c r="J68" s="144">
        <f>J134</f>
        <v>0</v>
      </c>
      <c r="K68" s="140"/>
      <c r="L68" s="145"/>
    </row>
    <row r="69" spans="2:12" s="8" customFormat="1" ht="19.899999999999999" customHeight="1">
      <c r="B69" s="139"/>
      <c r="C69" s="140"/>
      <c r="D69" s="141" t="s">
        <v>102</v>
      </c>
      <c r="E69" s="142"/>
      <c r="F69" s="142"/>
      <c r="G69" s="142"/>
      <c r="H69" s="142"/>
      <c r="I69" s="143"/>
      <c r="J69" s="144">
        <f>J138</f>
        <v>0</v>
      </c>
      <c r="K69" s="140"/>
      <c r="L69" s="145"/>
    </row>
    <row r="70" spans="2:12" s="8" customFormat="1" ht="19.899999999999999" customHeight="1">
      <c r="B70" s="139"/>
      <c r="C70" s="140"/>
      <c r="D70" s="141" t="s">
        <v>103</v>
      </c>
      <c r="E70" s="142"/>
      <c r="F70" s="142"/>
      <c r="G70" s="142"/>
      <c r="H70" s="142"/>
      <c r="I70" s="143"/>
      <c r="J70" s="144">
        <f>J140</f>
        <v>0</v>
      </c>
      <c r="K70" s="140"/>
      <c r="L70" s="145"/>
    </row>
    <row r="71" spans="2:12" s="8" customFormat="1" ht="19.899999999999999" customHeight="1">
      <c r="B71" s="139"/>
      <c r="C71" s="140"/>
      <c r="D71" s="141" t="s">
        <v>104</v>
      </c>
      <c r="E71" s="142"/>
      <c r="F71" s="142"/>
      <c r="G71" s="142"/>
      <c r="H71" s="142"/>
      <c r="I71" s="143"/>
      <c r="J71" s="144">
        <f>J142</f>
        <v>0</v>
      </c>
      <c r="K71" s="140"/>
      <c r="L71" s="145"/>
    </row>
    <row r="72" spans="2:12" s="1" customFormat="1" ht="21.75" customHeight="1">
      <c r="B72" s="32"/>
      <c r="C72" s="33"/>
      <c r="D72" s="33"/>
      <c r="E72" s="33"/>
      <c r="F72" s="33"/>
      <c r="G72" s="33"/>
      <c r="H72" s="33"/>
      <c r="I72" s="101"/>
      <c r="J72" s="33"/>
      <c r="K72" s="33"/>
      <c r="L72" s="36"/>
    </row>
    <row r="73" spans="2:12" s="1" customFormat="1" ht="6.95" customHeight="1">
      <c r="B73" s="44"/>
      <c r="C73" s="45"/>
      <c r="D73" s="45"/>
      <c r="E73" s="45"/>
      <c r="F73" s="45"/>
      <c r="G73" s="45"/>
      <c r="H73" s="45"/>
      <c r="I73" s="123"/>
      <c r="J73" s="45"/>
      <c r="K73" s="45"/>
      <c r="L73" s="36"/>
    </row>
    <row r="77" spans="2:12" s="1" customFormat="1" ht="6.95" customHeight="1">
      <c r="B77" s="46"/>
      <c r="C77" s="47"/>
      <c r="D77" s="47"/>
      <c r="E77" s="47"/>
      <c r="F77" s="47"/>
      <c r="G77" s="47"/>
      <c r="H77" s="47"/>
      <c r="I77" s="126"/>
      <c r="J77" s="47"/>
      <c r="K77" s="47"/>
      <c r="L77" s="36"/>
    </row>
    <row r="78" spans="2:12" s="1" customFormat="1" ht="24.95" customHeight="1">
      <c r="B78" s="32"/>
      <c r="C78" s="21" t="s">
        <v>105</v>
      </c>
      <c r="D78" s="33"/>
      <c r="E78" s="33"/>
      <c r="F78" s="33"/>
      <c r="G78" s="33"/>
      <c r="H78" s="33"/>
      <c r="I78" s="101"/>
      <c r="J78" s="33"/>
      <c r="K78" s="33"/>
      <c r="L78" s="36"/>
    </row>
    <row r="79" spans="2:12" s="1" customFormat="1" ht="6.95" customHeight="1">
      <c r="B79" s="32"/>
      <c r="C79" s="33"/>
      <c r="D79" s="33"/>
      <c r="E79" s="33"/>
      <c r="F79" s="33"/>
      <c r="G79" s="33"/>
      <c r="H79" s="33"/>
      <c r="I79" s="101"/>
      <c r="J79" s="33"/>
      <c r="K79" s="33"/>
      <c r="L79" s="36"/>
    </row>
    <row r="80" spans="2:12" s="1" customFormat="1" ht="12" customHeight="1">
      <c r="B80" s="32"/>
      <c r="C80" s="27" t="s">
        <v>16</v>
      </c>
      <c r="D80" s="33"/>
      <c r="E80" s="33"/>
      <c r="F80" s="33"/>
      <c r="G80" s="33"/>
      <c r="H80" s="33"/>
      <c r="I80" s="101"/>
      <c r="J80" s="33"/>
      <c r="K80" s="33"/>
      <c r="L80" s="36"/>
    </row>
    <row r="81" spans="2:65" s="1" customFormat="1" ht="16.5" customHeight="1">
      <c r="B81" s="32"/>
      <c r="C81" s="33"/>
      <c r="D81" s="33"/>
      <c r="E81" s="274" t="str">
        <f>E7</f>
        <v>Projekt celkové konzervace a zajištění těžní věže dolu Mayrau- AKTUALIZACE</v>
      </c>
      <c r="F81" s="275"/>
      <c r="G81" s="275"/>
      <c r="H81" s="275"/>
      <c r="I81" s="101"/>
      <c r="J81" s="33"/>
      <c r="K81" s="33"/>
      <c r="L81" s="36"/>
    </row>
    <row r="82" spans="2:65" s="1" customFormat="1" ht="12" customHeight="1">
      <c r="B82" s="32"/>
      <c r="C82" s="27" t="s">
        <v>86</v>
      </c>
      <c r="D82" s="33"/>
      <c r="E82" s="33"/>
      <c r="F82" s="33"/>
      <c r="G82" s="33"/>
      <c r="H82" s="33"/>
      <c r="I82" s="101"/>
      <c r="J82" s="33"/>
      <c r="K82" s="33"/>
      <c r="L82" s="36"/>
    </row>
    <row r="83" spans="2:65" s="1" customFormat="1" ht="16.5" customHeight="1">
      <c r="B83" s="32"/>
      <c r="C83" s="33"/>
      <c r="D83" s="33"/>
      <c r="E83" s="247" t="str">
        <f>E9</f>
        <v>1 - I. ETAPA</v>
      </c>
      <c r="F83" s="246"/>
      <c r="G83" s="246"/>
      <c r="H83" s="246"/>
      <c r="I83" s="101"/>
      <c r="J83" s="33"/>
      <c r="K83" s="33"/>
      <c r="L83" s="36"/>
    </row>
    <row r="84" spans="2:65" s="1" customFormat="1" ht="6.95" customHeight="1">
      <c r="B84" s="32"/>
      <c r="C84" s="33"/>
      <c r="D84" s="33"/>
      <c r="E84" s="33"/>
      <c r="F84" s="33"/>
      <c r="G84" s="33"/>
      <c r="H84" s="33"/>
      <c r="I84" s="101"/>
      <c r="J84" s="33"/>
      <c r="K84" s="33"/>
      <c r="L84" s="36"/>
    </row>
    <row r="85" spans="2:65" s="1" customFormat="1" ht="12" customHeight="1">
      <c r="B85" s="32"/>
      <c r="C85" s="27" t="s">
        <v>22</v>
      </c>
      <c r="D85" s="33"/>
      <c r="E85" s="33"/>
      <c r="F85" s="25" t="str">
        <f>F12</f>
        <v xml:space="preserve"> </v>
      </c>
      <c r="G85" s="33"/>
      <c r="H85" s="33"/>
      <c r="I85" s="102" t="s">
        <v>24</v>
      </c>
      <c r="J85" s="53">
        <f>IF(J12="","",J12)</f>
        <v>44204</v>
      </c>
      <c r="K85" s="33"/>
      <c r="L85" s="36"/>
    </row>
    <row r="86" spans="2:65" s="1" customFormat="1" ht="6.95" customHeight="1">
      <c r="B86" s="32"/>
      <c r="C86" s="33"/>
      <c r="D86" s="33"/>
      <c r="E86" s="33"/>
      <c r="F86" s="33"/>
      <c r="G86" s="33"/>
      <c r="H86" s="33"/>
      <c r="I86" s="101"/>
      <c r="J86" s="33"/>
      <c r="K86" s="33"/>
      <c r="L86" s="36"/>
    </row>
    <row r="87" spans="2:65" s="1" customFormat="1" ht="13.7" customHeight="1">
      <c r="B87" s="32"/>
      <c r="C87" s="27" t="s">
        <v>27</v>
      </c>
      <c r="D87" s="33"/>
      <c r="E87" s="33"/>
      <c r="F87" s="25" t="str">
        <f>E15</f>
        <v>Sládečkovo vlastivědné muzeum v Kladně</v>
      </c>
      <c r="G87" s="33"/>
      <c r="H87" s="33"/>
      <c r="I87" s="102" t="s">
        <v>33</v>
      </c>
      <c r="J87" s="30" t="str">
        <f>E21</f>
        <v xml:space="preserve"> </v>
      </c>
      <c r="K87" s="33"/>
      <c r="L87" s="36"/>
    </row>
    <row r="88" spans="2:65" s="1" customFormat="1" ht="13.7" customHeight="1">
      <c r="B88" s="32"/>
      <c r="C88" s="27" t="s">
        <v>31</v>
      </c>
      <c r="D88" s="33"/>
      <c r="E88" s="33"/>
      <c r="F88" s="25" t="str">
        <f>IF(E18="","",E18)</f>
        <v>Vyplň údaj</v>
      </c>
      <c r="G88" s="33"/>
      <c r="H88" s="33"/>
      <c r="I88" s="102" t="s">
        <v>35</v>
      </c>
      <c r="J88" s="30" t="str">
        <f>E24</f>
        <v xml:space="preserve"> </v>
      </c>
      <c r="K88" s="33"/>
      <c r="L88" s="36"/>
    </row>
    <row r="89" spans="2:65" s="1" customFormat="1" ht="10.35" customHeight="1">
      <c r="B89" s="32"/>
      <c r="C89" s="33"/>
      <c r="D89" s="33"/>
      <c r="E89" s="33"/>
      <c r="F89" s="33"/>
      <c r="G89" s="33"/>
      <c r="H89" s="33"/>
      <c r="I89" s="101"/>
      <c r="J89" s="33"/>
      <c r="K89" s="33"/>
      <c r="L89" s="36"/>
    </row>
    <row r="90" spans="2:65" s="9" customFormat="1" ht="29.25" customHeight="1">
      <c r="B90" s="146"/>
      <c r="C90" s="147" t="s">
        <v>106</v>
      </c>
      <c r="D90" s="148" t="s">
        <v>56</v>
      </c>
      <c r="E90" s="148" t="s">
        <v>52</v>
      </c>
      <c r="F90" s="148" t="s">
        <v>53</v>
      </c>
      <c r="G90" s="148" t="s">
        <v>107</v>
      </c>
      <c r="H90" s="148" t="s">
        <v>108</v>
      </c>
      <c r="I90" s="149" t="s">
        <v>109</v>
      </c>
      <c r="J90" s="150" t="s">
        <v>90</v>
      </c>
      <c r="K90" s="151" t="s">
        <v>110</v>
      </c>
      <c r="L90" s="152"/>
      <c r="M90" s="62" t="s">
        <v>1</v>
      </c>
      <c r="N90" s="63" t="s">
        <v>41</v>
      </c>
      <c r="O90" s="63" t="s">
        <v>111</v>
      </c>
      <c r="P90" s="63" t="s">
        <v>112</v>
      </c>
      <c r="Q90" s="63" t="s">
        <v>113</v>
      </c>
      <c r="R90" s="63" t="s">
        <v>114</v>
      </c>
      <c r="S90" s="63" t="s">
        <v>115</v>
      </c>
      <c r="T90" s="64" t="s">
        <v>116</v>
      </c>
    </row>
    <row r="91" spans="2:65" s="1" customFormat="1" ht="22.9" customHeight="1">
      <c r="B91" s="32"/>
      <c r="C91" s="69" t="s">
        <v>117</v>
      </c>
      <c r="D91" s="33"/>
      <c r="E91" s="33"/>
      <c r="F91" s="33"/>
      <c r="G91" s="33"/>
      <c r="H91" s="33"/>
      <c r="I91" s="101"/>
      <c r="J91" s="153">
        <f>BK91</f>
        <v>0</v>
      </c>
      <c r="K91" s="33"/>
      <c r="L91" s="36"/>
      <c r="M91" s="65"/>
      <c r="N91" s="66"/>
      <c r="O91" s="66"/>
      <c r="P91" s="154">
        <f>P92+P108+P130</f>
        <v>0</v>
      </c>
      <c r="Q91" s="66"/>
      <c r="R91" s="154">
        <f>R92+R108+R130</f>
        <v>9.0796600000000005</v>
      </c>
      <c r="S91" s="66"/>
      <c r="T91" s="155">
        <f>T92+T108+T130</f>
        <v>0</v>
      </c>
      <c r="AT91" s="15" t="s">
        <v>70</v>
      </c>
      <c r="AU91" s="15" t="s">
        <v>92</v>
      </c>
      <c r="BK91" s="156">
        <f>BK92+BK108+BK130</f>
        <v>0</v>
      </c>
    </row>
    <row r="92" spans="2:65" s="10" customFormat="1" ht="25.9" customHeight="1">
      <c r="B92" s="157"/>
      <c r="C92" s="158"/>
      <c r="D92" s="159" t="s">
        <v>70</v>
      </c>
      <c r="E92" s="160" t="s">
        <v>118</v>
      </c>
      <c r="F92" s="160" t="s">
        <v>119</v>
      </c>
      <c r="G92" s="158"/>
      <c r="H92" s="158"/>
      <c r="I92" s="161"/>
      <c r="J92" s="162">
        <f>BK92</f>
        <v>0</v>
      </c>
      <c r="K92" s="158"/>
      <c r="L92" s="163"/>
      <c r="M92" s="164"/>
      <c r="N92" s="165"/>
      <c r="O92" s="165"/>
      <c r="P92" s="166">
        <f>P93+P105</f>
        <v>0</v>
      </c>
      <c r="Q92" s="165"/>
      <c r="R92" s="166">
        <f>R93+R105</f>
        <v>8</v>
      </c>
      <c r="S92" s="165"/>
      <c r="T92" s="167">
        <f>T93+T105</f>
        <v>0</v>
      </c>
      <c r="AR92" s="168" t="s">
        <v>21</v>
      </c>
      <c r="AT92" s="169" t="s">
        <v>70</v>
      </c>
      <c r="AU92" s="169" t="s">
        <v>71</v>
      </c>
      <c r="AY92" s="168" t="s">
        <v>120</v>
      </c>
      <c r="BK92" s="170">
        <f>BK93+BK105</f>
        <v>0</v>
      </c>
    </row>
    <row r="93" spans="2:65" s="10" customFormat="1" ht="22.9" customHeight="1">
      <c r="B93" s="157"/>
      <c r="C93" s="158"/>
      <c r="D93" s="159" t="s">
        <v>70</v>
      </c>
      <c r="E93" s="171" t="s">
        <v>121</v>
      </c>
      <c r="F93" s="171" t="s">
        <v>122</v>
      </c>
      <c r="G93" s="158"/>
      <c r="H93" s="158"/>
      <c r="I93" s="161"/>
      <c r="J93" s="172">
        <f>BK93</f>
        <v>0</v>
      </c>
      <c r="K93" s="158"/>
      <c r="L93" s="163"/>
      <c r="M93" s="164"/>
      <c r="N93" s="165"/>
      <c r="O93" s="165"/>
      <c r="P93" s="166">
        <f>SUM(P94:P104)</f>
        <v>0</v>
      </c>
      <c r="Q93" s="165"/>
      <c r="R93" s="166">
        <f>SUM(R94:R104)</f>
        <v>0</v>
      </c>
      <c r="S93" s="165"/>
      <c r="T93" s="167">
        <f>SUM(T94:T104)</f>
        <v>0</v>
      </c>
      <c r="AR93" s="168" t="s">
        <v>21</v>
      </c>
      <c r="AT93" s="169" t="s">
        <v>70</v>
      </c>
      <c r="AU93" s="169" t="s">
        <v>21</v>
      </c>
      <c r="AY93" s="168" t="s">
        <v>120</v>
      </c>
      <c r="BK93" s="170">
        <f>SUM(BK94:BK104)</f>
        <v>0</v>
      </c>
    </row>
    <row r="94" spans="2:65" s="1" customFormat="1" ht="16.5" customHeight="1">
      <c r="B94" s="32"/>
      <c r="C94" s="173" t="s">
        <v>21</v>
      </c>
      <c r="D94" s="173" t="s">
        <v>123</v>
      </c>
      <c r="E94" s="174" t="s">
        <v>124</v>
      </c>
      <c r="F94" s="175" t="s">
        <v>125</v>
      </c>
      <c r="G94" s="176" t="s">
        <v>126</v>
      </c>
      <c r="H94" s="177">
        <v>350</v>
      </c>
      <c r="I94" s="178"/>
      <c r="J94" s="179">
        <f>ROUND(I94*H94,2)</f>
        <v>0</v>
      </c>
      <c r="K94" s="175" t="s">
        <v>127</v>
      </c>
      <c r="L94" s="36"/>
      <c r="M94" s="180" t="s">
        <v>1</v>
      </c>
      <c r="N94" s="181" t="s">
        <v>42</v>
      </c>
      <c r="O94" s="58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AR94" s="15" t="s">
        <v>128</v>
      </c>
      <c r="AT94" s="15" t="s">
        <v>123</v>
      </c>
      <c r="AU94" s="15" t="s">
        <v>79</v>
      </c>
      <c r="AY94" s="15" t="s">
        <v>120</v>
      </c>
      <c r="BE94" s="184">
        <f>IF(N94="základní",J94,0)</f>
        <v>0</v>
      </c>
      <c r="BF94" s="184">
        <f>IF(N94="snížená",J94,0)</f>
        <v>0</v>
      </c>
      <c r="BG94" s="184">
        <f>IF(N94="zákl. přenesená",J94,0)</f>
        <v>0</v>
      </c>
      <c r="BH94" s="184">
        <f>IF(N94="sníž. přenesená",J94,0)</f>
        <v>0</v>
      </c>
      <c r="BI94" s="184">
        <f>IF(N94="nulová",J94,0)</f>
        <v>0</v>
      </c>
      <c r="BJ94" s="15" t="s">
        <v>21</v>
      </c>
      <c r="BK94" s="184">
        <f>ROUND(I94*H94,2)</f>
        <v>0</v>
      </c>
      <c r="BL94" s="15" t="s">
        <v>128</v>
      </c>
      <c r="BM94" s="15" t="s">
        <v>129</v>
      </c>
    </row>
    <row r="95" spans="2:65" s="11" customFormat="1">
      <c r="B95" s="185"/>
      <c r="C95" s="186"/>
      <c r="D95" s="187" t="s">
        <v>130</v>
      </c>
      <c r="E95" s="188" t="s">
        <v>1</v>
      </c>
      <c r="F95" s="189" t="s">
        <v>131</v>
      </c>
      <c r="G95" s="186"/>
      <c r="H95" s="188" t="s">
        <v>1</v>
      </c>
      <c r="I95" s="190"/>
      <c r="J95" s="186"/>
      <c r="K95" s="186"/>
      <c r="L95" s="191"/>
      <c r="M95" s="192"/>
      <c r="N95" s="193"/>
      <c r="O95" s="193"/>
      <c r="P95" s="193"/>
      <c r="Q95" s="193"/>
      <c r="R95" s="193"/>
      <c r="S95" s="193"/>
      <c r="T95" s="194"/>
      <c r="AT95" s="195" t="s">
        <v>130</v>
      </c>
      <c r="AU95" s="195" t="s">
        <v>79</v>
      </c>
      <c r="AV95" s="11" t="s">
        <v>21</v>
      </c>
      <c r="AW95" s="11" t="s">
        <v>34</v>
      </c>
      <c r="AX95" s="11" t="s">
        <v>71</v>
      </c>
      <c r="AY95" s="195" t="s">
        <v>120</v>
      </c>
    </row>
    <row r="96" spans="2:65" s="12" customFormat="1">
      <c r="B96" s="196"/>
      <c r="C96" s="197"/>
      <c r="D96" s="187" t="s">
        <v>130</v>
      </c>
      <c r="E96" s="198" t="s">
        <v>1</v>
      </c>
      <c r="F96" s="199" t="s">
        <v>132</v>
      </c>
      <c r="G96" s="197"/>
      <c r="H96" s="200">
        <v>350</v>
      </c>
      <c r="I96" s="201"/>
      <c r="J96" s="197"/>
      <c r="K96" s="197"/>
      <c r="L96" s="202"/>
      <c r="M96" s="203"/>
      <c r="N96" s="204"/>
      <c r="O96" s="204"/>
      <c r="P96" s="204"/>
      <c r="Q96" s="204"/>
      <c r="R96" s="204"/>
      <c r="S96" s="204"/>
      <c r="T96" s="205"/>
      <c r="AT96" s="206" t="s">
        <v>130</v>
      </c>
      <c r="AU96" s="206" t="s">
        <v>79</v>
      </c>
      <c r="AV96" s="12" t="s">
        <v>79</v>
      </c>
      <c r="AW96" s="12" t="s">
        <v>34</v>
      </c>
      <c r="AX96" s="12" t="s">
        <v>21</v>
      </c>
      <c r="AY96" s="206" t="s">
        <v>120</v>
      </c>
    </row>
    <row r="97" spans="2:65" s="1" customFormat="1" ht="16.5" customHeight="1">
      <c r="B97" s="32"/>
      <c r="C97" s="173" t="s">
        <v>79</v>
      </c>
      <c r="D97" s="173" t="s">
        <v>123</v>
      </c>
      <c r="E97" s="174" t="s">
        <v>133</v>
      </c>
      <c r="F97" s="175" t="s">
        <v>134</v>
      </c>
      <c r="G97" s="176" t="s">
        <v>126</v>
      </c>
      <c r="H97" s="177">
        <v>21000</v>
      </c>
      <c r="I97" s="178"/>
      <c r="J97" s="179">
        <f>ROUND(I97*H97,2)</f>
        <v>0</v>
      </c>
      <c r="K97" s="175" t="s">
        <v>127</v>
      </c>
      <c r="L97" s="36"/>
      <c r="M97" s="180" t="s">
        <v>1</v>
      </c>
      <c r="N97" s="181" t="s">
        <v>42</v>
      </c>
      <c r="O97" s="58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AR97" s="15" t="s">
        <v>128</v>
      </c>
      <c r="AT97" s="15" t="s">
        <v>123</v>
      </c>
      <c r="AU97" s="15" t="s">
        <v>79</v>
      </c>
      <c r="AY97" s="15" t="s">
        <v>120</v>
      </c>
      <c r="BE97" s="184">
        <f>IF(N97="základní",J97,0)</f>
        <v>0</v>
      </c>
      <c r="BF97" s="184">
        <f>IF(N97="snížená",J97,0)</f>
        <v>0</v>
      </c>
      <c r="BG97" s="184">
        <f>IF(N97="zákl. přenesená",J97,0)</f>
        <v>0</v>
      </c>
      <c r="BH97" s="184">
        <f>IF(N97="sníž. přenesená",J97,0)</f>
        <v>0</v>
      </c>
      <c r="BI97" s="184">
        <f>IF(N97="nulová",J97,0)</f>
        <v>0</v>
      </c>
      <c r="BJ97" s="15" t="s">
        <v>21</v>
      </c>
      <c r="BK97" s="184">
        <f>ROUND(I97*H97,2)</f>
        <v>0</v>
      </c>
      <c r="BL97" s="15" t="s">
        <v>128</v>
      </c>
      <c r="BM97" s="15" t="s">
        <v>135</v>
      </c>
    </row>
    <row r="98" spans="2:65" s="12" customFormat="1">
      <c r="B98" s="196"/>
      <c r="C98" s="197"/>
      <c r="D98" s="187" t="s">
        <v>130</v>
      </c>
      <c r="E98" s="197"/>
      <c r="F98" s="199" t="s">
        <v>136</v>
      </c>
      <c r="G98" s="197"/>
      <c r="H98" s="200">
        <v>21000</v>
      </c>
      <c r="I98" s="201"/>
      <c r="J98" s="197"/>
      <c r="K98" s="197"/>
      <c r="L98" s="202"/>
      <c r="M98" s="203"/>
      <c r="N98" s="204"/>
      <c r="O98" s="204"/>
      <c r="P98" s="204"/>
      <c r="Q98" s="204"/>
      <c r="R98" s="204"/>
      <c r="S98" s="204"/>
      <c r="T98" s="205"/>
      <c r="AT98" s="206" t="s">
        <v>130</v>
      </c>
      <c r="AU98" s="206" t="s">
        <v>79</v>
      </c>
      <c r="AV98" s="12" t="s">
        <v>79</v>
      </c>
      <c r="AW98" s="12" t="s">
        <v>4</v>
      </c>
      <c r="AX98" s="12" t="s">
        <v>21</v>
      </c>
      <c r="AY98" s="206" t="s">
        <v>120</v>
      </c>
    </row>
    <row r="99" spans="2:65" s="1" customFormat="1" ht="16.5" customHeight="1">
      <c r="B99" s="32"/>
      <c r="C99" s="173" t="s">
        <v>82</v>
      </c>
      <c r="D99" s="173" t="s">
        <v>123</v>
      </c>
      <c r="E99" s="174" t="s">
        <v>137</v>
      </c>
      <c r="F99" s="175" t="s">
        <v>138</v>
      </c>
      <c r="G99" s="176" t="s">
        <v>126</v>
      </c>
      <c r="H99" s="177">
        <v>350</v>
      </c>
      <c r="I99" s="178"/>
      <c r="J99" s="179">
        <f>ROUND(I99*H99,2)</f>
        <v>0</v>
      </c>
      <c r="K99" s="175" t="s">
        <v>127</v>
      </c>
      <c r="L99" s="36"/>
      <c r="M99" s="180" t="s">
        <v>1</v>
      </c>
      <c r="N99" s="181" t="s">
        <v>42</v>
      </c>
      <c r="O99" s="58"/>
      <c r="P99" s="182">
        <f>O99*H99</f>
        <v>0</v>
      </c>
      <c r="Q99" s="182">
        <v>0</v>
      </c>
      <c r="R99" s="182">
        <f>Q99*H99</f>
        <v>0</v>
      </c>
      <c r="S99" s="182">
        <v>0</v>
      </c>
      <c r="T99" s="183">
        <f>S99*H99</f>
        <v>0</v>
      </c>
      <c r="AR99" s="15" t="s">
        <v>128</v>
      </c>
      <c r="AT99" s="15" t="s">
        <v>123</v>
      </c>
      <c r="AU99" s="15" t="s">
        <v>79</v>
      </c>
      <c r="AY99" s="15" t="s">
        <v>120</v>
      </c>
      <c r="BE99" s="184">
        <f>IF(N99="základní",J99,0)</f>
        <v>0</v>
      </c>
      <c r="BF99" s="184">
        <f>IF(N99="snížená",J99,0)</f>
        <v>0</v>
      </c>
      <c r="BG99" s="184">
        <f>IF(N99="zákl. přenesená",J99,0)</f>
        <v>0</v>
      </c>
      <c r="BH99" s="184">
        <f>IF(N99="sníž. přenesená",J99,0)</f>
        <v>0</v>
      </c>
      <c r="BI99" s="184">
        <f>IF(N99="nulová",J99,0)</f>
        <v>0</v>
      </c>
      <c r="BJ99" s="15" t="s">
        <v>21</v>
      </c>
      <c r="BK99" s="184">
        <f>ROUND(I99*H99,2)</f>
        <v>0</v>
      </c>
      <c r="BL99" s="15" t="s">
        <v>128</v>
      </c>
      <c r="BM99" s="15" t="s">
        <v>139</v>
      </c>
    </row>
    <row r="100" spans="2:65" s="1" customFormat="1" ht="16.5" customHeight="1">
      <c r="B100" s="32"/>
      <c r="C100" s="173" t="s">
        <v>128</v>
      </c>
      <c r="D100" s="173" t="s">
        <v>123</v>
      </c>
      <c r="E100" s="174" t="s">
        <v>140</v>
      </c>
      <c r="F100" s="175" t="s">
        <v>141</v>
      </c>
      <c r="G100" s="176" t="s">
        <v>142</v>
      </c>
      <c r="H100" s="177">
        <v>150</v>
      </c>
      <c r="I100" s="178"/>
      <c r="J100" s="179">
        <f>ROUND(I100*H100,2)</f>
        <v>0</v>
      </c>
      <c r="K100" s="175" t="s">
        <v>127</v>
      </c>
      <c r="L100" s="36"/>
      <c r="M100" s="180" t="s">
        <v>1</v>
      </c>
      <c r="N100" s="181" t="s">
        <v>42</v>
      </c>
      <c r="O100" s="58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AR100" s="15" t="s">
        <v>128</v>
      </c>
      <c r="AT100" s="15" t="s">
        <v>123</v>
      </c>
      <c r="AU100" s="15" t="s">
        <v>79</v>
      </c>
      <c r="AY100" s="15" t="s">
        <v>120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15" t="s">
        <v>21</v>
      </c>
      <c r="BK100" s="184">
        <f>ROUND(I100*H100,2)</f>
        <v>0</v>
      </c>
      <c r="BL100" s="15" t="s">
        <v>128</v>
      </c>
      <c r="BM100" s="15" t="s">
        <v>143</v>
      </c>
    </row>
    <row r="101" spans="2:65" s="1" customFormat="1" ht="16.5" customHeight="1">
      <c r="B101" s="32"/>
      <c r="C101" s="173" t="s">
        <v>144</v>
      </c>
      <c r="D101" s="173" t="s">
        <v>123</v>
      </c>
      <c r="E101" s="174" t="s">
        <v>145</v>
      </c>
      <c r="F101" s="175" t="s">
        <v>146</v>
      </c>
      <c r="G101" s="176" t="s">
        <v>142</v>
      </c>
      <c r="H101" s="177">
        <v>9000</v>
      </c>
      <c r="I101" s="178"/>
      <c r="J101" s="179">
        <f>ROUND(I101*H101,2)</f>
        <v>0</v>
      </c>
      <c r="K101" s="175" t="s">
        <v>127</v>
      </c>
      <c r="L101" s="36"/>
      <c r="M101" s="180" t="s">
        <v>1</v>
      </c>
      <c r="N101" s="181" t="s">
        <v>42</v>
      </c>
      <c r="O101" s="58"/>
      <c r="P101" s="182">
        <f>O101*H101</f>
        <v>0</v>
      </c>
      <c r="Q101" s="182">
        <v>0</v>
      </c>
      <c r="R101" s="182">
        <f>Q101*H101</f>
        <v>0</v>
      </c>
      <c r="S101" s="182">
        <v>0</v>
      </c>
      <c r="T101" s="183">
        <f>S101*H101</f>
        <v>0</v>
      </c>
      <c r="AR101" s="15" t="s">
        <v>128</v>
      </c>
      <c r="AT101" s="15" t="s">
        <v>123</v>
      </c>
      <c r="AU101" s="15" t="s">
        <v>79</v>
      </c>
      <c r="AY101" s="15" t="s">
        <v>120</v>
      </c>
      <c r="BE101" s="184">
        <f>IF(N101="základní",J101,0)</f>
        <v>0</v>
      </c>
      <c r="BF101" s="184">
        <f>IF(N101="snížená",J101,0)</f>
        <v>0</v>
      </c>
      <c r="BG101" s="184">
        <f>IF(N101="zákl. přenesená",J101,0)</f>
        <v>0</v>
      </c>
      <c r="BH101" s="184">
        <f>IF(N101="sníž. přenesená",J101,0)</f>
        <v>0</v>
      </c>
      <c r="BI101" s="184">
        <f>IF(N101="nulová",J101,0)</f>
        <v>0</v>
      </c>
      <c r="BJ101" s="15" t="s">
        <v>21</v>
      </c>
      <c r="BK101" s="184">
        <f>ROUND(I101*H101,2)</f>
        <v>0</v>
      </c>
      <c r="BL101" s="15" t="s">
        <v>128</v>
      </c>
      <c r="BM101" s="15" t="s">
        <v>147</v>
      </c>
    </row>
    <row r="102" spans="2:65" s="12" customFormat="1">
      <c r="B102" s="196"/>
      <c r="C102" s="197"/>
      <c r="D102" s="187" t="s">
        <v>130</v>
      </c>
      <c r="E102" s="197"/>
      <c r="F102" s="199" t="s">
        <v>148</v>
      </c>
      <c r="G102" s="197"/>
      <c r="H102" s="200">
        <v>9000</v>
      </c>
      <c r="I102" s="201"/>
      <c r="J102" s="197"/>
      <c r="K102" s="197"/>
      <c r="L102" s="202"/>
      <c r="M102" s="203"/>
      <c r="N102" s="204"/>
      <c r="O102" s="204"/>
      <c r="P102" s="204"/>
      <c r="Q102" s="204"/>
      <c r="R102" s="204"/>
      <c r="S102" s="204"/>
      <c r="T102" s="205"/>
      <c r="AT102" s="206" t="s">
        <v>130</v>
      </c>
      <c r="AU102" s="206" t="s">
        <v>79</v>
      </c>
      <c r="AV102" s="12" t="s">
        <v>79</v>
      </c>
      <c r="AW102" s="12" t="s">
        <v>4</v>
      </c>
      <c r="AX102" s="12" t="s">
        <v>21</v>
      </c>
      <c r="AY102" s="206" t="s">
        <v>120</v>
      </c>
    </row>
    <row r="103" spans="2:65" s="1" customFormat="1" ht="16.5" customHeight="1">
      <c r="B103" s="32"/>
      <c r="C103" s="173" t="s">
        <v>149</v>
      </c>
      <c r="D103" s="173" t="s">
        <v>123</v>
      </c>
      <c r="E103" s="174" t="s">
        <v>150</v>
      </c>
      <c r="F103" s="175" t="s">
        <v>151</v>
      </c>
      <c r="G103" s="176" t="s">
        <v>142</v>
      </c>
      <c r="H103" s="177">
        <v>150</v>
      </c>
      <c r="I103" s="178"/>
      <c r="J103" s="179">
        <f>ROUND(I103*H103,2)</f>
        <v>0</v>
      </c>
      <c r="K103" s="175" t="s">
        <v>127</v>
      </c>
      <c r="L103" s="36"/>
      <c r="M103" s="180" t="s">
        <v>1</v>
      </c>
      <c r="N103" s="181" t="s">
        <v>42</v>
      </c>
      <c r="O103" s="58"/>
      <c r="P103" s="182">
        <f>O103*H103</f>
        <v>0</v>
      </c>
      <c r="Q103" s="182">
        <v>0</v>
      </c>
      <c r="R103" s="182">
        <f>Q103*H103</f>
        <v>0</v>
      </c>
      <c r="S103" s="182">
        <v>0</v>
      </c>
      <c r="T103" s="183">
        <f>S103*H103</f>
        <v>0</v>
      </c>
      <c r="AR103" s="15" t="s">
        <v>128</v>
      </c>
      <c r="AT103" s="15" t="s">
        <v>123</v>
      </c>
      <c r="AU103" s="15" t="s">
        <v>79</v>
      </c>
      <c r="AY103" s="15" t="s">
        <v>120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15" t="s">
        <v>21</v>
      </c>
      <c r="BK103" s="184">
        <f>ROUND(I103*H103,2)</f>
        <v>0</v>
      </c>
      <c r="BL103" s="15" t="s">
        <v>128</v>
      </c>
      <c r="BM103" s="15" t="s">
        <v>152</v>
      </c>
    </row>
    <row r="104" spans="2:65" s="1" customFormat="1" ht="16.5" customHeight="1">
      <c r="B104" s="32"/>
      <c r="C104" s="173" t="s">
        <v>153</v>
      </c>
      <c r="D104" s="173" t="s">
        <v>123</v>
      </c>
      <c r="E104" s="174" t="s">
        <v>154</v>
      </c>
      <c r="F104" s="175" t="s">
        <v>155</v>
      </c>
      <c r="G104" s="176" t="s">
        <v>156</v>
      </c>
      <c r="H104" s="177">
        <v>1</v>
      </c>
      <c r="I104" s="178"/>
      <c r="J104" s="179">
        <f>ROUND(I104*H104,2)</f>
        <v>0</v>
      </c>
      <c r="K104" s="175" t="s">
        <v>1</v>
      </c>
      <c r="L104" s="36"/>
      <c r="M104" s="180" t="s">
        <v>1</v>
      </c>
      <c r="N104" s="181" t="s">
        <v>42</v>
      </c>
      <c r="O104" s="58"/>
      <c r="P104" s="182">
        <f>O104*H104</f>
        <v>0</v>
      </c>
      <c r="Q104" s="182">
        <v>0</v>
      </c>
      <c r="R104" s="182">
        <f>Q104*H104</f>
        <v>0</v>
      </c>
      <c r="S104" s="182">
        <v>0</v>
      </c>
      <c r="T104" s="183">
        <f>S104*H104</f>
        <v>0</v>
      </c>
      <c r="AR104" s="15" t="s">
        <v>128</v>
      </c>
      <c r="AT104" s="15" t="s">
        <v>123</v>
      </c>
      <c r="AU104" s="15" t="s">
        <v>79</v>
      </c>
      <c r="AY104" s="15" t="s">
        <v>120</v>
      </c>
      <c r="BE104" s="184">
        <f>IF(N104="základní",J104,0)</f>
        <v>0</v>
      </c>
      <c r="BF104" s="184">
        <f>IF(N104="snížená",J104,0)</f>
        <v>0</v>
      </c>
      <c r="BG104" s="184">
        <f>IF(N104="zákl. přenesená",J104,0)</f>
        <v>0</v>
      </c>
      <c r="BH104" s="184">
        <f>IF(N104="sníž. přenesená",J104,0)</f>
        <v>0</v>
      </c>
      <c r="BI104" s="184">
        <f>IF(N104="nulová",J104,0)</f>
        <v>0</v>
      </c>
      <c r="BJ104" s="15" t="s">
        <v>21</v>
      </c>
      <c r="BK104" s="184">
        <f>ROUND(I104*H104,2)</f>
        <v>0</v>
      </c>
      <c r="BL104" s="15" t="s">
        <v>128</v>
      </c>
      <c r="BM104" s="15" t="s">
        <v>157</v>
      </c>
    </row>
    <row r="105" spans="2:65" s="10" customFormat="1" ht="22.9" customHeight="1">
      <c r="B105" s="157"/>
      <c r="C105" s="158"/>
      <c r="D105" s="159" t="s">
        <v>70</v>
      </c>
      <c r="E105" s="171" t="s">
        <v>158</v>
      </c>
      <c r="F105" s="171" t="s">
        <v>159</v>
      </c>
      <c r="G105" s="158"/>
      <c r="H105" s="158"/>
      <c r="I105" s="161"/>
      <c r="J105" s="172">
        <f>BK105</f>
        <v>0</v>
      </c>
      <c r="K105" s="158"/>
      <c r="L105" s="163"/>
      <c r="M105" s="164"/>
      <c r="N105" s="165"/>
      <c r="O105" s="165"/>
      <c r="P105" s="166">
        <f>SUM(P106:P107)</f>
        <v>0</v>
      </c>
      <c r="Q105" s="165"/>
      <c r="R105" s="166">
        <f>SUM(R106:R107)</f>
        <v>8</v>
      </c>
      <c r="S105" s="165"/>
      <c r="T105" s="167">
        <f>SUM(T106:T107)</f>
        <v>0</v>
      </c>
      <c r="AR105" s="168" t="s">
        <v>21</v>
      </c>
      <c r="AT105" s="169" t="s">
        <v>70</v>
      </c>
      <c r="AU105" s="169" t="s">
        <v>21</v>
      </c>
      <c r="AY105" s="168" t="s">
        <v>120</v>
      </c>
      <c r="BK105" s="170">
        <f>SUM(BK106:BK107)</f>
        <v>0</v>
      </c>
    </row>
    <row r="106" spans="2:65" s="1" customFormat="1" ht="16.5" customHeight="1">
      <c r="B106" s="32"/>
      <c r="C106" s="173" t="s">
        <v>160</v>
      </c>
      <c r="D106" s="173" t="s">
        <v>123</v>
      </c>
      <c r="E106" s="174" t="s">
        <v>161</v>
      </c>
      <c r="F106" s="175" t="s">
        <v>162</v>
      </c>
      <c r="G106" s="176" t="s">
        <v>156</v>
      </c>
      <c r="H106" s="177">
        <v>4</v>
      </c>
      <c r="I106" s="178"/>
      <c r="J106" s="179">
        <f>ROUND(I106*H106,2)</f>
        <v>0</v>
      </c>
      <c r="K106" s="175" t="s">
        <v>1</v>
      </c>
      <c r="L106" s="36"/>
      <c r="M106" s="180" t="s">
        <v>1</v>
      </c>
      <c r="N106" s="181" t="s">
        <v>42</v>
      </c>
      <c r="O106" s="58"/>
      <c r="P106" s="182">
        <f>O106*H106</f>
        <v>0</v>
      </c>
      <c r="Q106" s="182">
        <v>2</v>
      </c>
      <c r="R106" s="182">
        <f>Q106*H106</f>
        <v>8</v>
      </c>
      <c r="S106" s="182">
        <v>0</v>
      </c>
      <c r="T106" s="183">
        <f>S106*H106</f>
        <v>0</v>
      </c>
      <c r="AR106" s="15" t="s">
        <v>128</v>
      </c>
      <c r="AT106" s="15" t="s">
        <v>123</v>
      </c>
      <c r="AU106" s="15" t="s">
        <v>79</v>
      </c>
      <c r="AY106" s="15" t="s">
        <v>120</v>
      </c>
      <c r="BE106" s="184">
        <f>IF(N106="základní",J106,0)</f>
        <v>0</v>
      </c>
      <c r="BF106" s="184">
        <f>IF(N106="snížená",J106,0)</f>
        <v>0</v>
      </c>
      <c r="BG106" s="184">
        <f>IF(N106="zákl. přenesená",J106,0)</f>
        <v>0</v>
      </c>
      <c r="BH106" s="184">
        <f>IF(N106="sníž. přenesená",J106,0)</f>
        <v>0</v>
      </c>
      <c r="BI106" s="184">
        <f>IF(N106="nulová",J106,0)</f>
        <v>0</v>
      </c>
      <c r="BJ106" s="15" t="s">
        <v>21</v>
      </c>
      <c r="BK106" s="184">
        <f>ROUND(I106*H106,2)</f>
        <v>0</v>
      </c>
      <c r="BL106" s="15" t="s">
        <v>128</v>
      </c>
      <c r="BM106" s="15" t="s">
        <v>163</v>
      </c>
    </row>
    <row r="107" spans="2:65" s="1" customFormat="1" ht="16.5" customHeight="1">
      <c r="B107" s="32"/>
      <c r="C107" s="173" t="s">
        <v>121</v>
      </c>
      <c r="D107" s="173" t="s">
        <v>123</v>
      </c>
      <c r="E107" s="174" t="s">
        <v>164</v>
      </c>
      <c r="F107" s="175" t="s">
        <v>165</v>
      </c>
      <c r="G107" s="176" t="s">
        <v>142</v>
      </c>
      <c r="H107" s="177">
        <v>32</v>
      </c>
      <c r="I107" s="178"/>
      <c r="J107" s="179">
        <f>ROUND(I107*H107,2)</f>
        <v>0</v>
      </c>
      <c r="K107" s="175" t="s">
        <v>1</v>
      </c>
      <c r="L107" s="36"/>
      <c r="M107" s="180" t="s">
        <v>1</v>
      </c>
      <c r="N107" s="181" t="s">
        <v>42</v>
      </c>
      <c r="O107" s="58"/>
      <c r="P107" s="182">
        <f>O107*H107</f>
        <v>0</v>
      </c>
      <c r="Q107" s="182">
        <v>0</v>
      </c>
      <c r="R107" s="182">
        <f>Q107*H107</f>
        <v>0</v>
      </c>
      <c r="S107" s="182">
        <v>0</v>
      </c>
      <c r="T107" s="183">
        <f>S107*H107</f>
        <v>0</v>
      </c>
      <c r="AR107" s="15" t="s">
        <v>128</v>
      </c>
      <c r="AT107" s="15" t="s">
        <v>123</v>
      </c>
      <c r="AU107" s="15" t="s">
        <v>79</v>
      </c>
      <c r="AY107" s="15" t="s">
        <v>120</v>
      </c>
      <c r="BE107" s="184">
        <f>IF(N107="základní",J107,0)</f>
        <v>0</v>
      </c>
      <c r="BF107" s="184">
        <f>IF(N107="snížená",J107,0)</f>
        <v>0</v>
      </c>
      <c r="BG107" s="184">
        <f>IF(N107="zákl. přenesená",J107,0)</f>
        <v>0</v>
      </c>
      <c r="BH107" s="184">
        <f>IF(N107="sníž. přenesená",J107,0)</f>
        <v>0</v>
      </c>
      <c r="BI107" s="184">
        <f>IF(N107="nulová",J107,0)</f>
        <v>0</v>
      </c>
      <c r="BJ107" s="15" t="s">
        <v>21</v>
      </c>
      <c r="BK107" s="184">
        <f>ROUND(I107*H107,2)</f>
        <v>0</v>
      </c>
      <c r="BL107" s="15" t="s">
        <v>128</v>
      </c>
      <c r="BM107" s="15" t="s">
        <v>166</v>
      </c>
    </row>
    <row r="108" spans="2:65" s="10" customFormat="1" ht="25.9" customHeight="1">
      <c r="B108" s="157"/>
      <c r="C108" s="158"/>
      <c r="D108" s="159" t="s">
        <v>70</v>
      </c>
      <c r="E108" s="160" t="s">
        <v>167</v>
      </c>
      <c r="F108" s="160" t="s">
        <v>168</v>
      </c>
      <c r="G108" s="158"/>
      <c r="H108" s="158"/>
      <c r="I108" s="161"/>
      <c r="J108" s="162">
        <f>BK108</f>
        <v>0</v>
      </c>
      <c r="K108" s="158"/>
      <c r="L108" s="163"/>
      <c r="M108" s="164"/>
      <c r="N108" s="165"/>
      <c r="O108" s="165"/>
      <c r="P108" s="166">
        <f>P109+P120</f>
        <v>0</v>
      </c>
      <c r="Q108" s="165"/>
      <c r="R108" s="166">
        <f>R109+R120</f>
        <v>1.0796599999999998</v>
      </c>
      <c r="S108" s="165"/>
      <c r="T108" s="167">
        <f>T109+T120</f>
        <v>0</v>
      </c>
      <c r="AR108" s="168" t="s">
        <v>79</v>
      </c>
      <c r="AT108" s="169" t="s">
        <v>70</v>
      </c>
      <c r="AU108" s="169" t="s">
        <v>71</v>
      </c>
      <c r="AY108" s="168" t="s">
        <v>120</v>
      </c>
      <c r="BK108" s="170">
        <f>BK109+BK120</f>
        <v>0</v>
      </c>
    </row>
    <row r="109" spans="2:65" s="10" customFormat="1" ht="22.9" customHeight="1">
      <c r="B109" s="157"/>
      <c r="C109" s="158"/>
      <c r="D109" s="159" t="s">
        <v>70</v>
      </c>
      <c r="E109" s="171" t="s">
        <v>169</v>
      </c>
      <c r="F109" s="171" t="s">
        <v>170</v>
      </c>
      <c r="G109" s="158"/>
      <c r="H109" s="158"/>
      <c r="I109" s="161"/>
      <c r="J109" s="172">
        <f>BK109</f>
        <v>0</v>
      </c>
      <c r="K109" s="158"/>
      <c r="L109" s="163"/>
      <c r="M109" s="164"/>
      <c r="N109" s="165"/>
      <c r="O109" s="165"/>
      <c r="P109" s="166">
        <f>SUM(P110:P119)</f>
        <v>0</v>
      </c>
      <c r="Q109" s="165"/>
      <c r="R109" s="166">
        <f>SUM(R110:R119)</f>
        <v>1.0214999999999999</v>
      </c>
      <c r="S109" s="165"/>
      <c r="T109" s="167">
        <f>SUM(T110:T119)</f>
        <v>0</v>
      </c>
      <c r="AR109" s="168" t="s">
        <v>79</v>
      </c>
      <c r="AT109" s="169" t="s">
        <v>70</v>
      </c>
      <c r="AU109" s="169" t="s">
        <v>21</v>
      </c>
      <c r="AY109" s="168" t="s">
        <v>120</v>
      </c>
      <c r="BK109" s="170">
        <f>SUM(BK110:BK119)</f>
        <v>0</v>
      </c>
    </row>
    <row r="110" spans="2:65" s="1" customFormat="1" ht="16.5" customHeight="1">
      <c r="B110" s="32"/>
      <c r="C110" s="173" t="s">
        <v>25</v>
      </c>
      <c r="D110" s="173" t="s">
        <v>123</v>
      </c>
      <c r="E110" s="174" t="s">
        <v>171</v>
      </c>
      <c r="F110" s="175" t="s">
        <v>172</v>
      </c>
      <c r="G110" s="176" t="s">
        <v>173</v>
      </c>
      <c r="H110" s="177">
        <v>900</v>
      </c>
      <c r="I110" s="178"/>
      <c r="J110" s="179">
        <f>ROUND(I110*H110,2)</f>
        <v>0</v>
      </c>
      <c r="K110" s="175" t="s">
        <v>127</v>
      </c>
      <c r="L110" s="36"/>
      <c r="M110" s="180" t="s">
        <v>1</v>
      </c>
      <c r="N110" s="181" t="s">
        <v>42</v>
      </c>
      <c r="O110" s="58"/>
      <c r="P110" s="182">
        <f>O110*H110</f>
        <v>0</v>
      </c>
      <c r="Q110" s="182">
        <v>5.0000000000000002E-5</v>
      </c>
      <c r="R110" s="182">
        <f>Q110*H110</f>
        <v>4.5000000000000005E-2</v>
      </c>
      <c r="S110" s="182">
        <v>0</v>
      </c>
      <c r="T110" s="183">
        <f>S110*H110</f>
        <v>0</v>
      </c>
      <c r="AR110" s="15" t="s">
        <v>174</v>
      </c>
      <c r="AT110" s="15" t="s">
        <v>123</v>
      </c>
      <c r="AU110" s="15" t="s">
        <v>79</v>
      </c>
      <c r="AY110" s="15" t="s">
        <v>120</v>
      </c>
      <c r="BE110" s="184">
        <f>IF(N110="základní",J110,0)</f>
        <v>0</v>
      </c>
      <c r="BF110" s="184">
        <f>IF(N110="snížená",J110,0)</f>
        <v>0</v>
      </c>
      <c r="BG110" s="184">
        <f>IF(N110="zákl. přenesená",J110,0)</f>
        <v>0</v>
      </c>
      <c r="BH110" s="184">
        <f>IF(N110="sníž. přenesená",J110,0)</f>
        <v>0</v>
      </c>
      <c r="BI110" s="184">
        <f>IF(N110="nulová",J110,0)</f>
        <v>0</v>
      </c>
      <c r="BJ110" s="15" t="s">
        <v>21</v>
      </c>
      <c r="BK110" s="184">
        <f>ROUND(I110*H110,2)</f>
        <v>0</v>
      </c>
      <c r="BL110" s="15" t="s">
        <v>174</v>
      </c>
      <c r="BM110" s="15" t="s">
        <v>175</v>
      </c>
    </row>
    <row r="111" spans="2:65" s="11" customFormat="1">
      <c r="B111" s="185"/>
      <c r="C111" s="186"/>
      <c r="D111" s="187" t="s">
        <v>130</v>
      </c>
      <c r="E111" s="188" t="s">
        <v>1</v>
      </c>
      <c r="F111" s="189" t="s">
        <v>176</v>
      </c>
      <c r="G111" s="186"/>
      <c r="H111" s="188" t="s">
        <v>1</v>
      </c>
      <c r="I111" s="190"/>
      <c r="J111" s="186"/>
      <c r="K111" s="186"/>
      <c r="L111" s="191"/>
      <c r="M111" s="192"/>
      <c r="N111" s="193"/>
      <c r="O111" s="193"/>
      <c r="P111" s="193"/>
      <c r="Q111" s="193"/>
      <c r="R111" s="193"/>
      <c r="S111" s="193"/>
      <c r="T111" s="194"/>
      <c r="AT111" s="195" t="s">
        <v>130</v>
      </c>
      <c r="AU111" s="195" t="s">
        <v>79</v>
      </c>
      <c r="AV111" s="11" t="s">
        <v>21</v>
      </c>
      <c r="AW111" s="11" t="s">
        <v>34</v>
      </c>
      <c r="AX111" s="11" t="s">
        <v>71</v>
      </c>
      <c r="AY111" s="195" t="s">
        <v>120</v>
      </c>
    </row>
    <row r="112" spans="2:65" s="12" customFormat="1">
      <c r="B112" s="196"/>
      <c r="C112" s="197"/>
      <c r="D112" s="187" t="s">
        <v>130</v>
      </c>
      <c r="E112" s="198" t="s">
        <v>1</v>
      </c>
      <c r="F112" s="199" t="s">
        <v>177</v>
      </c>
      <c r="G112" s="197"/>
      <c r="H112" s="200">
        <v>600</v>
      </c>
      <c r="I112" s="201"/>
      <c r="J112" s="197"/>
      <c r="K112" s="197"/>
      <c r="L112" s="202"/>
      <c r="M112" s="203"/>
      <c r="N112" s="204"/>
      <c r="O112" s="204"/>
      <c r="P112" s="204"/>
      <c r="Q112" s="204"/>
      <c r="R112" s="204"/>
      <c r="S112" s="204"/>
      <c r="T112" s="205"/>
      <c r="AT112" s="206" t="s">
        <v>130</v>
      </c>
      <c r="AU112" s="206" t="s">
        <v>79</v>
      </c>
      <c r="AV112" s="12" t="s">
        <v>79</v>
      </c>
      <c r="AW112" s="12" t="s">
        <v>34</v>
      </c>
      <c r="AX112" s="12" t="s">
        <v>71</v>
      </c>
      <c r="AY112" s="206" t="s">
        <v>120</v>
      </c>
    </row>
    <row r="113" spans="2:65" s="11" customFormat="1">
      <c r="B113" s="185"/>
      <c r="C113" s="186"/>
      <c r="D113" s="187" t="s">
        <v>130</v>
      </c>
      <c r="E113" s="188" t="s">
        <v>1</v>
      </c>
      <c r="F113" s="189" t="s">
        <v>178</v>
      </c>
      <c r="G113" s="186"/>
      <c r="H113" s="188" t="s">
        <v>1</v>
      </c>
      <c r="I113" s="190"/>
      <c r="J113" s="186"/>
      <c r="K113" s="186"/>
      <c r="L113" s="191"/>
      <c r="M113" s="192"/>
      <c r="N113" s="193"/>
      <c r="O113" s="193"/>
      <c r="P113" s="193"/>
      <c r="Q113" s="193"/>
      <c r="R113" s="193"/>
      <c r="S113" s="193"/>
      <c r="T113" s="194"/>
      <c r="AT113" s="195" t="s">
        <v>130</v>
      </c>
      <c r="AU113" s="195" t="s">
        <v>79</v>
      </c>
      <c r="AV113" s="11" t="s">
        <v>21</v>
      </c>
      <c r="AW113" s="11" t="s">
        <v>34</v>
      </c>
      <c r="AX113" s="11" t="s">
        <v>71</v>
      </c>
      <c r="AY113" s="195" t="s">
        <v>120</v>
      </c>
    </row>
    <row r="114" spans="2:65" s="12" customFormat="1">
      <c r="B114" s="196"/>
      <c r="C114" s="197"/>
      <c r="D114" s="187" t="s">
        <v>130</v>
      </c>
      <c r="E114" s="198" t="s">
        <v>1</v>
      </c>
      <c r="F114" s="199" t="s">
        <v>179</v>
      </c>
      <c r="G114" s="197"/>
      <c r="H114" s="200">
        <v>300</v>
      </c>
      <c r="I114" s="201"/>
      <c r="J114" s="197"/>
      <c r="K114" s="197"/>
      <c r="L114" s="202"/>
      <c r="M114" s="203"/>
      <c r="N114" s="204"/>
      <c r="O114" s="204"/>
      <c r="P114" s="204"/>
      <c r="Q114" s="204"/>
      <c r="R114" s="204"/>
      <c r="S114" s="204"/>
      <c r="T114" s="205"/>
      <c r="AT114" s="206" t="s">
        <v>130</v>
      </c>
      <c r="AU114" s="206" t="s">
        <v>79</v>
      </c>
      <c r="AV114" s="12" t="s">
        <v>79</v>
      </c>
      <c r="AW114" s="12" t="s">
        <v>34</v>
      </c>
      <c r="AX114" s="12" t="s">
        <v>71</v>
      </c>
      <c r="AY114" s="206" t="s">
        <v>120</v>
      </c>
    </row>
    <row r="115" spans="2:65" s="13" customFormat="1">
      <c r="B115" s="207"/>
      <c r="C115" s="208"/>
      <c r="D115" s="187" t="s">
        <v>130</v>
      </c>
      <c r="E115" s="209" t="s">
        <v>1</v>
      </c>
      <c r="F115" s="210" t="s">
        <v>180</v>
      </c>
      <c r="G115" s="208"/>
      <c r="H115" s="211">
        <v>900</v>
      </c>
      <c r="I115" s="212"/>
      <c r="J115" s="208"/>
      <c r="K115" s="208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130</v>
      </c>
      <c r="AU115" s="217" t="s">
        <v>79</v>
      </c>
      <c r="AV115" s="13" t="s">
        <v>128</v>
      </c>
      <c r="AW115" s="13" t="s">
        <v>34</v>
      </c>
      <c r="AX115" s="13" t="s">
        <v>21</v>
      </c>
      <c r="AY115" s="217" t="s">
        <v>120</v>
      </c>
    </row>
    <row r="116" spans="2:65" s="1" customFormat="1" ht="16.5" customHeight="1">
      <c r="B116" s="32"/>
      <c r="C116" s="218" t="s">
        <v>181</v>
      </c>
      <c r="D116" s="218" t="s">
        <v>182</v>
      </c>
      <c r="E116" s="219" t="s">
        <v>183</v>
      </c>
      <c r="F116" s="220" t="s">
        <v>184</v>
      </c>
      <c r="G116" s="221" t="s">
        <v>173</v>
      </c>
      <c r="H116" s="222">
        <v>972</v>
      </c>
      <c r="I116" s="223"/>
      <c r="J116" s="224">
        <f>ROUND(I116*H116,2)</f>
        <v>0</v>
      </c>
      <c r="K116" s="220" t="s">
        <v>1</v>
      </c>
      <c r="L116" s="225"/>
      <c r="M116" s="226" t="s">
        <v>1</v>
      </c>
      <c r="N116" s="227" t="s">
        <v>42</v>
      </c>
      <c r="O116" s="58"/>
      <c r="P116" s="182">
        <f>O116*H116</f>
        <v>0</v>
      </c>
      <c r="Q116" s="182">
        <v>1E-3</v>
      </c>
      <c r="R116" s="182">
        <f>Q116*H116</f>
        <v>0.97199999999999998</v>
      </c>
      <c r="S116" s="182">
        <v>0</v>
      </c>
      <c r="T116" s="183">
        <f>S116*H116</f>
        <v>0</v>
      </c>
      <c r="AR116" s="15" t="s">
        <v>185</v>
      </c>
      <c r="AT116" s="15" t="s">
        <v>182</v>
      </c>
      <c r="AU116" s="15" t="s">
        <v>79</v>
      </c>
      <c r="AY116" s="15" t="s">
        <v>120</v>
      </c>
      <c r="BE116" s="184">
        <f>IF(N116="základní",J116,0)</f>
        <v>0</v>
      </c>
      <c r="BF116" s="184">
        <f>IF(N116="snížená",J116,0)</f>
        <v>0</v>
      </c>
      <c r="BG116" s="184">
        <f>IF(N116="zákl. přenesená",J116,0)</f>
        <v>0</v>
      </c>
      <c r="BH116" s="184">
        <f>IF(N116="sníž. přenesená",J116,0)</f>
        <v>0</v>
      </c>
      <c r="BI116" s="184">
        <f>IF(N116="nulová",J116,0)</f>
        <v>0</v>
      </c>
      <c r="BJ116" s="15" t="s">
        <v>21</v>
      </c>
      <c r="BK116" s="184">
        <f>ROUND(I116*H116,2)</f>
        <v>0</v>
      </c>
      <c r="BL116" s="15" t="s">
        <v>174</v>
      </c>
      <c r="BM116" s="15" t="s">
        <v>186</v>
      </c>
    </row>
    <row r="117" spans="2:65" s="1" customFormat="1" ht="16.5" customHeight="1">
      <c r="B117" s="32"/>
      <c r="C117" s="173" t="s">
        <v>187</v>
      </c>
      <c r="D117" s="173" t="s">
        <v>123</v>
      </c>
      <c r="E117" s="174" t="s">
        <v>188</v>
      </c>
      <c r="F117" s="175" t="s">
        <v>189</v>
      </c>
      <c r="G117" s="176" t="s">
        <v>173</v>
      </c>
      <c r="H117" s="177">
        <v>90</v>
      </c>
      <c r="I117" s="178"/>
      <c r="J117" s="179">
        <f>ROUND(I117*H117,2)</f>
        <v>0</v>
      </c>
      <c r="K117" s="175" t="s">
        <v>1</v>
      </c>
      <c r="L117" s="36"/>
      <c r="M117" s="180" t="s">
        <v>1</v>
      </c>
      <c r="N117" s="181" t="s">
        <v>42</v>
      </c>
      <c r="O117" s="58"/>
      <c r="P117" s="182">
        <f>O117*H117</f>
        <v>0</v>
      </c>
      <c r="Q117" s="182">
        <v>5.0000000000000002E-5</v>
      </c>
      <c r="R117" s="182">
        <f>Q117*H117</f>
        <v>4.5000000000000005E-3</v>
      </c>
      <c r="S117" s="182">
        <v>0</v>
      </c>
      <c r="T117" s="183">
        <f>S117*H117</f>
        <v>0</v>
      </c>
      <c r="AR117" s="15" t="s">
        <v>174</v>
      </c>
      <c r="AT117" s="15" t="s">
        <v>123</v>
      </c>
      <c r="AU117" s="15" t="s">
        <v>79</v>
      </c>
      <c r="AY117" s="15" t="s">
        <v>120</v>
      </c>
      <c r="BE117" s="184">
        <f>IF(N117="základní",J117,0)</f>
        <v>0</v>
      </c>
      <c r="BF117" s="184">
        <f>IF(N117="snížená",J117,0)</f>
        <v>0</v>
      </c>
      <c r="BG117" s="184">
        <f>IF(N117="zákl. přenesená",J117,0)</f>
        <v>0</v>
      </c>
      <c r="BH117" s="184">
        <f>IF(N117="sníž. přenesená",J117,0)</f>
        <v>0</v>
      </c>
      <c r="BI117" s="184">
        <f>IF(N117="nulová",J117,0)</f>
        <v>0</v>
      </c>
      <c r="BJ117" s="15" t="s">
        <v>21</v>
      </c>
      <c r="BK117" s="184">
        <f>ROUND(I117*H117,2)</f>
        <v>0</v>
      </c>
      <c r="BL117" s="15" t="s">
        <v>174</v>
      </c>
      <c r="BM117" s="15" t="s">
        <v>190</v>
      </c>
    </row>
    <row r="118" spans="2:65" s="12" customFormat="1">
      <c r="B118" s="196"/>
      <c r="C118" s="197"/>
      <c r="D118" s="187" t="s">
        <v>130</v>
      </c>
      <c r="E118" s="198" t="s">
        <v>1</v>
      </c>
      <c r="F118" s="199" t="s">
        <v>191</v>
      </c>
      <c r="G118" s="197"/>
      <c r="H118" s="200">
        <v>90</v>
      </c>
      <c r="I118" s="201"/>
      <c r="J118" s="197"/>
      <c r="K118" s="197"/>
      <c r="L118" s="202"/>
      <c r="M118" s="203"/>
      <c r="N118" s="204"/>
      <c r="O118" s="204"/>
      <c r="P118" s="204"/>
      <c r="Q118" s="204"/>
      <c r="R118" s="204"/>
      <c r="S118" s="204"/>
      <c r="T118" s="205"/>
      <c r="AT118" s="206" t="s">
        <v>130</v>
      </c>
      <c r="AU118" s="206" t="s">
        <v>79</v>
      </c>
      <c r="AV118" s="12" t="s">
        <v>79</v>
      </c>
      <c r="AW118" s="12" t="s">
        <v>34</v>
      </c>
      <c r="AX118" s="12" t="s">
        <v>21</v>
      </c>
      <c r="AY118" s="206" t="s">
        <v>120</v>
      </c>
    </row>
    <row r="119" spans="2:65" s="1" customFormat="1" ht="16.5" customHeight="1">
      <c r="B119" s="32"/>
      <c r="C119" s="173" t="s">
        <v>192</v>
      </c>
      <c r="D119" s="173" t="s">
        <v>123</v>
      </c>
      <c r="E119" s="174" t="s">
        <v>193</v>
      </c>
      <c r="F119" s="175" t="s">
        <v>194</v>
      </c>
      <c r="G119" s="176" t="s">
        <v>195</v>
      </c>
      <c r="H119" s="177">
        <v>1.022</v>
      </c>
      <c r="I119" s="178"/>
      <c r="J119" s="179">
        <f>ROUND(I119*H119,2)</f>
        <v>0</v>
      </c>
      <c r="K119" s="175" t="s">
        <v>127</v>
      </c>
      <c r="L119" s="36"/>
      <c r="M119" s="180" t="s">
        <v>1</v>
      </c>
      <c r="N119" s="181" t="s">
        <v>42</v>
      </c>
      <c r="O119" s="58"/>
      <c r="P119" s="182">
        <f>O119*H119</f>
        <v>0</v>
      </c>
      <c r="Q119" s="182">
        <v>0</v>
      </c>
      <c r="R119" s="182">
        <f>Q119*H119</f>
        <v>0</v>
      </c>
      <c r="S119" s="182">
        <v>0</v>
      </c>
      <c r="T119" s="183">
        <f>S119*H119</f>
        <v>0</v>
      </c>
      <c r="AR119" s="15" t="s">
        <v>174</v>
      </c>
      <c r="AT119" s="15" t="s">
        <v>123</v>
      </c>
      <c r="AU119" s="15" t="s">
        <v>79</v>
      </c>
      <c r="AY119" s="15" t="s">
        <v>120</v>
      </c>
      <c r="BE119" s="184">
        <f>IF(N119="základní",J119,0)</f>
        <v>0</v>
      </c>
      <c r="BF119" s="184">
        <f>IF(N119="snížená",J119,0)</f>
        <v>0</v>
      </c>
      <c r="BG119" s="184">
        <f>IF(N119="zákl. přenesená",J119,0)</f>
        <v>0</v>
      </c>
      <c r="BH119" s="184">
        <f>IF(N119="sníž. přenesená",J119,0)</f>
        <v>0</v>
      </c>
      <c r="BI119" s="184">
        <f>IF(N119="nulová",J119,0)</f>
        <v>0</v>
      </c>
      <c r="BJ119" s="15" t="s">
        <v>21</v>
      </c>
      <c r="BK119" s="184">
        <f>ROUND(I119*H119,2)</f>
        <v>0</v>
      </c>
      <c r="BL119" s="15" t="s">
        <v>174</v>
      </c>
      <c r="BM119" s="15" t="s">
        <v>196</v>
      </c>
    </row>
    <row r="120" spans="2:65" s="10" customFormat="1" ht="22.9" customHeight="1">
      <c r="B120" s="157"/>
      <c r="C120" s="158"/>
      <c r="D120" s="159" t="s">
        <v>70</v>
      </c>
      <c r="E120" s="171" t="s">
        <v>197</v>
      </c>
      <c r="F120" s="171" t="s">
        <v>198</v>
      </c>
      <c r="G120" s="158"/>
      <c r="H120" s="158"/>
      <c r="I120" s="161"/>
      <c r="J120" s="172">
        <f>BK120</f>
        <v>0</v>
      </c>
      <c r="K120" s="158"/>
      <c r="L120" s="163"/>
      <c r="M120" s="164"/>
      <c r="N120" s="165"/>
      <c r="O120" s="165"/>
      <c r="P120" s="166">
        <f>SUM(P121:P129)</f>
        <v>0</v>
      </c>
      <c r="Q120" s="165"/>
      <c r="R120" s="166">
        <f>SUM(R121:R129)</f>
        <v>5.8159999999999996E-2</v>
      </c>
      <c r="S120" s="165"/>
      <c r="T120" s="167">
        <f>SUM(T121:T129)</f>
        <v>0</v>
      </c>
      <c r="AR120" s="168" t="s">
        <v>79</v>
      </c>
      <c r="AT120" s="169" t="s">
        <v>70</v>
      </c>
      <c r="AU120" s="169" t="s">
        <v>21</v>
      </c>
      <c r="AY120" s="168" t="s">
        <v>120</v>
      </c>
      <c r="BK120" s="170">
        <f>SUM(BK121:BK129)</f>
        <v>0</v>
      </c>
    </row>
    <row r="121" spans="2:65" s="1" customFormat="1" ht="16.5" customHeight="1">
      <c r="B121" s="32"/>
      <c r="C121" s="173" t="s">
        <v>199</v>
      </c>
      <c r="D121" s="173" t="s">
        <v>123</v>
      </c>
      <c r="E121" s="174" t="s">
        <v>200</v>
      </c>
      <c r="F121" s="175" t="s">
        <v>201</v>
      </c>
      <c r="G121" s="176" t="s">
        <v>142</v>
      </c>
      <c r="H121" s="177">
        <v>350</v>
      </c>
      <c r="I121" s="178"/>
      <c r="J121" s="179">
        <f>ROUND(I121*H121,2)</f>
        <v>0</v>
      </c>
      <c r="K121" s="175" t="s">
        <v>1</v>
      </c>
      <c r="L121" s="36"/>
      <c r="M121" s="180" t="s">
        <v>1</v>
      </c>
      <c r="N121" s="181" t="s">
        <v>42</v>
      </c>
      <c r="O121" s="58"/>
      <c r="P121" s="182">
        <f>O121*H121</f>
        <v>0</v>
      </c>
      <c r="Q121" s="182">
        <v>0</v>
      </c>
      <c r="R121" s="182">
        <f>Q121*H121</f>
        <v>0</v>
      </c>
      <c r="S121" s="182">
        <v>0</v>
      </c>
      <c r="T121" s="183">
        <f>S121*H121</f>
        <v>0</v>
      </c>
      <c r="AR121" s="15" t="s">
        <v>174</v>
      </c>
      <c r="AT121" s="15" t="s">
        <v>123</v>
      </c>
      <c r="AU121" s="15" t="s">
        <v>79</v>
      </c>
      <c r="AY121" s="15" t="s">
        <v>120</v>
      </c>
      <c r="BE121" s="184">
        <f>IF(N121="základní",J121,0)</f>
        <v>0</v>
      </c>
      <c r="BF121" s="184">
        <f>IF(N121="snížená",J121,0)</f>
        <v>0</v>
      </c>
      <c r="BG121" s="184">
        <f>IF(N121="zákl. přenesená",J121,0)</f>
        <v>0</v>
      </c>
      <c r="BH121" s="184">
        <f>IF(N121="sníž. přenesená",J121,0)</f>
        <v>0</v>
      </c>
      <c r="BI121" s="184">
        <f>IF(N121="nulová",J121,0)</f>
        <v>0</v>
      </c>
      <c r="BJ121" s="15" t="s">
        <v>21</v>
      </c>
      <c r="BK121" s="184">
        <f>ROUND(I121*H121,2)</f>
        <v>0</v>
      </c>
      <c r="BL121" s="15" t="s">
        <v>174</v>
      </c>
      <c r="BM121" s="15" t="s">
        <v>202</v>
      </c>
    </row>
    <row r="122" spans="2:65" s="11" customFormat="1">
      <c r="B122" s="185"/>
      <c r="C122" s="186"/>
      <c r="D122" s="187" t="s">
        <v>130</v>
      </c>
      <c r="E122" s="188" t="s">
        <v>1</v>
      </c>
      <c r="F122" s="189" t="s">
        <v>203</v>
      </c>
      <c r="G122" s="186"/>
      <c r="H122" s="188" t="s">
        <v>1</v>
      </c>
      <c r="I122" s="190"/>
      <c r="J122" s="186"/>
      <c r="K122" s="186"/>
      <c r="L122" s="191"/>
      <c r="M122" s="192"/>
      <c r="N122" s="193"/>
      <c r="O122" s="193"/>
      <c r="P122" s="193"/>
      <c r="Q122" s="193"/>
      <c r="R122" s="193"/>
      <c r="S122" s="193"/>
      <c r="T122" s="194"/>
      <c r="AT122" s="195" t="s">
        <v>130</v>
      </c>
      <c r="AU122" s="195" t="s">
        <v>79</v>
      </c>
      <c r="AV122" s="11" t="s">
        <v>21</v>
      </c>
      <c r="AW122" s="11" t="s">
        <v>34</v>
      </c>
      <c r="AX122" s="11" t="s">
        <v>71</v>
      </c>
      <c r="AY122" s="195" t="s">
        <v>120</v>
      </c>
    </row>
    <row r="123" spans="2:65" s="12" customFormat="1">
      <c r="B123" s="196"/>
      <c r="C123" s="197"/>
      <c r="D123" s="187" t="s">
        <v>130</v>
      </c>
      <c r="E123" s="198" t="s">
        <v>1</v>
      </c>
      <c r="F123" s="199" t="s">
        <v>132</v>
      </c>
      <c r="G123" s="197"/>
      <c r="H123" s="200">
        <v>350</v>
      </c>
      <c r="I123" s="201"/>
      <c r="J123" s="197"/>
      <c r="K123" s="197"/>
      <c r="L123" s="202"/>
      <c r="M123" s="203"/>
      <c r="N123" s="204"/>
      <c r="O123" s="204"/>
      <c r="P123" s="204"/>
      <c r="Q123" s="204"/>
      <c r="R123" s="204"/>
      <c r="S123" s="204"/>
      <c r="T123" s="205"/>
      <c r="AT123" s="206" t="s">
        <v>130</v>
      </c>
      <c r="AU123" s="206" t="s">
        <v>79</v>
      </c>
      <c r="AV123" s="12" t="s">
        <v>79</v>
      </c>
      <c r="AW123" s="12" t="s">
        <v>34</v>
      </c>
      <c r="AX123" s="12" t="s">
        <v>21</v>
      </c>
      <c r="AY123" s="206" t="s">
        <v>120</v>
      </c>
    </row>
    <row r="124" spans="2:65" s="1" customFormat="1" ht="16.5" customHeight="1">
      <c r="B124" s="32"/>
      <c r="C124" s="173" t="s">
        <v>8</v>
      </c>
      <c r="D124" s="173" t="s">
        <v>123</v>
      </c>
      <c r="E124" s="174" t="s">
        <v>204</v>
      </c>
      <c r="F124" s="175" t="s">
        <v>205</v>
      </c>
      <c r="G124" s="176" t="s">
        <v>142</v>
      </c>
      <c r="H124" s="177">
        <v>350</v>
      </c>
      <c r="I124" s="178"/>
      <c r="J124" s="179">
        <f>ROUND(I124*H124,2)</f>
        <v>0</v>
      </c>
      <c r="K124" s="175" t="s">
        <v>127</v>
      </c>
      <c r="L124" s="36"/>
      <c r="M124" s="180" t="s">
        <v>1</v>
      </c>
      <c r="N124" s="181" t="s">
        <v>42</v>
      </c>
      <c r="O124" s="58"/>
      <c r="P124" s="182">
        <f>O124*H124</f>
        <v>0</v>
      </c>
      <c r="Q124" s="182">
        <v>1.6000000000000001E-4</v>
      </c>
      <c r="R124" s="182">
        <f>Q124*H124</f>
        <v>5.6000000000000001E-2</v>
      </c>
      <c r="S124" s="182">
        <v>0</v>
      </c>
      <c r="T124" s="183">
        <f>S124*H124</f>
        <v>0</v>
      </c>
      <c r="AR124" s="15" t="s">
        <v>174</v>
      </c>
      <c r="AT124" s="15" t="s">
        <v>123</v>
      </c>
      <c r="AU124" s="15" t="s">
        <v>79</v>
      </c>
      <c r="AY124" s="15" t="s">
        <v>120</v>
      </c>
      <c r="BE124" s="184">
        <f>IF(N124="základní",J124,0)</f>
        <v>0</v>
      </c>
      <c r="BF124" s="184">
        <f>IF(N124="snížená",J124,0)</f>
        <v>0</v>
      </c>
      <c r="BG124" s="184">
        <f>IF(N124="zákl. přenesená",J124,0)</f>
        <v>0</v>
      </c>
      <c r="BH124" s="184">
        <f>IF(N124="sníž. přenesená",J124,0)</f>
        <v>0</v>
      </c>
      <c r="BI124" s="184">
        <f>IF(N124="nulová",J124,0)</f>
        <v>0</v>
      </c>
      <c r="BJ124" s="15" t="s">
        <v>21</v>
      </c>
      <c r="BK124" s="184">
        <f>ROUND(I124*H124,2)</f>
        <v>0</v>
      </c>
      <c r="BL124" s="15" t="s">
        <v>174</v>
      </c>
      <c r="BM124" s="15" t="s">
        <v>206</v>
      </c>
    </row>
    <row r="125" spans="2:65" s="1" customFormat="1" ht="16.5" customHeight="1">
      <c r="B125" s="32"/>
      <c r="C125" s="173" t="s">
        <v>174</v>
      </c>
      <c r="D125" s="173" t="s">
        <v>123</v>
      </c>
      <c r="E125" s="174" t="s">
        <v>207</v>
      </c>
      <c r="F125" s="175" t="s">
        <v>208</v>
      </c>
      <c r="G125" s="176" t="s">
        <v>142</v>
      </c>
      <c r="H125" s="177">
        <v>35</v>
      </c>
      <c r="I125" s="178"/>
      <c r="J125" s="179">
        <f>ROUND(I125*H125,2)</f>
        <v>0</v>
      </c>
      <c r="K125" s="175" t="s">
        <v>127</v>
      </c>
      <c r="L125" s="36"/>
      <c r="M125" s="180" t="s">
        <v>1</v>
      </c>
      <c r="N125" s="181" t="s">
        <v>42</v>
      </c>
      <c r="O125" s="58"/>
      <c r="P125" s="182">
        <f>O125*H125</f>
        <v>0</v>
      </c>
      <c r="Q125" s="182">
        <v>6.0000000000000002E-5</v>
      </c>
      <c r="R125" s="182">
        <f>Q125*H125</f>
        <v>2.0999999999999999E-3</v>
      </c>
      <c r="S125" s="182">
        <v>0</v>
      </c>
      <c r="T125" s="183">
        <f>S125*H125</f>
        <v>0</v>
      </c>
      <c r="AR125" s="15" t="s">
        <v>174</v>
      </c>
      <c r="AT125" s="15" t="s">
        <v>123</v>
      </c>
      <c r="AU125" s="15" t="s">
        <v>79</v>
      </c>
      <c r="AY125" s="15" t="s">
        <v>120</v>
      </c>
      <c r="BE125" s="184">
        <f>IF(N125="základní",J125,0)</f>
        <v>0</v>
      </c>
      <c r="BF125" s="184">
        <f>IF(N125="snížená",J125,0)</f>
        <v>0</v>
      </c>
      <c r="BG125" s="184">
        <f>IF(N125="zákl. přenesená",J125,0)</f>
        <v>0</v>
      </c>
      <c r="BH125" s="184">
        <f>IF(N125="sníž. přenesená",J125,0)</f>
        <v>0</v>
      </c>
      <c r="BI125" s="184">
        <f>IF(N125="nulová",J125,0)</f>
        <v>0</v>
      </c>
      <c r="BJ125" s="15" t="s">
        <v>21</v>
      </c>
      <c r="BK125" s="184">
        <f>ROUND(I125*H125,2)</f>
        <v>0</v>
      </c>
      <c r="BL125" s="15" t="s">
        <v>174</v>
      </c>
      <c r="BM125" s="15" t="s">
        <v>209</v>
      </c>
    </row>
    <row r="126" spans="2:65" s="11" customFormat="1">
      <c r="B126" s="185"/>
      <c r="C126" s="186"/>
      <c r="D126" s="187" t="s">
        <v>130</v>
      </c>
      <c r="E126" s="188" t="s">
        <v>1</v>
      </c>
      <c r="F126" s="189" t="s">
        <v>210</v>
      </c>
      <c r="G126" s="186"/>
      <c r="H126" s="188" t="s">
        <v>1</v>
      </c>
      <c r="I126" s="190"/>
      <c r="J126" s="186"/>
      <c r="K126" s="186"/>
      <c r="L126" s="191"/>
      <c r="M126" s="192"/>
      <c r="N126" s="193"/>
      <c r="O126" s="193"/>
      <c r="P126" s="193"/>
      <c r="Q126" s="193"/>
      <c r="R126" s="193"/>
      <c r="S126" s="193"/>
      <c r="T126" s="194"/>
      <c r="AT126" s="195" t="s">
        <v>130</v>
      </c>
      <c r="AU126" s="195" t="s">
        <v>79</v>
      </c>
      <c r="AV126" s="11" t="s">
        <v>21</v>
      </c>
      <c r="AW126" s="11" t="s">
        <v>34</v>
      </c>
      <c r="AX126" s="11" t="s">
        <v>71</v>
      </c>
      <c r="AY126" s="195" t="s">
        <v>120</v>
      </c>
    </row>
    <row r="127" spans="2:65" s="12" customFormat="1">
      <c r="B127" s="196"/>
      <c r="C127" s="197"/>
      <c r="D127" s="187" t="s">
        <v>130</v>
      </c>
      <c r="E127" s="198" t="s">
        <v>1</v>
      </c>
      <c r="F127" s="199" t="s">
        <v>211</v>
      </c>
      <c r="G127" s="197"/>
      <c r="H127" s="200">
        <v>35</v>
      </c>
      <c r="I127" s="201"/>
      <c r="J127" s="197"/>
      <c r="K127" s="197"/>
      <c r="L127" s="202"/>
      <c r="M127" s="203"/>
      <c r="N127" s="204"/>
      <c r="O127" s="204"/>
      <c r="P127" s="204"/>
      <c r="Q127" s="204"/>
      <c r="R127" s="204"/>
      <c r="S127" s="204"/>
      <c r="T127" s="205"/>
      <c r="AT127" s="206" t="s">
        <v>130</v>
      </c>
      <c r="AU127" s="206" t="s">
        <v>79</v>
      </c>
      <c r="AV127" s="12" t="s">
        <v>79</v>
      </c>
      <c r="AW127" s="12" t="s">
        <v>34</v>
      </c>
      <c r="AX127" s="12" t="s">
        <v>21</v>
      </c>
      <c r="AY127" s="206" t="s">
        <v>120</v>
      </c>
    </row>
    <row r="128" spans="2:65" s="1" customFormat="1" ht="16.5" customHeight="1">
      <c r="B128" s="32"/>
      <c r="C128" s="173" t="s">
        <v>212</v>
      </c>
      <c r="D128" s="173" t="s">
        <v>123</v>
      </c>
      <c r="E128" s="174" t="s">
        <v>213</v>
      </c>
      <c r="F128" s="175" t="s">
        <v>214</v>
      </c>
      <c r="G128" s="176" t="s">
        <v>156</v>
      </c>
      <c r="H128" s="177">
        <v>1</v>
      </c>
      <c r="I128" s="178"/>
      <c r="J128" s="179">
        <f>ROUND(I128*H128,2)</f>
        <v>0</v>
      </c>
      <c r="K128" s="175" t="s">
        <v>1</v>
      </c>
      <c r="L128" s="36"/>
      <c r="M128" s="180" t="s">
        <v>1</v>
      </c>
      <c r="N128" s="181" t="s">
        <v>42</v>
      </c>
      <c r="O128" s="58"/>
      <c r="P128" s="182">
        <f>O128*H128</f>
        <v>0</v>
      </c>
      <c r="Q128" s="182">
        <v>6.0000000000000002E-5</v>
      </c>
      <c r="R128" s="182">
        <f>Q128*H128</f>
        <v>6.0000000000000002E-5</v>
      </c>
      <c r="S128" s="182">
        <v>0</v>
      </c>
      <c r="T128" s="183">
        <f>S128*H128</f>
        <v>0</v>
      </c>
      <c r="AR128" s="15" t="s">
        <v>174</v>
      </c>
      <c r="AT128" s="15" t="s">
        <v>123</v>
      </c>
      <c r="AU128" s="15" t="s">
        <v>79</v>
      </c>
      <c r="AY128" s="15" t="s">
        <v>120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15" t="s">
        <v>21</v>
      </c>
      <c r="BK128" s="184">
        <f>ROUND(I128*H128,2)</f>
        <v>0</v>
      </c>
      <c r="BL128" s="15" t="s">
        <v>174</v>
      </c>
      <c r="BM128" s="15" t="s">
        <v>215</v>
      </c>
    </row>
    <row r="129" spans="2:65" s="12" customFormat="1">
      <c r="B129" s="196"/>
      <c r="C129" s="197"/>
      <c r="D129" s="187" t="s">
        <v>130</v>
      </c>
      <c r="E129" s="198" t="s">
        <v>1</v>
      </c>
      <c r="F129" s="199" t="s">
        <v>21</v>
      </c>
      <c r="G129" s="197"/>
      <c r="H129" s="200">
        <v>1</v>
      </c>
      <c r="I129" s="201"/>
      <c r="J129" s="197"/>
      <c r="K129" s="197"/>
      <c r="L129" s="202"/>
      <c r="M129" s="203"/>
      <c r="N129" s="204"/>
      <c r="O129" s="204"/>
      <c r="P129" s="204"/>
      <c r="Q129" s="204"/>
      <c r="R129" s="204"/>
      <c r="S129" s="204"/>
      <c r="T129" s="205"/>
      <c r="AT129" s="206" t="s">
        <v>130</v>
      </c>
      <c r="AU129" s="206" t="s">
        <v>79</v>
      </c>
      <c r="AV129" s="12" t="s">
        <v>79</v>
      </c>
      <c r="AW129" s="12" t="s">
        <v>34</v>
      </c>
      <c r="AX129" s="12" t="s">
        <v>21</v>
      </c>
      <c r="AY129" s="206" t="s">
        <v>120</v>
      </c>
    </row>
    <row r="130" spans="2:65" s="10" customFormat="1" ht="25.9" customHeight="1">
      <c r="B130" s="157"/>
      <c r="C130" s="158"/>
      <c r="D130" s="159" t="s">
        <v>70</v>
      </c>
      <c r="E130" s="160" t="s">
        <v>216</v>
      </c>
      <c r="F130" s="160" t="s">
        <v>217</v>
      </c>
      <c r="G130" s="158"/>
      <c r="H130" s="158"/>
      <c r="I130" s="161"/>
      <c r="J130" s="162">
        <f>BK130</f>
        <v>0</v>
      </c>
      <c r="K130" s="158"/>
      <c r="L130" s="163"/>
      <c r="M130" s="164"/>
      <c r="N130" s="165"/>
      <c r="O130" s="165"/>
      <c r="P130" s="166">
        <f>P131+P134+P138+P140+P142</f>
        <v>0</v>
      </c>
      <c r="Q130" s="165"/>
      <c r="R130" s="166">
        <f>R131+R134+R138+R140+R142</f>
        <v>0</v>
      </c>
      <c r="S130" s="165"/>
      <c r="T130" s="167">
        <f>T131+T134+T138+T140+T142</f>
        <v>0</v>
      </c>
      <c r="AR130" s="168" t="s">
        <v>144</v>
      </c>
      <c r="AT130" s="169" t="s">
        <v>70</v>
      </c>
      <c r="AU130" s="169" t="s">
        <v>71</v>
      </c>
      <c r="AY130" s="168" t="s">
        <v>120</v>
      </c>
      <c r="BK130" s="170">
        <f>BK131+BK134+BK138+BK140+BK142</f>
        <v>0</v>
      </c>
    </row>
    <row r="131" spans="2:65" s="10" customFormat="1" ht="22.9" customHeight="1">
      <c r="B131" s="157"/>
      <c r="C131" s="158"/>
      <c r="D131" s="159" t="s">
        <v>70</v>
      </c>
      <c r="E131" s="171" t="s">
        <v>218</v>
      </c>
      <c r="F131" s="171" t="s">
        <v>219</v>
      </c>
      <c r="G131" s="158"/>
      <c r="H131" s="158"/>
      <c r="I131" s="161"/>
      <c r="J131" s="172">
        <f>BK131</f>
        <v>0</v>
      </c>
      <c r="K131" s="158"/>
      <c r="L131" s="163"/>
      <c r="M131" s="164"/>
      <c r="N131" s="165"/>
      <c r="O131" s="165"/>
      <c r="P131" s="166">
        <f>SUM(P132:P133)</f>
        <v>0</v>
      </c>
      <c r="Q131" s="165"/>
      <c r="R131" s="166">
        <f>SUM(R132:R133)</f>
        <v>0</v>
      </c>
      <c r="S131" s="165"/>
      <c r="T131" s="167">
        <f>SUM(T132:T133)</f>
        <v>0</v>
      </c>
      <c r="AR131" s="168" t="s">
        <v>144</v>
      </c>
      <c r="AT131" s="169" t="s">
        <v>70</v>
      </c>
      <c r="AU131" s="169" t="s">
        <v>21</v>
      </c>
      <c r="AY131" s="168" t="s">
        <v>120</v>
      </c>
      <c r="BK131" s="170">
        <f>SUM(BK132:BK133)</f>
        <v>0</v>
      </c>
    </row>
    <row r="132" spans="2:65" s="1" customFormat="1" ht="16.5" customHeight="1">
      <c r="B132" s="32"/>
      <c r="C132" s="173" t="s">
        <v>220</v>
      </c>
      <c r="D132" s="173" t="s">
        <v>123</v>
      </c>
      <c r="E132" s="174" t="s">
        <v>221</v>
      </c>
      <c r="F132" s="175" t="s">
        <v>222</v>
      </c>
      <c r="G132" s="176" t="s">
        <v>223</v>
      </c>
      <c r="H132" s="177">
        <v>1</v>
      </c>
      <c r="I132" s="178"/>
      <c r="J132" s="179">
        <f>ROUND(I132*H132,2)</f>
        <v>0</v>
      </c>
      <c r="K132" s="175" t="s">
        <v>127</v>
      </c>
      <c r="L132" s="36"/>
      <c r="M132" s="180" t="s">
        <v>1</v>
      </c>
      <c r="N132" s="181" t="s">
        <v>42</v>
      </c>
      <c r="O132" s="58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AR132" s="15" t="s">
        <v>224</v>
      </c>
      <c r="AT132" s="15" t="s">
        <v>123</v>
      </c>
      <c r="AU132" s="15" t="s">
        <v>79</v>
      </c>
      <c r="AY132" s="15" t="s">
        <v>120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15" t="s">
        <v>21</v>
      </c>
      <c r="BK132" s="184">
        <f>ROUND(I132*H132,2)</f>
        <v>0</v>
      </c>
      <c r="BL132" s="15" t="s">
        <v>224</v>
      </c>
      <c r="BM132" s="15" t="s">
        <v>225</v>
      </c>
    </row>
    <row r="133" spans="2:65" s="1" customFormat="1" ht="16.5" customHeight="1">
      <c r="B133" s="32"/>
      <c r="C133" s="173" t="s">
        <v>226</v>
      </c>
      <c r="D133" s="173" t="s">
        <v>123</v>
      </c>
      <c r="E133" s="174" t="s">
        <v>227</v>
      </c>
      <c r="F133" s="175" t="s">
        <v>228</v>
      </c>
      <c r="G133" s="176" t="s">
        <v>223</v>
      </c>
      <c r="H133" s="177">
        <v>1</v>
      </c>
      <c r="I133" s="178"/>
      <c r="J133" s="179">
        <f>ROUND(I133*H133,2)</f>
        <v>0</v>
      </c>
      <c r="K133" s="175" t="s">
        <v>1</v>
      </c>
      <c r="L133" s="36"/>
      <c r="M133" s="180" t="s">
        <v>1</v>
      </c>
      <c r="N133" s="181" t="s">
        <v>42</v>
      </c>
      <c r="O133" s="58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AR133" s="15" t="s">
        <v>224</v>
      </c>
      <c r="AT133" s="15" t="s">
        <v>123</v>
      </c>
      <c r="AU133" s="15" t="s">
        <v>79</v>
      </c>
      <c r="AY133" s="15" t="s">
        <v>120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5" t="s">
        <v>21</v>
      </c>
      <c r="BK133" s="184">
        <f>ROUND(I133*H133,2)</f>
        <v>0</v>
      </c>
      <c r="BL133" s="15" t="s">
        <v>224</v>
      </c>
      <c r="BM133" s="15" t="s">
        <v>229</v>
      </c>
    </row>
    <row r="134" spans="2:65" s="10" customFormat="1" ht="22.9" customHeight="1">
      <c r="B134" s="157"/>
      <c r="C134" s="158"/>
      <c r="D134" s="159" t="s">
        <v>70</v>
      </c>
      <c r="E134" s="171" t="s">
        <v>230</v>
      </c>
      <c r="F134" s="171" t="s">
        <v>231</v>
      </c>
      <c r="G134" s="158"/>
      <c r="H134" s="158"/>
      <c r="I134" s="161"/>
      <c r="J134" s="172">
        <f>BK134</f>
        <v>0</v>
      </c>
      <c r="K134" s="158"/>
      <c r="L134" s="163"/>
      <c r="M134" s="164"/>
      <c r="N134" s="165"/>
      <c r="O134" s="165"/>
      <c r="P134" s="166">
        <f>SUM(P135:P137)</f>
        <v>0</v>
      </c>
      <c r="Q134" s="165"/>
      <c r="R134" s="166">
        <f>SUM(R135:R137)</f>
        <v>0</v>
      </c>
      <c r="S134" s="165"/>
      <c r="T134" s="167">
        <f>SUM(T135:T137)</f>
        <v>0</v>
      </c>
      <c r="AR134" s="168" t="s">
        <v>144</v>
      </c>
      <c r="AT134" s="169" t="s">
        <v>70</v>
      </c>
      <c r="AU134" s="169" t="s">
        <v>21</v>
      </c>
      <c r="AY134" s="168" t="s">
        <v>120</v>
      </c>
      <c r="BK134" s="170">
        <f>SUM(BK135:BK137)</f>
        <v>0</v>
      </c>
    </row>
    <row r="135" spans="2:65" s="1" customFormat="1" ht="16.5" customHeight="1">
      <c r="B135" s="32"/>
      <c r="C135" s="173" t="s">
        <v>232</v>
      </c>
      <c r="D135" s="173" t="s">
        <v>123</v>
      </c>
      <c r="E135" s="174" t="s">
        <v>233</v>
      </c>
      <c r="F135" s="175" t="s">
        <v>231</v>
      </c>
      <c r="G135" s="176" t="s">
        <v>223</v>
      </c>
      <c r="H135" s="177">
        <v>1</v>
      </c>
      <c r="I135" s="178"/>
      <c r="J135" s="179">
        <f>ROUND(I135*H135,2)</f>
        <v>0</v>
      </c>
      <c r="K135" s="175" t="s">
        <v>127</v>
      </c>
      <c r="L135" s="36"/>
      <c r="M135" s="180" t="s">
        <v>1</v>
      </c>
      <c r="N135" s="181" t="s">
        <v>42</v>
      </c>
      <c r="O135" s="58"/>
      <c r="P135" s="182">
        <f>O135*H135</f>
        <v>0</v>
      </c>
      <c r="Q135" s="182">
        <v>0</v>
      </c>
      <c r="R135" s="182">
        <f>Q135*H135</f>
        <v>0</v>
      </c>
      <c r="S135" s="182">
        <v>0</v>
      </c>
      <c r="T135" s="183">
        <f>S135*H135</f>
        <v>0</v>
      </c>
      <c r="AR135" s="15" t="s">
        <v>224</v>
      </c>
      <c r="AT135" s="15" t="s">
        <v>123</v>
      </c>
      <c r="AU135" s="15" t="s">
        <v>79</v>
      </c>
      <c r="AY135" s="15" t="s">
        <v>120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5" t="s">
        <v>21</v>
      </c>
      <c r="BK135" s="184">
        <f>ROUND(I135*H135,2)</f>
        <v>0</v>
      </c>
      <c r="BL135" s="15" t="s">
        <v>224</v>
      </c>
      <c r="BM135" s="15" t="s">
        <v>234</v>
      </c>
    </row>
    <row r="136" spans="2:65" s="1" customFormat="1" ht="16.5" customHeight="1">
      <c r="B136" s="32"/>
      <c r="C136" s="173" t="s">
        <v>7</v>
      </c>
      <c r="D136" s="173" t="s">
        <v>123</v>
      </c>
      <c r="E136" s="174" t="s">
        <v>235</v>
      </c>
      <c r="F136" s="175" t="s">
        <v>236</v>
      </c>
      <c r="G136" s="176" t="s">
        <v>223</v>
      </c>
      <c r="H136" s="177">
        <v>1</v>
      </c>
      <c r="I136" s="178"/>
      <c r="J136" s="179">
        <f>ROUND(I136*H136,2)</f>
        <v>0</v>
      </c>
      <c r="K136" s="175" t="s">
        <v>127</v>
      </c>
      <c r="L136" s="36"/>
      <c r="M136" s="180" t="s">
        <v>1</v>
      </c>
      <c r="N136" s="181" t="s">
        <v>42</v>
      </c>
      <c r="O136" s="58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AR136" s="15" t="s">
        <v>224</v>
      </c>
      <c r="AT136" s="15" t="s">
        <v>123</v>
      </c>
      <c r="AU136" s="15" t="s">
        <v>79</v>
      </c>
      <c r="AY136" s="15" t="s">
        <v>120</v>
      </c>
      <c r="BE136" s="184">
        <f>IF(N136="základní",J136,0)</f>
        <v>0</v>
      </c>
      <c r="BF136" s="184">
        <f>IF(N136="snížená",J136,0)</f>
        <v>0</v>
      </c>
      <c r="BG136" s="184">
        <f>IF(N136="zákl. přenesená",J136,0)</f>
        <v>0</v>
      </c>
      <c r="BH136" s="184">
        <f>IF(N136="sníž. přenesená",J136,0)</f>
        <v>0</v>
      </c>
      <c r="BI136" s="184">
        <f>IF(N136="nulová",J136,0)</f>
        <v>0</v>
      </c>
      <c r="BJ136" s="15" t="s">
        <v>21</v>
      </c>
      <c r="BK136" s="184">
        <f>ROUND(I136*H136,2)</f>
        <v>0</v>
      </c>
      <c r="BL136" s="15" t="s">
        <v>224</v>
      </c>
      <c r="BM136" s="15" t="s">
        <v>237</v>
      </c>
    </row>
    <row r="137" spans="2:65" s="1" customFormat="1" ht="16.5" customHeight="1">
      <c r="B137" s="32"/>
      <c r="C137" s="173" t="s">
        <v>238</v>
      </c>
      <c r="D137" s="173" t="s">
        <v>123</v>
      </c>
      <c r="E137" s="174" t="s">
        <v>239</v>
      </c>
      <c r="F137" s="175" t="s">
        <v>240</v>
      </c>
      <c r="G137" s="176" t="s">
        <v>223</v>
      </c>
      <c r="H137" s="177">
        <v>1</v>
      </c>
      <c r="I137" s="178"/>
      <c r="J137" s="179">
        <f>ROUND(I137*H137,2)</f>
        <v>0</v>
      </c>
      <c r="K137" s="175" t="s">
        <v>127</v>
      </c>
      <c r="L137" s="36"/>
      <c r="M137" s="180" t="s">
        <v>1</v>
      </c>
      <c r="N137" s="181" t="s">
        <v>42</v>
      </c>
      <c r="O137" s="58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AR137" s="15" t="s">
        <v>224</v>
      </c>
      <c r="AT137" s="15" t="s">
        <v>123</v>
      </c>
      <c r="AU137" s="15" t="s">
        <v>79</v>
      </c>
      <c r="AY137" s="15" t="s">
        <v>120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15" t="s">
        <v>21</v>
      </c>
      <c r="BK137" s="184">
        <f>ROUND(I137*H137,2)</f>
        <v>0</v>
      </c>
      <c r="BL137" s="15" t="s">
        <v>224</v>
      </c>
      <c r="BM137" s="15" t="s">
        <v>241</v>
      </c>
    </row>
    <row r="138" spans="2:65" s="10" customFormat="1" ht="22.9" customHeight="1">
      <c r="B138" s="157"/>
      <c r="C138" s="158"/>
      <c r="D138" s="159" t="s">
        <v>70</v>
      </c>
      <c r="E138" s="171" t="s">
        <v>242</v>
      </c>
      <c r="F138" s="171" t="s">
        <v>243</v>
      </c>
      <c r="G138" s="158"/>
      <c r="H138" s="158"/>
      <c r="I138" s="161"/>
      <c r="J138" s="172">
        <f>BK138</f>
        <v>0</v>
      </c>
      <c r="K138" s="158"/>
      <c r="L138" s="163"/>
      <c r="M138" s="164"/>
      <c r="N138" s="165"/>
      <c r="O138" s="165"/>
      <c r="P138" s="166">
        <f>P139</f>
        <v>0</v>
      </c>
      <c r="Q138" s="165"/>
      <c r="R138" s="166">
        <f>R139</f>
        <v>0</v>
      </c>
      <c r="S138" s="165"/>
      <c r="T138" s="167">
        <f>T139</f>
        <v>0</v>
      </c>
      <c r="AR138" s="168" t="s">
        <v>144</v>
      </c>
      <c r="AT138" s="169" t="s">
        <v>70</v>
      </c>
      <c r="AU138" s="169" t="s">
        <v>21</v>
      </c>
      <c r="AY138" s="168" t="s">
        <v>120</v>
      </c>
      <c r="BK138" s="170">
        <f>BK139</f>
        <v>0</v>
      </c>
    </row>
    <row r="139" spans="2:65" s="1" customFormat="1" ht="16.5" customHeight="1">
      <c r="B139" s="32"/>
      <c r="C139" s="173" t="s">
        <v>244</v>
      </c>
      <c r="D139" s="173" t="s">
        <v>123</v>
      </c>
      <c r="E139" s="174" t="s">
        <v>245</v>
      </c>
      <c r="F139" s="175" t="s">
        <v>246</v>
      </c>
      <c r="G139" s="176" t="s">
        <v>223</v>
      </c>
      <c r="H139" s="177">
        <v>1</v>
      </c>
      <c r="I139" s="178">
        <v>0</v>
      </c>
      <c r="J139" s="179">
        <f>ROUND(I139*H139,2)</f>
        <v>0</v>
      </c>
      <c r="K139" s="175" t="s">
        <v>127</v>
      </c>
      <c r="L139" s="36"/>
      <c r="M139" s="180" t="s">
        <v>1</v>
      </c>
      <c r="N139" s="181" t="s">
        <v>42</v>
      </c>
      <c r="O139" s="58"/>
      <c r="P139" s="182">
        <f>O139*H139</f>
        <v>0</v>
      </c>
      <c r="Q139" s="182">
        <v>0</v>
      </c>
      <c r="R139" s="182">
        <f>Q139*H139</f>
        <v>0</v>
      </c>
      <c r="S139" s="182">
        <v>0</v>
      </c>
      <c r="T139" s="183">
        <f>S139*H139</f>
        <v>0</v>
      </c>
      <c r="AR139" s="15" t="s">
        <v>224</v>
      </c>
      <c r="AT139" s="15" t="s">
        <v>123</v>
      </c>
      <c r="AU139" s="15" t="s">
        <v>79</v>
      </c>
      <c r="AY139" s="15" t="s">
        <v>120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15" t="s">
        <v>21</v>
      </c>
      <c r="BK139" s="184">
        <f>ROUND(I139*H139,2)</f>
        <v>0</v>
      </c>
      <c r="BL139" s="15" t="s">
        <v>224</v>
      </c>
      <c r="BM139" s="15" t="s">
        <v>247</v>
      </c>
    </row>
    <row r="140" spans="2:65" s="10" customFormat="1" ht="22.9" customHeight="1">
      <c r="B140" s="157"/>
      <c r="C140" s="158"/>
      <c r="D140" s="159" t="s">
        <v>70</v>
      </c>
      <c r="E140" s="171" t="s">
        <v>248</v>
      </c>
      <c r="F140" s="171" t="s">
        <v>249</v>
      </c>
      <c r="G140" s="158"/>
      <c r="H140" s="158"/>
      <c r="I140" s="161"/>
      <c r="J140" s="172">
        <f>BK140</f>
        <v>0</v>
      </c>
      <c r="K140" s="158"/>
      <c r="L140" s="163"/>
      <c r="M140" s="164"/>
      <c r="N140" s="165"/>
      <c r="O140" s="165"/>
      <c r="P140" s="166">
        <f>P141</f>
        <v>0</v>
      </c>
      <c r="Q140" s="165"/>
      <c r="R140" s="166">
        <f>R141</f>
        <v>0</v>
      </c>
      <c r="S140" s="165"/>
      <c r="T140" s="167">
        <f>T141</f>
        <v>0</v>
      </c>
      <c r="AR140" s="168" t="s">
        <v>144</v>
      </c>
      <c r="AT140" s="169" t="s">
        <v>70</v>
      </c>
      <c r="AU140" s="169" t="s">
        <v>21</v>
      </c>
      <c r="AY140" s="168" t="s">
        <v>120</v>
      </c>
      <c r="BK140" s="170">
        <f>BK141</f>
        <v>0</v>
      </c>
    </row>
    <row r="141" spans="2:65" s="1" customFormat="1" ht="16.5" customHeight="1">
      <c r="B141" s="32"/>
      <c r="C141" s="173" t="s">
        <v>250</v>
      </c>
      <c r="D141" s="173" t="s">
        <v>123</v>
      </c>
      <c r="E141" s="174" t="s">
        <v>251</v>
      </c>
      <c r="F141" s="175" t="s">
        <v>252</v>
      </c>
      <c r="G141" s="176" t="s">
        <v>223</v>
      </c>
      <c r="H141" s="177">
        <v>1</v>
      </c>
      <c r="I141" s="178"/>
      <c r="J141" s="179">
        <f>ROUND(I141*H141,2)</f>
        <v>0</v>
      </c>
      <c r="K141" s="175" t="s">
        <v>127</v>
      </c>
      <c r="L141" s="36"/>
      <c r="M141" s="180" t="s">
        <v>1</v>
      </c>
      <c r="N141" s="181" t="s">
        <v>42</v>
      </c>
      <c r="O141" s="58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AR141" s="15" t="s">
        <v>224</v>
      </c>
      <c r="AT141" s="15" t="s">
        <v>123</v>
      </c>
      <c r="AU141" s="15" t="s">
        <v>79</v>
      </c>
      <c r="AY141" s="15" t="s">
        <v>120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5" t="s">
        <v>21</v>
      </c>
      <c r="BK141" s="184">
        <f>ROUND(I141*H141,2)</f>
        <v>0</v>
      </c>
      <c r="BL141" s="15" t="s">
        <v>224</v>
      </c>
      <c r="BM141" s="15" t="s">
        <v>253</v>
      </c>
    </row>
    <row r="142" spans="2:65" s="10" customFormat="1" ht="22.9" customHeight="1">
      <c r="B142" s="157"/>
      <c r="C142" s="158"/>
      <c r="D142" s="159" t="s">
        <v>70</v>
      </c>
      <c r="E142" s="171" t="s">
        <v>254</v>
      </c>
      <c r="F142" s="171" t="s">
        <v>255</v>
      </c>
      <c r="G142" s="158"/>
      <c r="H142" s="158"/>
      <c r="I142" s="161"/>
      <c r="J142" s="172">
        <f>BK142</f>
        <v>0</v>
      </c>
      <c r="K142" s="158"/>
      <c r="L142" s="163"/>
      <c r="M142" s="164"/>
      <c r="N142" s="165"/>
      <c r="O142" s="165"/>
      <c r="P142" s="166">
        <f>P143</f>
        <v>0</v>
      </c>
      <c r="Q142" s="165"/>
      <c r="R142" s="166">
        <f>R143</f>
        <v>0</v>
      </c>
      <c r="S142" s="165"/>
      <c r="T142" s="167">
        <f>T143</f>
        <v>0</v>
      </c>
      <c r="AR142" s="168" t="s">
        <v>144</v>
      </c>
      <c r="AT142" s="169" t="s">
        <v>70</v>
      </c>
      <c r="AU142" s="169" t="s">
        <v>21</v>
      </c>
      <c r="AY142" s="168" t="s">
        <v>120</v>
      </c>
      <c r="BK142" s="170">
        <f>BK143</f>
        <v>0</v>
      </c>
    </row>
    <row r="143" spans="2:65" s="1" customFormat="1" ht="16.5" customHeight="1">
      <c r="B143" s="32"/>
      <c r="C143" s="173" t="s">
        <v>256</v>
      </c>
      <c r="D143" s="173" t="s">
        <v>123</v>
      </c>
      <c r="E143" s="174" t="s">
        <v>257</v>
      </c>
      <c r="F143" s="175" t="s">
        <v>258</v>
      </c>
      <c r="G143" s="176" t="s">
        <v>223</v>
      </c>
      <c r="H143" s="177">
        <v>1</v>
      </c>
      <c r="I143" s="178"/>
      <c r="J143" s="179">
        <f>ROUND(I143*H143,2)</f>
        <v>0</v>
      </c>
      <c r="K143" s="175" t="s">
        <v>127</v>
      </c>
      <c r="L143" s="36"/>
      <c r="M143" s="228" t="s">
        <v>1</v>
      </c>
      <c r="N143" s="229" t="s">
        <v>42</v>
      </c>
      <c r="O143" s="230"/>
      <c r="P143" s="231">
        <f>O143*H143</f>
        <v>0</v>
      </c>
      <c r="Q143" s="231">
        <v>0</v>
      </c>
      <c r="R143" s="231">
        <f>Q143*H143</f>
        <v>0</v>
      </c>
      <c r="S143" s="231">
        <v>0</v>
      </c>
      <c r="T143" s="232">
        <f>S143*H143</f>
        <v>0</v>
      </c>
      <c r="AR143" s="15" t="s">
        <v>224</v>
      </c>
      <c r="AT143" s="15" t="s">
        <v>123</v>
      </c>
      <c r="AU143" s="15" t="s">
        <v>79</v>
      </c>
      <c r="AY143" s="15" t="s">
        <v>120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15" t="s">
        <v>21</v>
      </c>
      <c r="BK143" s="184">
        <f>ROUND(I143*H143,2)</f>
        <v>0</v>
      </c>
      <c r="BL143" s="15" t="s">
        <v>224</v>
      </c>
      <c r="BM143" s="15" t="s">
        <v>259</v>
      </c>
    </row>
    <row r="144" spans="2:65" s="1" customFormat="1" ht="6.95" customHeight="1">
      <c r="B144" s="44"/>
      <c r="C144" s="45"/>
      <c r="D144" s="45"/>
      <c r="E144" s="45"/>
      <c r="F144" s="45"/>
      <c r="G144" s="45"/>
      <c r="H144" s="45"/>
      <c r="I144" s="123"/>
      <c r="J144" s="45"/>
      <c r="K144" s="45"/>
      <c r="L144" s="36"/>
    </row>
  </sheetData>
  <sheetProtection algorithmName="SHA-512" hashValue="gIwK2CIs18dP5KaYDGpF+tfT4Lz26UnwkcUj5aVqCB+MvKuWrM9dhJDzfMMvOt516ya+2vkCIvRtkiXdNg/+8w==" saltValue="PD/XUSk45fwbHQKiqZCuhLQ5LQVcm79hyImSotTnCp2xEP99jxTnhf5evbFBgQdTClwuB3Vf7tZWOPBwYMretQ==" spinCount="100000" sheet="1" objects="1" scenarios="1" formatColumns="0" formatRows="0" autoFilter="0"/>
  <autoFilter ref="C90:K143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1 - I. ETAPA</vt:lpstr>
      <vt:lpstr>'1 - I. ETAPA'!Názvy_tisku</vt:lpstr>
      <vt:lpstr>'Rekapitulace stavby'!Názvy_tisku</vt:lpstr>
      <vt:lpstr>'1 - I. ETAPA'!Oblast_tisku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LENKA\Lenka Jandová</dc:creator>
  <cp:lastModifiedBy>ředitel</cp:lastModifiedBy>
  <dcterms:created xsi:type="dcterms:W3CDTF">2019-02-07T11:30:04Z</dcterms:created>
  <dcterms:modified xsi:type="dcterms:W3CDTF">2021-03-08T10:13:23Z</dcterms:modified>
</cp:coreProperties>
</file>