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E-Zak VZMR- Elektro a voda\"/>
    </mc:Choice>
  </mc:AlternateContent>
  <bookViews>
    <workbookView xWindow="270" yWindow="570" windowWidth="20780" windowHeight="7620"/>
  </bookViews>
  <sheets>
    <sheet name="Rekapitulace stavby" sheetId="1" r:id="rId1"/>
    <sheet name="01 - Rekonstrukce vodoins..." sheetId="2" r:id="rId2"/>
    <sheet name="02 - Rekonstrukce elektro..." sheetId="3" r:id="rId3"/>
    <sheet name="03 -  Stavební část" sheetId="4" r:id="rId4"/>
  </sheets>
  <definedNames>
    <definedName name="_xlnm._FilterDatabase" localSheetId="1" hidden="1">'01 - Rekonstrukce vodoins...'!$C$129:$K$265</definedName>
    <definedName name="_xlnm._FilterDatabase" localSheetId="2" hidden="1">'02 - Rekonstrukce elektro...'!$C$123:$K$211</definedName>
    <definedName name="_xlnm._FilterDatabase" localSheetId="3" hidden="1">'03 -  Stavební část'!$C$133:$K$341</definedName>
    <definedName name="_xlnm.Print_Titles" localSheetId="1">'01 - Rekonstrukce vodoins...'!$129:$129</definedName>
    <definedName name="_xlnm.Print_Titles" localSheetId="2">'02 - Rekonstrukce elektro...'!$123:$123</definedName>
    <definedName name="_xlnm.Print_Titles" localSheetId="3">'03 -  Stavební část'!$133:$133</definedName>
    <definedName name="_xlnm.Print_Titles" localSheetId="0">'Rekapitulace stavby'!$92:$92</definedName>
    <definedName name="_xlnm.Print_Area" localSheetId="1">'01 - Rekonstrukce vodoins...'!$C$4:$J$76,'01 - Rekonstrukce vodoins...'!$C$82:$J$111,'01 - Rekonstrukce vodoins...'!$C$117:$J$265</definedName>
    <definedName name="_xlnm.Print_Area" localSheetId="2">'02 - Rekonstrukce elektro...'!$C$4:$J$76,'02 - Rekonstrukce elektro...'!$C$82:$J$105,'02 - Rekonstrukce elektro...'!$C$111:$J$211</definedName>
    <definedName name="_xlnm.Print_Area" localSheetId="3">'03 -  Stavební část'!$C$4:$J$76,'03 -  Stavební část'!$C$82:$J$115,'03 -  Stavební část'!$C$121:$J$341</definedName>
    <definedName name="_xlnm.Print_Area" localSheetId="0">'Rekapitulace stavby'!$D$4:$AO$76,'Rekapitulace stavby'!$C$82:$AQ$98</definedName>
  </definedNames>
  <calcPr calcId="162913"/>
</workbook>
</file>

<file path=xl/calcChain.xml><?xml version="1.0" encoding="utf-8"?>
<calcChain xmlns="http://schemas.openxmlformats.org/spreadsheetml/2006/main">
  <c r="J37" i="4" l="1"/>
  <c r="J36" i="4"/>
  <c r="AY97" i="1"/>
  <c r="J35" i="4"/>
  <c r="AX97" i="1"/>
  <c r="BI341" i="4"/>
  <c r="BH341" i="4"/>
  <c r="BG341" i="4"/>
  <c r="BE341" i="4"/>
  <c r="T341" i="4"/>
  <c r="T340" i="4"/>
  <c r="R341" i="4"/>
  <c r="R340" i="4" s="1"/>
  <c r="P341" i="4"/>
  <c r="P340" i="4"/>
  <c r="BI339" i="4"/>
  <c r="BH339" i="4"/>
  <c r="BG339" i="4"/>
  <c r="BE339" i="4"/>
  <c r="T339" i="4"/>
  <c r="R339" i="4"/>
  <c r="P339" i="4"/>
  <c r="BI338" i="4"/>
  <c r="BH338" i="4"/>
  <c r="BG338" i="4"/>
  <c r="BE338" i="4"/>
  <c r="T338" i="4"/>
  <c r="R338" i="4"/>
  <c r="P338" i="4"/>
  <c r="BI336" i="4"/>
  <c r="BH336" i="4"/>
  <c r="BG336" i="4"/>
  <c r="BE336" i="4"/>
  <c r="T336" i="4"/>
  <c r="T335" i="4" s="1"/>
  <c r="R336" i="4"/>
  <c r="R335" i="4" s="1"/>
  <c r="P336" i="4"/>
  <c r="P335" i="4"/>
  <c r="BI333" i="4"/>
  <c r="BH333" i="4"/>
  <c r="BG333" i="4"/>
  <c r="BE333" i="4"/>
  <c r="T333" i="4"/>
  <c r="R333" i="4"/>
  <c r="P333" i="4"/>
  <c r="BI332" i="4"/>
  <c r="BH332" i="4"/>
  <c r="BG332" i="4"/>
  <c r="BE332" i="4"/>
  <c r="T332" i="4"/>
  <c r="R332" i="4"/>
  <c r="P332" i="4"/>
  <c r="BI331" i="4"/>
  <c r="BH331" i="4"/>
  <c r="BG331" i="4"/>
  <c r="BE331" i="4"/>
  <c r="T331" i="4"/>
  <c r="R331" i="4"/>
  <c r="P331" i="4"/>
  <c r="BI329" i="4"/>
  <c r="BH329" i="4"/>
  <c r="BG329" i="4"/>
  <c r="BE329" i="4"/>
  <c r="T329" i="4"/>
  <c r="R329" i="4"/>
  <c r="P329" i="4"/>
  <c r="BI327" i="4"/>
  <c r="BH327" i="4"/>
  <c r="BG327" i="4"/>
  <c r="BE327" i="4"/>
  <c r="T327" i="4"/>
  <c r="R327" i="4"/>
  <c r="P327" i="4"/>
  <c r="BI325" i="4"/>
  <c r="BH325" i="4"/>
  <c r="BG325" i="4"/>
  <c r="BE325" i="4"/>
  <c r="T325" i="4"/>
  <c r="R325" i="4"/>
  <c r="P325" i="4"/>
  <c r="BI317" i="4"/>
  <c r="BH317" i="4"/>
  <c r="BG317" i="4"/>
  <c r="BE317" i="4"/>
  <c r="T317" i="4"/>
  <c r="R317" i="4"/>
  <c r="P317" i="4"/>
  <c r="BI315" i="4"/>
  <c r="BH315" i="4"/>
  <c r="BG315" i="4"/>
  <c r="BE315" i="4"/>
  <c r="T315" i="4"/>
  <c r="R315" i="4"/>
  <c r="P315" i="4"/>
  <c r="BI313" i="4"/>
  <c r="BH313" i="4"/>
  <c r="BG313" i="4"/>
  <c r="BE313" i="4"/>
  <c r="T313" i="4"/>
  <c r="R313" i="4"/>
  <c r="P313" i="4"/>
  <c r="BI312" i="4"/>
  <c r="BH312" i="4"/>
  <c r="BG312" i="4"/>
  <c r="BE312" i="4"/>
  <c r="T312" i="4"/>
  <c r="R312" i="4"/>
  <c r="P312" i="4"/>
  <c r="BI308" i="4"/>
  <c r="BH308" i="4"/>
  <c r="BG308" i="4"/>
  <c r="BE308" i="4"/>
  <c r="T308" i="4"/>
  <c r="R308" i="4"/>
  <c r="P308" i="4"/>
  <c r="BI307" i="4"/>
  <c r="BH307" i="4"/>
  <c r="BG307" i="4"/>
  <c r="BE307" i="4"/>
  <c r="T307" i="4"/>
  <c r="R307" i="4"/>
  <c r="P307" i="4"/>
  <c r="BI306" i="4"/>
  <c r="BH306" i="4"/>
  <c r="BG306" i="4"/>
  <c r="BE306" i="4"/>
  <c r="T306" i="4"/>
  <c r="R306" i="4"/>
  <c r="P306" i="4"/>
  <c r="BI304" i="4"/>
  <c r="BH304" i="4"/>
  <c r="BG304" i="4"/>
  <c r="BE304" i="4"/>
  <c r="T304" i="4"/>
  <c r="R304" i="4"/>
  <c r="P304" i="4"/>
  <c r="BI302" i="4"/>
  <c r="BH302" i="4"/>
  <c r="BG302" i="4"/>
  <c r="BE302" i="4"/>
  <c r="T302" i="4"/>
  <c r="R302" i="4"/>
  <c r="P302" i="4"/>
  <c r="BI297" i="4"/>
  <c r="BH297" i="4"/>
  <c r="BG297" i="4"/>
  <c r="BE297" i="4"/>
  <c r="T297" i="4"/>
  <c r="R297" i="4"/>
  <c r="P297" i="4"/>
  <c r="BI291" i="4"/>
  <c r="BH291" i="4"/>
  <c r="BG291" i="4"/>
  <c r="BE291" i="4"/>
  <c r="T291" i="4"/>
  <c r="R291" i="4"/>
  <c r="P291" i="4"/>
  <c r="BI289" i="4"/>
  <c r="BH289" i="4"/>
  <c r="BG289" i="4"/>
  <c r="BE289" i="4"/>
  <c r="T289" i="4"/>
  <c r="R289" i="4"/>
  <c r="P289" i="4"/>
  <c r="BI288" i="4"/>
  <c r="BH288" i="4"/>
  <c r="BG288" i="4"/>
  <c r="BE288" i="4"/>
  <c r="T288" i="4"/>
  <c r="R288" i="4"/>
  <c r="P288" i="4"/>
  <c r="BI286" i="4"/>
  <c r="BH286" i="4"/>
  <c r="BG286" i="4"/>
  <c r="BE286" i="4"/>
  <c r="T286" i="4"/>
  <c r="R286" i="4"/>
  <c r="P286" i="4"/>
  <c r="BI284" i="4"/>
  <c r="BH284" i="4"/>
  <c r="BG284" i="4"/>
  <c r="BE284" i="4"/>
  <c r="T284" i="4"/>
  <c r="R284" i="4"/>
  <c r="P284" i="4"/>
  <c r="BI282" i="4"/>
  <c r="BH282" i="4"/>
  <c r="BG282" i="4"/>
  <c r="BE282" i="4"/>
  <c r="T282" i="4"/>
  <c r="R282" i="4"/>
  <c r="P282" i="4"/>
  <c r="BI280" i="4"/>
  <c r="BH280" i="4"/>
  <c r="BG280" i="4"/>
  <c r="BE280" i="4"/>
  <c r="T280" i="4"/>
  <c r="R280" i="4"/>
  <c r="P280" i="4"/>
  <c r="BI278" i="4"/>
  <c r="BH278" i="4"/>
  <c r="BG278" i="4"/>
  <c r="BE278" i="4"/>
  <c r="T278" i="4"/>
  <c r="R278" i="4"/>
  <c r="P278" i="4"/>
  <c r="BI276" i="4"/>
  <c r="BH276" i="4"/>
  <c r="BG276" i="4"/>
  <c r="BE276" i="4"/>
  <c r="T276" i="4"/>
  <c r="R276" i="4"/>
  <c r="P276" i="4"/>
  <c r="BI275" i="4"/>
  <c r="BH275" i="4"/>
  <c r="BG275" i="4"/>
  <c r="BE275" i="4"/>
  <c r="T275" i="4"/>
  <c r="R275" i="4"/>
  <c r="P275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0" i="4"/>
  <c r="BH270" i="4"/>
  <c r="BG270" i="4"/>
  <c r="BE270" i="4"/>
  <c r="T270" i="4"/>
  <c r="R270" i="4"/>
  <c r="P270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2" i="4"/>
  <c r="BH262" i="4"/>
  <c r="BG262" i="4"/>
  <c r="BE262" i="4"/>
  <c r="T262" i="4"/>
  <c r="R262" i="4"/>
  <c r="P262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3" i="4"/>
  <c r="BH253" i="4"/>
  <c r="BG253" i="4"/>
  <c r="BE253" i="4"/>
  <c r="T253" i="4"/>
  <c r="R253" i="4"/>
  <c r="P253" i="4"/>
  <c r="BI250" i="4"/>
  <c r="BH250" i="4"/>
  <c r="BG250" i="4"/>
  <c r="BE250" i="4"/>
  <c r="T250" i="4"/>
  <c r="R250" i="4"/>
  <c r="P250" i="4"/>
  <c r="BI245" i="4"/>
  <c r="BH245" i="4"/>
  <c r="BG245" i="4"/>
  <c r="BE245" i="4"/>
  <c r="T245" i="4"/>
  <c r="R245" i="4"/>
  <c r="P245" i="4"/>
  <c r="BI242" i="4"/>
  <c r="BH242" i="4"/>
  <c r="BG242" i="4"/>
  <c r="BE242" i="4"/>
  <c r="T242" i="4"/>
  <c r="R242" i="4"/>
  <c r="P242" i="4"/>
  <c r="BI239" i="4"/>
  <c r="BH239" i="4"/>
  <c r="BG239" i="4"/>
  <c r="BE239" i="4"/>
  <c r="T239" i="4"/>
  <c r="T238" i="4" s="1"/>
  <c r="R239" i="4"/>
  <c r="R238" i="4" s="1"/>
  <c r="P239" i="4"/>
  <c r="P238" i="4"/>
  <c r="BI237" i="4"/>
  <c r="BH237" i="4"/>
  <c r="BG237" i="4"/>
  <c r="BE237" i="4"/>
  <c r="T237" i="4"/>
  <c r="R237" i="4"/>
  <c r="P237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0" i="4"/>
  <c r="BH220" i="4"/>
  <c r="BG220" i="4"/>
  <c r="BE220" i="4"/>
  <c r="T220" i="4"/>
  <c r="R220" i="4"/>
  <c r="P220" i="4"/>
  <c r="BI218" i="4"/>
  <c r="BH218" i="4"/>
  <c r="BG218" i="4"/>
  <c r="BE218" i="4"/>
  <c r="T218" i="4"/>
  <c r="R218" i="4"/>
  <c r="P218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09" i="4"/>
  <c r="BH209" i="4"/>
  <c r="BG209" i="4"/>
  <c r="BE209" i="4"/>
  <c r="T209" i="4"/>
  <c r="R209" i="4"/>
  <c r="P209" i="4"/>
  <c r="BI205" i="4"/>
  <c r="BH205" i="4"/>
  <c r="BG205" i="4"/>
  <c r="BE205" i="4"/>
  <c r="T205" i="4"/>
  <c r="R205" i="4"/>
  <c r="P205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5" i="4"/>
  <c r="BH195" i="4"/>
  <c r="BG195" i="4"/>
  <c r="BE195" i="4"/>
  <c r="T195" i="4"/>
  <c r="T194" i="4" s="1"/>
  <c r="R195" i="4"/>
  <c r="R194" i="4"/>
  <c r="P195" i="4"/>
  <c r="P194" i="4" s="1"/>
  <c r="BI191" i="4"/>
  <c r="BH191" i="4"/>
  <c r="BG191" i="4"/>
  <c r="BE191" i="4"/>
  <c r="T191" i="4"/>
  <c r="R191" i="4"/>
  <c r="P191" i="4"/>
  <c r="BI187" i="4"/>
  <c r="BH187" i="4"/>
  <c r="BG187" i="4"/>
  <c r="BE187" i="4"/>
  <c r="T187" i="4"/>
  <c r="R187" i="4"/>
  <c r="P187" i="4"/>
  <c r="BI183" i="4"/>
  <c r="BH183" i="4"/>
  <c r="BG183" i="4"/>
  <c r="BE183" i="4"/>
  <c r="T183" i="4"/>
  <c r="R183" i="4"/>
  <c r="P183" i="4"/>
  <c r="BI178" i="4"/>
  <c r="BH178" i="4"/>
  <c r="BG178" i="4"/>
  <c r="BE178" i="4"/>
  <c r="T178" i="4"/>
  <c r="R178" i="4"/>
  <c r="P178" i="4"/>
  <c r="BI175" i="4"/>
  <c r="BH175" i="4"/>
  <c r="BG175" i="4"/>
  <c r="BE175" i="4"/>
  <c r="T175" i="4"/>
  <c r="R175" i="4"/>
  <c r="P175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37" i="4"/>
  <c r="BH137" i="4"/>
  <c r="BG137" i="4"/>
  <c r="BE137" i="4"/>
  <c r="T137" i="4"/>
  <c r="R137" i="4"/>
  <c r="P137" i="4"/>
  <c r="J131" i="4"/>
  <c r="J130" i="4"/>
  <c r="F130" i="4"/>
  <c r="F128" i="4"/>
  <c r="E126" i="4"/>
  <c r="J92" i="4"/>
  <c r="J91" i="4"/>
  <c r="F91" i="4"/>
  <c r="F89" i="4"/>
  <c r="E87" i="4"/>
  <c r="J18" i="4"/>
  <c r="E18" i="4"/>
  <c r="F131" i="4" s="1"/>
  <c r="J17" i="4"/>
  <c r="J12" i="4"/>
  <c r="J128" i="4" s="1"/>
  <c r="E7" i="4"/>
  <c r="E124" i="4" s="1"/>
  <c r="J37" i="3"/>
  <c r="J36" i="3"/>
  <c r="AY96" i="1" s="1"/>
  <c r="J35" i="3"/>
  <c r="AX96" i="1" s="1"/>
  <c r="BI211" i="3"/>
  <c r="BH211" i="3"/>
  <c r="BG211" i="3"/>
  <c r="BE211" i="3"/>
  <c r="T211" i="3"/>
  <c r="T210" i="3" s="1"/>
  <c r="R211" i="3"/>
  <c r="R210" i="3" s="1"/>
  <c r="P211" i="3"/>
  <c r="P210" i="3" s="1"/>
  <c r="BI209" i="3"/>
  <c r="BH209" i="3"/>
  <c r="BG209" i="3"/>
  <c r="BE209" i="3"/>
  <c r="T209" i="3"/>
  <c r="T208" i="3" s="1"/>
  <c r="R209" i="3"/>
  <c r="R208" i="3" s="1"/>
  <c r="P209" i="3"/>
  <c r="P208" i="3" s="1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J121" i="3"/>
  <c r="J120" i="3"/>
  <c r="F120" i="3"/>
  <c r="F118" i="3"/>
  <c r="E116" i="3"/>
  <c r="J92" i="3"/>
  <c r="J91" i="3"/>
  <c r="F91" i="3"/>
  <c r="F89" i="3"/>
  <c r="E87" i="3"/>
  <c r="J18" i="3"/>
  <c r="E18" i="3"/>
  <c r="F121" i="3" s="1"/>
  <c r="J17" i="3"/>
  <c r="J12" i="3"/>
  <c r="J89" i="3"/>
  <c r="E7" i="3"/>
  <c r="E114" i="3" s="1"/>
  <c r="J37" i="2"/>
  <c r="J36" i="2"/>
  <c r="AY95" i="1" s="1"/>
  <c r="J35" i="2"/>
  <c r="AX95" i="1" s="1"/>
  <c r="BI265" i="2"/>
  <c r="BH265" i="2"/>
  <c r="BG265" i="2"/>
  <c r="BE265" i="2"/>
  <c r="T265" i="2"/>
  <c r="T264" i="2" s="1"/>
  <c r="R265" i="2"/>
  <c r="R264" i="2" s="1"/>
  <c r="P265" i="2"/>
  <c r="P264" i="2" s="1"/>
  <c r="BI262" i="2"/>
  <c r="BH262" i="2"/>
  <c r="BG262" i="2"/>
  <c r="BE262" i="2"/>
  <c r="T262" i="2"/>
  <c r="T261" i="2" s="1"/>
  <c r="T260" i="2" s="1"/>
  <c r="R262" i="2"/>
  <c r="R261" i="2" s="1"/>
  <c r="P262" i="2"/>
  <c r="P261" i="2" s="1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2" i="2"/>
  <c r="BH232" i="2"/>
  <c r="BG232" i="2"/>
  <c r="BE232" i="2"/>
  <c r="T232" i="2"/>
  <c r="R232" i="2"/>
  <c r="P232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7" i="2"/>
  <c r="BH217" i="2"/>
  <c r="BG217" i="2"/>
  <c r="BE217" i="2"/>
  <c r="T217" i="2"/>
  <c r="R217" i="2"/>
  <c r="P217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2" i="2"/>
  <c r="BH172" i="2"/>
  <c r="BG172" i="2"/>
  <c r="BE172" i="2"/>
  <c r="T172" i="2"/>
  <c r="T171" i="2"/>
  <c r="R172" i="2"/>
  <c r="R171" i="2" s="1"/>
  <c r="P172" i="2"/>
  <c r="P171" i="2" s="1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5" i="2"/>
  <c r="BH155" i="2"/>
  <c r="BG155" i="2"/>
  <c r="BE155" i="2"/>
  <c r="T155" i="2"/>
  <c r="T154" i="2" s="1"/>
  <c r="R155" i="2"/>
  <c r="R154" i="2" s="1"/>
  <c r="P155" i="2"/>
  <c r="P154" i="2" s="1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J127" i="2"/>
  <c r="J126" i="2"/>
  <c r="F126" i="2"/>
  <c r="F124" i="2"/>
  <c r="E122" i="2"/>
  <c r="J92" i="2"/>
  <c r="J91" i="2"/>
  <c r="F91" i="2"/>
  <c r="F89" i="2"/>
  <c r="E87" i="2"/>
  <c r="J18" i="2"/>
  <c r="E18" i="2"/>
  <c r="F127" i="2" s="1"/>
  <c r="J17" i="2"/>
  <c r="J12" i="2"/>
  <c r="J124" i="2" s="1"/>
  <c r="E7" i="2"/>
  <c r="E120" i="2" s="1"/>
  <c r="L90" i="1"/>
  <c r="AM90" i="1"/>
  <c r="AM89" i="1"/>
  <c r="L89" i="1"/>
  <c r="AM87" i="1"/>
  <c r="L87" i="1"/>
  <c r="L85" i="1"/>
  <c r="L84" i="1"/>
  <c r="J339" i="4"/>
  <c r="BK338" i="4"/>
  <c r="BK332" i="4"/>
  <c r="BK331" i="4"/>
  <c r="J329" i="4"/>
  <c r="BK327" i="4"/>
  <c r="J325" i="4"/>
  <c r="J317" i="4"/>
  <c r="BK315" i="4"/>
  <c r="BK313" i="4"/>
  <c r="J312" i="4"/>
  <c r="J308" i="4"/>
  <c r="BK306" i="4"/>
  <c r="BK304" i="4"/>
  <c r="BK302" i="4"/>
  <c r="BK297" i="4"/>
  <c r="J291" i="4"/>
  <c r="BK289" i="4"/>
  <c r="J282" i="4"/>
  <c r="J278" i="4"/>
  <c r="J275" i="4"/>
  <c r="J273" i="4"/>
  <c r="J272" i="4"/>
  <c r="BK270" i="4"/>
  <c r="J266" i="4"/>
  <c r="BK265" i="4"/>
  <c r="BK264" i="4"/>
  <c r="BK262" i="4"/>
  <c r="BK256" i="4"/>
  <c r="BK250" i="4"/>
  <c r="J245" i="4"/>
  <c r="J242" i="4"/>
  <c r="J239" i="4"/>
  <c r="J237" i="4"/>
  <c r="J235" i="4"/>
  <c r="BK234" i="4"/>
  <c r="J220" i="4"/>
  <c r="J218" i="4"/>
  <c r="BK216" i="4"/>
  <c r="J215" i="4"/>
  <c r="J214" i="4"/>
  <c r="J213" i="4"/>
  <c r="BK195" i="4"/>
  <c r="J191" i="4"/>
  <c r="BK187" i="4"/>
  <c r="J183" i="4"/>
  <c r="J178" i="4"/>
  <c r="BK175" i="4"/>
  <c r="J150" i="4"/>
  <c r="J146" i="4"/>
  <c r="J144" i="4"/>
  <c r="J143" i="4"/>
  <c r="BK142" i="4"/>
  <c r="BK211" i="3"/>
  <c r="J209" i="3"/>
  <c r="BK207" i="3"/>
  <c r="J206" i="3"/>
  <c r="BK204" i="3"/>
  <c r="J197" i="3"/>
  <c r="J195" i="3"/>
  <c r="J193" i="3"/>
  <c r="BK192" i="3"/>
  <c r="J191" i="3"/>
  <c r="BK190" i="3"/>
  <c r="J188" i="3"/>
  <c r="BK187" i="3"/>
  <c r="BK186" i="3"/>
  <c r="J184" i="3"/>
  <c r="J183" i="3"/>
  <c r="BK182" i="3"/>
  <c r="BK181" i="3"/>
  <c r="BK180" i="3"/>
  <c r="BK179" i="3"/>
  <c r="BK178" i="3"/>
  <c r="BK177" i="3"/>
  <c r="BK176" i="3"/>
  <c r="BK175" i="3"/>
  <c r="J174" i="3"/>
  <c r="J173" i="3"/>
  <c r="BK172" i="3"/>
  <c r="J170" i="3"/>
  <c r="BK169" i="3"/>
  <c r="J168" i="3"/>
  <c r="J166" i="3"/>
  <c r="J165" i="3"/>
  <c r="J164" i="3"/>
  <c r="BK163" i="3"/>
  <c r="J159" i="3"/>
  <c r="BK158" i="3"/>
  <c r="J156" i="3"/>
  <c r="J153" i="3"/>
  <c r="J152" i="3"/>
  <c r="J150" i="3"/>
  <c r="BK149" i="3"/>
  <c r="BK147" i="3"/>
  <c r="J147" i="3"/>
  <c r="BK146" i="3"/>
  <c r="BK145" i="3"/>
  <c r="J144" i="3"/>
  <c r="BK141" i="3"/>
  <c r="J138" i="3"/>
  <c r="J137" i="3"/>
  <c r="BK135" i="3"/>
  <c r="J131" i="3"/>
  <c r="BK130" i="3"/>
  <c r="BK129" i="3"/>
  <c r="J128" i="3"/>
  <c r="BK127" i="3"/>
  <c r="J262" i="2"/>
  <c r="BK259" i="2"/>
  <c r="J258" i="2"/>
  <c r="J257" i="2"/>
  <c r="BK255" i="2"/>
  <c r="J250" i="2"/>
  <c r="J247" i="2"/>
  <c r="J246" i="2"/>
  <c r="BK245" i="2"/>
  <c r="BK242" i="2"/>
  <c r="BK240" i="2"/>
  <c r="BK239" i="2"/>
  <c r="J237" i="2"/>
  <c r="J235" i="2"/>
  <c r="J234" i="2"/>
  <c r="BK232" i="2"/>
  <c r="J229" i="2"/>
  <c r="BK223" i="2"/>
  <c r="J222" i="2"/>
  <c r="J220" i="2"/>
  <c r="J217" i="2"/>
  <c r="J215" i="2"/>
  <c r="J213" i="2"/>
  <c r="BK206" i="2"/>
  <c r="J203" i="2"/>
  <c r="J201" i="2"/>
  <c r="BK200" i="2"/>
  <c r="BK199" i="2"/>
  <c r="BK198" i="2"/>
  <c r="BK197" i="2"/>
  <c r="J196" i="2"/>
  <c r="J195" i="2"/>
  <c r="BK194" i="2"/>
  <c r="BK191" i="2"/>
  <c r="BK189" i="2"/>
  <c r="BK188" i="2"/>
  <c r="BK186" i="2"/>
  <c r="BK184" i="2"/>
  <c r="J183" i="2"/>
  <c r="J178" i="2"/>
  <c r="BK177" i="2"/>
  <c r="BK176" i="2"/>
  <c r="BK175" i="2"/>
  <c r="J168" i="2"/>
  <c r="J167" i="2"/>
  <c r="BK164" i="2"/>
  <c r="BK162" i="2"/>
  <c r="J161" i="2"/>
  <c r="BK159" i="2"/>
  <c r="J158" i="2"/>
  <c r="J146" i="2"/>
  <c r="J145" i="2"/>
  <c r="BK138" i="2"/>
  <c r="J137" i="2"/>
  <c r="BK133" i="2"/>
  <c r="AS94" i="1"/>
  <c r="BK143" i="3"/>
  <c r="J142" i="3"/>
  <c r="J141" i="3"/>
  <c r="BK139" i="3"/>
  <c r="BK137" i="3"/>
  <c r="BK133" i="3"/>
  <c r="J132" i="3"/>
  <c r="BK131" i="3"/>
  <c r="J130" i="3"/>
  <c r="J129" i="3"/>
  <c r="BK265" i="2"/>
  <c r="J265" i="2"/>
  <c r="BK262" i="2"/>
  <c r="J259" i="2"/>
  <c r="BK256" i="2"/>
  <c r="J255" i="2"/>
  <c r="J253" i="2"/>
  <c r="J252" i="2"/>
  <c r="BK251" i="2"/>
  <c r="BK249" i="2"/>
  <c r="J248" i="2"/>
  <c r="J244" i="2"/>
  <c r="J242" i="2"/>
  <c r="J240" i="2"/>
  <c r="J238" i="2"/>
  <c r="BK234" i="2"/>
  <c r="J232" i="2"/>
  <c r="J230" i="2"/>
  <c r="J227" i="2"/>
  <c r="J225" i="2"/>
  <c r="BK224" i="2"/>
  <c r="J223" i="2"/>
  <c r="BK222" i="2"/>
  <c r="BK221" i="2"/>
  <c r="BK219" i="2"/>
  <c r="BK212" i="2"/>
  <c r="BK211" i="2"/>
  <c r="J210" i="2"/>
  <c r="J209" i="2"/>
  <c r="J204" i="2"/>
  <c r="J202" i="2"/>
  <c r="J200" i="2"/>
  <c r="J199" i="2"/>
  <c r="J194" i="2"/>
  <c r="BK190" i="2"/>
  <c r="BK187" i="2"/>
  <c r="J185" i="2"/>
  <c r="J182" i="2"/>
  <c r="BK181" i="2"/>
  <c r="J180" i="2"/>
  <c r="BK178" i="2"/>
  <c r="J170" i="2"/>
  <c r="BK161" i="2"/>
  <c r="BK158" i="2"/>
  <c r="BK155" i="2"/>
  <c r="J152" i="2"/>
  <c r="J148" i="2"/>
  <c r="BK135" i="2"/>
  <c r="J133" i="2"/>
  <c r="BK341" i="4"/>
  <c r="BK336" i="4"/>
  <c r="BK333" i="4"/>
  <c r="J332" i="4"/>
  <c r="J331" i="4"/>
  <c r="BK329" i="4"/>
  <c r="J327" i="4"/>
  <c r="BK325" i="4"/>
  <c r="J315" i="4"/>
  <c r="J313" i="4"/>
  <c r="BK312" i="4"/>
  <c r="BK308" i="4"/>
  <c r="J307" i="4"/>
  <c r="J304" i="4"/>
  <c r="J302" i="4"/>
  <c r="BK291" i="4"/>
  <c r="J288" i="4"/>
  <c r="J286" i="4"/>
  <c r="J284" i="4"/>
  <c r="BK282" i="4"/>
  <c r="BK280" i="4"/>
  <c r="BK276" i="4"/>
  <c r="BK275" i="4"/>
  <c r="BK273" i="4"/>
  <c r="BK272" i="4"/>
  <c r="J265" i="4"/>
  <c r="J264" i="4"/>
  <c r="J257" i="4"/>
  <c r="J256" i="4"/>
  <c r="BK255" i="4"/>
  <c r="J253" i="4"/>
  <c r="BK245" i="4"/>
  <c r="BK237" i="4"/>
  <c r="J234" i="4"/>
  <c r="BK233" i="4"/>
  <c r="J231" i="4"/>
  <c r="BK209" i="4"/>
  <c r="J205" i="4"/>
  <c r="BK199" i="4"/>
  <c r="BK198" i="4"/>
  <c r="BK191" i="4"/>
  <c r="BK178" i="4"/>
  <c r="BK161" i="4"/>
  <c r="J160" i="4"/>
  <c r="BK154" i="4"/>
  <c r="J153" i="4"/>
  <c r="BK149" i="4"/>
  <c r="J147" i="4"/>
  <c r="J145" i="4"/>
  <c r="BK144" i="4"/>
  <c r="BK143" i="4"/>
  <c r="J137" i="4"/>
  <c r="J211" i="3"/>
  <c r="BK209" i="3"/>
  <c r="J207" i="3"/>
  <c r="BK206" i="3"/>
  <c r="J204" i="3"/>
  <c r="BK203" i="3"/>
  <c r="J201" i="3"/>
  <c r="J200" i="3"/>
  <c r="BK198" i="3"/>
  <c r="BK196" i="3"/>
  <c r="J194" i="3"/>
  <c r="BK193" i="3"/>
  <c r="J192" i="3"/>
  <c r="BK191" i="3"/>
  <c r="J187" i="3"/>
  <c r="J186" i="3"/>
  <c r="BK185" i="3"/>
  <c r="BK184" i="3"/>
  <c r="BK183" i="3"/>
  <c r="J182" i="3"/>
  <c r="J179" i="3"/>
  <c r="J175" i="3"/>
  <c r="BK174" i="3"/>
  <c r="BK173" i="3"/>
  <c r="J171" i="3"/>
  <c r="BK170" i="3"/>
  <c r="BK168" i="3"/>
  <c r="BK167" i="3"/>
  <c r="BK164" i="3"/>
  <c r="BK162" i="3"/>
  <c r="J161" i="3"/>
  <c r="BK160" i="3"/>
  <c r="J158" i="3"/>
  <c r="J157" i="3"/>
  <c r="BK156" i="3"/>
  <c r="J155" i="3"/>
  <c r="J154" i="3"/>
  <c r="BK153" i="3"/>
  <c r="BK152" i="3"/>
  <c r="BK151" i="3"/>
  <c r="BK150" i="3"/>
  <c r="J149" i="3"/>
  <c r="J148" i="3"/>
  <c r="J146" i="3"/>
  <c r="J145" i="3"/>
  <c r="BK144" i="3"/>
  <c r="J143" i="3"/>
  <c r="BK140" i="3"/>
  <c r="BK136" i="3"/>
  <c r="BK134" i="3"/>
  <c r="J133" i="3"/>
  <c r="J127" i="3"/>
  <c r="BK258" i="2"/>
  <c r="BK257" i="2"/>
  <c r="J256" i="2"/>
  <c r="J254" i="2"/>
  <c r="BK252" i="2"/>
  <c r="J251" i="2"/>
  <c r="BK246" i="2"/>
  <c r="J245" i="2"/>
  <c r="J243" i="2"/>
  <c r="BK241" i="2"/>
  <c r="J239" i="2"/>
  <c r="BK235" i="2"/>
  <c r="BK229" i="2"/>
  <c r="J228" i="2"/>
  <c r="BK226" i="2"/>
  <c r="J224" i="2"/>
  <c r="J221" i="2"/>
  <c r="BK220" i="2"/>
  <c r="BK214" i="2"/>
  <c r="J211" i="2"/>
  <c r="BK209" i="2"/>
  <c r="BK207" i="2"/>
  <c r="J206" i="2"/>
  <c r="J197" i="2"/>
  <c r="BK195" i="2"/>
  <c r="J193" i="2"/>
  <c r="J192" i="2"/>
  <c r="J189" i="2"/>
  <c r="J188" i="2"/>
  <c r="J186" i="2"/>
  <c r="BK185" i="2"/>
  <c r="BK183" i="2"/>
  <c r="BK182" i="2"/>
  <c r="J181" i="2"/>
  <c r="BK180" i="2"/>
  <c r="BK179" i="2"/>
  <c r="J177" i="2"/>
  <c r="J176" i="2"/>
  <c r="J172" i="2"/>
  <c r="BK168" i="2"/>
  <c r="J166" i="2"/>
  <c r="BK163" i="2"/>
  <c r="J162" i="2"/>
  <c r="J159" i="2"/>
  <c r="BK152" i="2"/>
  <c r="BK150" i="2"/>
  <c r="BK146" i="2"/>
  <c r="J143" i="2"/>
  <c r="BK141" i="2"/>
  <c r="BK137" i="2"/>
  <c r="BK134" i="2"/>
  <c r="J341" i="4"/>
  <c r="BK339" i="4"/>
  <c r="J338" i="4"/>
  <c r="J336" i="4"/>
  <c r="J333" i="4"/>
  <c r="BK317" i="4"/>
  <c r="BK307" i="4"/>
  <c r="J306" i="4"/>
  <c r="J297" i="4"/>
  <c r="J289" i="4"/>
  <c r="BK288" i="4"/>
  <c r="BK286" i="4"/>
  <c r="BK284" i="4"/>
  <c r="J280" i="4"/>
  <c r="BK278" i="4"/>
  <c r="J276" i="4"/>
  <c r="J270" i="4"/>
  <c r="BK266" i="4"/>
  <c r="J262" i="4"/>
  <c r="BK257" i="4"/>
  <c r="J255" i="4"/>
  <c r="BK253" i="4"/>
  <c r="J250" i="4"/>
  <c r="BK242" i="4"/>
  <c r="BK239" i="4"/>
  <c r="BK235" i="4"/>
  <c r="J233" i="4"/>
  <c r="BK231" i="4"/>
  <c r="BK230" i="4"/>
  <c r="J230" i="4"/>
  <c r="BK220" i="4"/>
  <c r="BK218" i="4"/>
  <c r="J216" i="4"/>
  <c r="BK215" i="4"/>
  <c r="BK214" i="4"/>
  <c r="BK213" i="4"/>
  <c r="J209" i="4"/>
  <c r="BK205" i="4"/>
  <c r="J199" i="4"/>
  <c r="J198" i="4"/>
  <c r="J195" i="4"/>
  <c r="J187" i="4"/>
  <c r="BK183" i="4"/>
  <c r="J175" i="4"/>
  <c r="J161" i="4"/>
  <c r="BK160" i="4"/>
  <c r="J154" i="4"/>
  <c r="BK153" i="4"/>
  <c r="BK150" i="4"/>
  <c r="J149" i="4"/>
  <c r="BK147" i="4"/>
  <c r="BK146" i="4"/>
  <c r="BK145" i="4"/>
  <c r="J142" i="4"/>
  <c r="BK137" i="4"/>
  <c r="J203" i="3"/>
  <c r="BK201" i="3"/>
  <c r="BK200" i="3"/>
  <c r="J198" i="3"/>
  <c r="BK197" i="3"/>
  <c r="J196" i="3"/>
  <c r="BK195" i="3"/>
  <c r="BK194" i="3"/>
  <c r="J190" i="3"/>
  <c r="BK188" i="3"/>
  <c r="J185" i="3"/>
  <c r="J181" i="3"/>
  <c r="J180" i="3"/>
  <c r="J178" i="3"/>
  <c r="J177" i="3"/>
  <c r="J176" i="3"/>
  <c r="J172" i="3"/>
  <c r="BK171" i="3"/>
  <c r="J169" i="3"/>
  <c r="J167" i="3"/>
  <c r="BK166" i="3"/>
  <c r="BK165" i="3"/>
  <c r="J163" i="3"/>
  <c r="J162" i="3"/>
  <c r="BK161" i="3"/>
  <c r="J160" i="3"/>
  <c r="BK159" i="3"/>
  <c r="BK157" i="3"/>
  <c r="BK155" i="3"/>
  <c r="BK154" i="3"/>
  <c r="J151" i="3"/>
  <c r="BK148" i="3"/>
  <c r="BK142" i="3"/>
  <c r="J140" i="3"/>
  <c r="J139" i="3"/>
  <c r="BK138" i="3"/>
  <c r="J136" i="3"/>
  <c r="J135" i="3"/>
  <c r="J134" i="3"/>
  <c r="BK132" i="3"/>
  <c r="BK128" i="3"/>
  <c r="BK254" i="2"/>
  <c r="BK253" i="2"/>
  <c r="BK250" i="2"/>
  <c r="J249" i="2"/>
  <c r="BK248" i="2"/>
  <c r="BK247" i="2"/>
  <c r="BK244" i="2"/>
  <c r="BK243" i="2"/>
  <c r="J241" i="2"/>
  <c r="BK238" i="2"/>
  <c r="BK237" i="2"/>
  <c r="BK230" i="2"/>
  <c r="BK228" i="2"/>
  <c r="BK227" i="2"/>
  <c r="J226" i="2"/>
  <c r="BK225" i="2"/>
  <c r="J219" i="2"/>
  <c r="BK217" i="2"/>
  <c r="BK215" i="2"/>
  <c r="J214" i="2"/>
  <c r="BK213" i="2"/>
  <c r="J212" i="2"/>
  <c r="BK210" i="2"/>
  <c r="J207" i="2"/>
  <c r="BK204" i="2"/>
  <c r="BK203" i="2"/>
  <c r="BK202" i="2"/>
  <c r="BK201" i="2"/>
  <c r="J198" i="2"/>
  <c r="BK196" i="2"/>
  <c r="BK193" i="2"/>
  <c r="BK192" i="2"/>
  <c r="J191" i="2"/>
  <c r="J190" i="2"/>
  <c r="J187" i="2"/>
  <c r="J184" i="2"/>
  <c r="J179" i="2"/>
  <c r="J175" i="2"/>
  <c r="BK172" i="2"/>
  <c r="BK170" i="2"/>
  <c r="BK167" i="2"/>
  <c r="BK166" i="2"/>
  <c r="J164" i="2"/>
  <c r="J163" i="2"/>
  <c r="J155" i="2"/>
  <c r="J150" i="2"/>
  <c r="BK148" i="2"/>
  <c r="BK145" i="2"/>
  <c r="BK143" i="2"/>
  <c r="J141" i="2"/>
  <c r="J138" i="2"/>
  <c r="J135" i="2"/>
  <c r="J134" i="2"/>
  <c r="R232" i="4" l="1"/>
  <c r="P260" i="2"/>
  <c r="R260" i="2"/>
  <c r="R132" i="2"/>
  <c r="BK157" i="2"/>
  <c r="J157" i="2" s="1"/>
  <c r="J100" i="2" s="1"/>
  <c r="P160" i="2"/>
  <c r="BK165" i="2"/>
  <c r="J165" i="2" s="1"/>
  <c r="J102" i="2" s="1"/>
  <c r="BK174" i="2"/>
  <c r="R208" i="2"/>
  <c r="P236" i="2"/>
  <c r="P126" i="3"/>
  <c r="BK189" i="3"/>
  <c r="J189" i="3" s="1"/>
  <c r="J99" i="3" s="1"/>
  <c r="R189" i="3"/>
  <c r="P199" i="3"/>
  <c r="BK202" i="3"/>
  <c r="J202" i="3" s="1"/>
  <c r="J101" i="3" s="1"/>
  <c r="R202" i="3"/>
  <c r="T205" i="3"/>
  <c r="R136" i="4"/>
  <c r="T132" i="2"/>
  <c r="P157" i="2"/>
  <c r="T157" i="2"/>
  <c r="P165" i="2"/>
  <c r="T174" i="2"/>
  <c r="T208" i="2"/>
  <c r="T236" i="2"/>
  <c r="BK126" i="3"/>
  <c r="J126" i="3" s="1"/>
  <c r="J98" i="3" s="1"/>
  <c r="T126" i="3"/>
  <c r="P189" i="3"/>
  <c r="BK199" i="3"/>
  <c r="J199" i="3"/>
  <c r="J100" i="3" s="1"/>
  <c r="T199" i="3"/>
  <c r="T202" i="3"/>
  <c r="R205" i="3"/>
  <c r="T152" i="4"/>
  <c r="BK132" i="2"/>
  <c r="BK160" i="2"/>
  <c r="J160" i="2" s="1"/>
  <c r="J101" i="2" s="1"/>
  <c r="T160" i="2"/>
  <c r="R165" i="2"/>
  <c r="R174" i="2"/>
  <c r="P208" i="2"/>
  <c r="R236" i="2"/>
  <c r="P132" i="2"/>
  <c r="P131" i="2" s="1"/>
  <c r="R157" i="2"/>
  <c r="R160" i="2"/>
  <c r="T165" i="2"/>
  <c r="P174" i="2"/>
  <c r="P173" i="2" s="1"/>
  <c r="BK208" i="2"/>
  <c r="J208" i="2" s="1"/>
  <c r="J106" i="2" s="1"/>
  <c r="BK236" i="2"/>
  <c r="J236" i="2" s="1"/>
  <c r="J107" i="2" s="1"/>
  <c r="R126" i="3"/>
  <c r="T189" i="3"/>
  <c r="R199" i="3"/>
  <c r="P202" i="3"/>
  <c r="BK205" i="3"/>
  <c r="J205" i="3" s="1"/>
  <c r="J102" i="3" s="1"/>
  <c r="P205" i="3"/>
  <c r="BK136" i="4"/>
  <c r="J136" i="4"/>
  <c r="J98" i="4" s="1"/>
  <c r="P136" i="4"/>
  <c r="T136" i="4"/>
  <c r="BK152" i="4"/>
  <c r="J152" i="4" s="1"/>
  <c r="J99" i="4" s="1"/>
  <c r="P152" i="4"/>
  <c r="R152" i="4"/>
  <c r="BK197" i="4"/>
  <c r="J197" i="4"/>
  <c r="J101" i="4" s="1"/>
  <c r="P197" i="4"/>
  <c r="R197" i="4"/>
  <c r="T197" i="4"/>
  <c r="BK229" i="4"/>
  <c r="J229" i="4" s="1"/>
  <c r="J102" i="4" s="1"/>
  <c r="P229" i="4"/>
  <c r="R229" i="4"/>
  <c r="T229" i="4"/>
  <c r="BK232" i="4"/>
  <c r="J232" i="4"/>
  <c r="J103" i="4" s="1"/>
  <c r="P232" i="4"/>
  <c r="T232" i="4"/>
  <c r="BK241" i="4"/>
  <c r="J241" i="4" s="1"/>
  <c r="J106" i="4" s="1"/>
  <c r="P241" i="4"/>
  <c r="R241" i="4"/>
  <c r="T241" i="4"/>
  <c r="BK261" i="4"/>
  <c r="J261" i="4"/>
  <c r="J107" i="4"/>
  <c r="P261" i="4"/>
  <c r="R261" i="4"/>
  <c r="T261" i="4"/>
  <c r="BK279" i="4"/>
  <c r="J279" i="4" s="1"/>
  <c r="J108" i="4" s="1"/>
  <c r="P279" i="4"/>
  <c r="R279" i="4"/>
  <c r="T279" i="4"/>
  <c r="BK305" i="4"/>
  <c r="J305" i="4" s="1"/>
  <c r="J109" i="4" s="1"/>
  <c r="P305" i="4"/>
  <c r="R305" i="4"/>
  <c r="T305" i="4"/>
  <c r="BK328" i="4"/>
  <c r="J328" i="4" s="1"/>
  <c r="J110" i="4" s="1"/>
  <c r="P328" i="4"/>
  <c r="R328" i="4"/>
  <c r="T328" i="4"/>
  <c r="BK337" i="4"/>
  <c r="J337" i="4" s="1"/>
  <c r="J113" i="4" s="1"/>
  <c r="P337" i="4"/>
  <c r="P334" i="4" s="1"/>
  <c r="R337" i="4"/>
  <c r="R334" i="4" s="1"/>
  <c r="T337" i="4"/>
  <c r="T334" i="4" s="1"/>
  <c r="F92" i="2"/>
  <c r="BF133" i="2"/>
  <c r="BF134" i="2"/>
  <c r="BF135" i="2"/>
  <c r="BF138" i="2"/>
  <c r="BF141" i="2"/>
  <c r="BF145" i="2"/>
  <c r="BF148" i="2"/>
  <c r="BF155" i="2"/>
  <c r="BF162" i="2"/>
  <c r="BF175" i="2"/>
  <c r="BF179" i="2"/>
  <c r="BF186" i="2"/>
  <c r="BF199" i="2"/>
  <c r="BF200" i="2"/>
  <c r="BF201" i="2"/>
  <c r="BF209" i="2"/>
  <c r="BF213" i="2"/>
  <c r="BF217" i="2"/>
  <c r="BF219" i="2"/>
  <c r="BF220" i="2"/>
  <c r="BF221" i="2"/>
  <c r="BF223" i="2"/>
  <c r="BF240" i="2"/>
  <c r="BF241" i="2"/>
  <c r="BF248" i="2"/>
  <c r="BF249" i="2"/>
  <c r="BF253" i="2"/>
  <c r="BK261" i="2"/>
  <c r="F92" i="3"/>
  <c r="J118" i="3"/>
  <c r="BF128" i="3"/>
  <c r="BF132" i="3"/>
  <c r="BF134" i="3"/>
  <c r="BF137" i="3"/>
  <c r="BF139" i="3"/>
  <c r="BF143" i="3"/>
  <c r="BF145" i="3"/>
  <c r="BF149" i="3"/>
  <c r="BF151" i="3"/>
  <c r="BF152" i="3"/>
  <c r="BF157" i="3"/>
  <c r="BF163" i="3"/>
  <c r="BF167" i="3"/>
  <c r="BF169" i="3"/>
  <c r="BF172" i="3"/>
  <c r="BF173" i="3"/>
  <c r="BF177" i="3"/>
  <c r="BF181" i="3"/>
  <c r="BF183" i="3"/>
  <c r="BF185" i="3"/>
  <c r="BF186" i="3"/>
  <c r="BF191" i="3"/>
  <c r="BF192" i="3"/>
  <c r="BF203" i="3"/>
  <c r="BF204" i="3"/>
  <c r="BK210" i="3"/>
  <c r="J210" i="3" s="1"/>
  <c r="J104" i="3" s="1"/>
  <c r="E85" i="4"/>
  <c r="F92" i="4"/>
  <c r="BF142" i="4"/>
  <c r="BF143" i="4"/>
  <c r="BF154" i="4"/>
  <c r="BF175" i="4"/>
  <c r="BF178" i="4"/>
  <c r="BF187" i="4"/>
  <c r="BF199" i="4"/>
  <c r="BF216" i="4"/>
  <c r="BF220" i="4"/>
  <c r="BF230" i="4"/>
  <c r="BF231" i="4"/>
  <c r="BF233" i="4"/>
  <c r="BF237" i="4"/>
  <c r="BF245" i="4"/>
  <c r="BF250" i="4"/>
  <c r="BF255" i="4"/>
  <c r="BF262" i="4"/>
  <c r="BF264" i="4"/>
  <c r="BF270" i="4"/>
  <c r="BF272" i="4"/>
  <c r="BF273" i="4"/>
  <c r="BF275" i="4"/>
  <c r="BF280" i="4"/>
  <c r="BF289" i="4"/>
  <c r="BF291" i="4"/>
  <c r="BF297" i="4"/>
  <c r="BF302" i="4"/>
  <c r="BF308" i="4"/>
  <c r="BF312" i="4"/>
  <c r="BF313" i="4"/>
  <c r="BF317" i="4"/>
  <c r="BF325" i="4"/>
  <c r="BF329" i="4"/>
  <c r="J89" i="2"/>
  <c r="BF146" i="2"/>
  <c r="BF161" i="2"/>
  <c r="BF176" i="2"/>
  <c r="BF177" i="2"/>
  <c r="BF180" i="2"/>
  <c r="BF185" i="2"/>
  <c r="BF187" i="2"/>
  <c r="BF189" i="2"/>
  <c r="BF190" i="2"/>
  <c r="BF196" i="2"/>
  <c r="BF210" i="2"/>
  <c r="BF212" i="2"/>
  <c r="BF215" i="2"/>
  <c r="BF222" i="2"/>
  <c r="BF227" i="2"/>
  <c r="BF230" i="2"/>
  <c r="BF234" i="2"/>
  <c r="BF242" i="2"/>
  <c r="BF245" i="2"/>
  <c r="BF246" i="2"/>
  <c r="BF255" i="2"/>
  <c r="BF257" i="2"/>
  <c r="BK171" i="2"/>
  <c r="J171" i="2" s="1"/>
  <c r="J103" i="2" s="1"/>
  <c r="BK264" i="2"/>
  <c r="J264" i="2"/>
  <c r="J110" i="2"/>
  <c r="E85" i="3"/>
  <c r="BF135" i="3"/>
  <c r="BF146" i="3"/>
  <c r="BF154" i="3"/>
  <c r="BF155" i="3"/>
  <c r="BF158" i="3"/>
  <c r="BF165" i="3"/>
  <c r="BF168" i="3"/>
  <c r="BF171" i="3"/>
  <c r="BF174" i="3"/>
  <c r="BF175" i="3"/>
  <c r="BF176" i="3"/>
  <c r="BF179" i="3"/>
  <c r="BF182" i="3"/>
  <c r="BF187" i="3"/>
  <c r="BF188" i="3"/>
  <c r="BF194" i="3"/>
  <c r="BF196" i="3"/>
  <c r="BF198" i="3"/>
  <c r="BF200" i="3"/>
  <c r="BF201" i="3"/>
  <c r="BF207" i="3"/>
  <c r="BF209" i="3"/>
  <c r="BF211" i="3"/>
  <c r="J89" i="4"/>
  <c r="BF137" i="4"/>
  <c r="BF145" i="4"/>
  <c r="BF147" i="4"/>
  <c r="BF149" i="4"/>
  <c r="BF161" i="4"/>
  <c r="BF195" i="4"/>
  <c r="BF198" i="4"/>
  <c r="BF209" i="4"/>
  <c r="BF213" i="4"/>
  <c r="BF234" i="4"/>
  <c r="BF235" i="4"/>
  <c r="BF239" i="4"/>
  <c r="BF242" i="4"/>
  <c r="BF257" i="4"/>
  <c r="BF266" i="4"/>
  <c r="BF276" i="4"/>
  <c r="BF278" i="4"/>
  <c r="BF284" i="4"/>
  <c r="BF286" i="4"/>
  <c r="BF288" i="4"/>
  <c r="BF304" i="4"/>
  <c r="BF315" i="4"/>
  <c r="BF332" i="4"/>
  <c r="BF333" i="4"/>
  <c r="BF336" i="4"/>
  <c r="BF338" i="4"/>
  <c r="BF339" i="4"/>
  <c r="BF341" i="4"/>
  <c r="E85" i="2"/>
  <c r="BF137" i="2"/>
  <c r="BF152" i="2"/>
  <c r="BF158" i="2"/>
  <c r="BF159" i="2"/>
  <c r="BF166" i="2"/>
  <c r="BF170" i="2"/>
  <c r="BF178" i="2"/>
  <c r="BF181" i="2"/>
  <c r="BF183" i="2"/>
  <c r="BF184" i="2"/>
  <c r="BF188" i="2"/>
  <c r="BF192" i="2"/>
  <c r="BF193" i="2"/>
  <c r="BF195" i="2"/>
  <c r="BF198" i="2"/>
  <c r="BF202" i="2"/>
  <c r="BF204" i="2"/>
  <c r="BF206" i="2"/>
  <c r="BF211" i="2"/>
  <c r="BF214" i="2"/>
  <c r="BF224" i="2"/>
  <c r="BF226" i="2"/>
  <c r="BF229" i="2"/>
  <c r="BF237" i="2"/>
  <c r="BF238" i="2"/>
  <c r="BF239" i="2"/>
  <c r="BF243" i="2"/>
  <c r="BF244" i="2"/>
  <c r="BF247" i="2"/>
  <c r="BF252" i="2"/>
  <c r="BF254" i="2"/>
  <c r="BF259" i="2"/>
  <c r="BF265" i="2"/>
  <c r="BF129" i="3"/>
  <c r="BF136" i="3"/>
  <c r="BF141" i="3"/>
  <c r="BK238" i="4"/>
  <c r="J238" i="4" s="1"/>
  <c r="J104" i="4" s="1"/>
  <c r="BF143" i="2"/>
  <c r="BF150" i="2"/>
  <c r="BF163" i="2"/>
  <c r="BF164" i="2"/>
  <c r="BF167" i="2"/>
  <c r="BF168" i="2"/>
  <c r="BF172" i="2"/>
  <c r="BF182" i="2"/>
  <c r="BF191" i="2"/>
  <c r="BF194" i="2"/>
  <c r="BF197" i="2"/>
  <c r="BF203" i="2"/>
  <c r="BF207" i="2"/>
  <c r="BF225" i="2"/>
  <c r="BF228" i="2"/>
  <c r="BF232" i="2"/>
  <c r="BF235" i="2"/>
  <c r="BF250" i="2"/>
  <c r="BF251" i="2"/>
  <c r="BF256" i="2"/>
  <c r="BF258" i="2"/>
  <c r="BF262" i="2"/>
  <c r="BK154" i="2"/>
  <c r="J154" i="2"/>
  <c r="J99" i="2" s="1"/>
  <c r="BF127" i="3"/>
  <c r="BF130" i="3"/>
  <c r="BF131" i="3"/>
  <c r="BF133" i="3"/>
  <c r="BF138" i="3"/>
  <c r="BF140" i="3"/>
  <c r="BF142" i="3"/>
  <c r="BF144" i="3"/>
  <c r="BF147" i="3"/>
  <c r="BF148" i="3"/>
  <c r="BF150" i="3"/>
  <c r="BF153" i="3"/>
  <c r="BF156" i="3"/>
  <c r="BF159" i="3"/>
  <c r="BF160" i="3"/>
  <c r="BF161" i="3"/>
  <c r="BF162" i="3"/>
  <c r="BF164" i="3"/>
  <c r="BF166" i="3"/>
  <c r="BF170" i="3"/>
  <c r="BF178" i="3"/>
  <c r="BF180" i="3"/>
  <c r="BF184" i="3"/>
  <c r="BF190" i="3"/>
  <c r="BF193" i="3"/>
  <c r="BF195" i="3"/>
  <c r="BF197" i="3"/>
  <c r="BF206" i="3"/>
  <c r="BK208" i="3"/>
  <c r="J208" i="3" s="1"/>
  <c r="J103" i="3" s="1"/>
  <c r="BF144" i="4"/>
  <c r="BF146" i="4"/>
  <c r="BF150" i="4"/>
  <c r="BF153" i="4"/>
  <c r="BF160" i="4"/>
  <c r="BF183" i="4"/>
  <c r="BF191" i="4"/>
  <c r="BF205" i="4"/>
  <c r="BF214" i="4"/>
  <c r="BF215" i="4"/>
  <c r="BF218" i="4"/>
  <c r="BF253" i="4"/>
  <c r="BF256" i="4"/>
  <c r="BF265" i="4"/>
  <c r="BF282" i="4"/>
  <c r="BF306" i="4"/>
  <c r="BF307" i="4"/>
  <c r="BF327" i="4"/>
  <c r="BF331" i="4"/>
  <c r="BK194" i="4"/>
  <c r="J194" i="4" s="1"/>
  <c r="J100" i="4" s="1"/>
  <c r="BK335" i="4"/>
  <c r="J335" i="4"/>
  <c r="J112" i="4"/>
  <c r="BK340" i="4"/>
  <c r="J340" i="4" s="1"/>
  <c r="J114" i="4" s="1"/>
  <c r="F33" i="2"/>
  <c r="AZ95" i="1" s="1"/>
  <c r="F37" i="3"/>
  <c r="BD96" i="1" s="1"/>
  <c r="J33" i="2"/>
  <c r="AV95" i="1" s="1"/>
  <c r="F35" i="3"/>
  <c r="BB96" i="1" s="1"/>
  <c r="F35" i="2"/>
  <c r="BB95" i="1" s="1"/>
  <c r="F37" i="2"/>
  <c r="BD95" i="1" s="1"/>
  <c r="F33" i="3"/>
  <c r="AZ96" i="1"/>
  <c r="F36" i="2"/>
  <c r="BC95" i="1" s="1"/>
  <c r="J33" i="3"/>
  <c r="AV96" i="1" s="1"/>
  <c r="F33" i="4"/>
  <c r="AZ97" i="1" s="1"/>
  <c r="F37" i="4"/>
  <c r="BD97" i="1" s="1"/>
  <c r="F35" i="4"/>
  <c r="BB97" i="1" s="1"/>
  <c r="F36" i="3"/>
  <c r="BC96" i="1" s="1"/>
  <c r="J33" i="4"/>
  <c r="AV97" i="1" s="1"/>
  <c r="F36" i="4"/>
  <c r="BC97" i="1" s="1"/>
  <c r="R125" i="3" l="1"/>
  <c r="R124" i="3" s="1"/>
  <c r="T240" i="4"/>
  <c r="T134" i="4" s="1"/>
  <c r="P130" i="2"/>
  <c r="AU95" i="1"/>
  <c r="T125" i="3"/>
  <c r="T124" i="3" s="1"/>
  <c r="T131" i="2"/>
  <c r="P125" i="3"/>
  <c r="P124" i="3" s="1"/>
  <c r="AU96" i="1" s="1"/>
  <c r="P240" i="4"/>
  <c r="T135" i="4"/>
  <c r="R135" i="4"/>
  <c r="BK260" i="2"/>
  <c r="J260" i="2"/>
  <c r="J108" i="2" s="1"/>
  <c r="R173" i="2"/>
  <c r="R130" i="2" s="1"/>
  <c r="BK131" i="2"/>
  <c r="J131" i="2" s="1"/>
  <c r="J97" i="2" s="1"/>
  <c r="BK173" i="2"/>
  <c r="J173" i="2" s="1"/>
  <c r="J104" i="2" s="1"/>
  <c r="R131" i="2"/>
  <c r="R240" i="4"/>
  <c r="P135" i="4"/>
  <c r="T173" i="2"/>
  <c r="J174" i="2"/>
  <c r="J105" i="2" s="1"/>
  <c r="J261" i="2"/>
  <c r="J109" i="2" s="1"/>
  <c r="BK125" i="3"/>
  <c r="J125" i="3" s="1"/>
  <c r="J97" i="3" s="1"/>
  <c r="J132" i="2"/>
  <c r="J98" i="2" s="1"/>
  <c r="BK135" i="4"/>
  <c r="J135" i="4" s="1"/>
  <c r="J97" i="4" s="1"/>
  <c r="BK240" i="4"/>
  <c r="J240" i="4" s="1"/>
  <c r="J105" i="4" s="1"/>
  <c r="BK334" i="4"/>
  <c r="J334" i="4"/>
  <c r="J111" i="4"/>
  <c r="BC94" i="1"/>
  <c r="W32" i="1" s="1"/>
  <c r="AZ94" i="1"/>
  <c r="AV94" i="1" s="1"/>
  <c r="AK29" i="1" s="1"/>
  <c r="BB94" i="1"/>
  <c r="AX94" i="1" s="1"/>
  <c r="F34" i="3"/>
  <c r="BA96" i="1" s="1"/>
  <c r="BD94" i="1"/>
  <c r="W33" i="1" s="1"/>
  <c r="J34" i="4"/>
  <c r="AW97" i="1" s="1"/>
  <c r="AT97" i="1" s="1"/>
  <c r="J34" i="3"/>
  <c r="AW96" i="1" s="1"/>
  <c r="AT96" i="1" s="1"/>
  <c r="F34" i="2"/>
  <c r="BA95" i="1" s="1"/>
  <c r="J34" i="2"/>
  <c r="AW95" i="1" s="1"/>
  <c r="AT95" i="1" s="1"/>
  <c r="F34" i="4"/>
  <c r="BA97" i="1" s="1"/>
  <c r="P134" i="4" l="1"/>
  <c r="AU97" i="1" s="1"/>
  <c r="R134" i="4"/>
  <c r="T130" i="2"/>
  <c r="BK130" i="2"/>
  <c r="J130" i="2" s="1"/>
  <c r="J96" i="2" s="1"/>
  <c r="BK124" i="3"/>
  <c r="J124" i="3"/>
  <c r="J30" i="3" s="1"/>
  <c r="AG96" i="1" s="1"/>
  <c r="AN96" i="1" s="1"/>
  <c r="BK134" i="4"/>
  <c r="J134" i="4" s="1"/>
  <c r="J96" i="4" s="1"/>
  <c r="AU94" i="1"/>
  <c r="AY94" i="1"/>
  <c r="W29" i="1"/>
  <c r="W31" i="1"/>
  <c r="BA94" i="1"/>
  <c r="W30" i="1" s="1"/>
  <c r="J96" i="3" l="1"/>
  <c r="J39" i="3"/>
  <c r="AW94" i="1"/>
  <c r="AK30" i="1" s="1"/>
  <c r="J30" i="4"/>
  <c r="AG97" i="1" s="1"/>
  <c r="AN97" i="1" s="1"/>
  <c r="J30" i="2"/>
  <c r="AG95" i="1" s="1"/>
  <c r="AN95" i="1" s="1"/>
  <c r="J39" i="2" l="1"/>
  <c r="J39" i="4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<sst xmlns="http://schemas.openxmlformats.org/spreadsheetml/2006/main" count="5602" uniqueCount="1178">
  <si>
    <t>Export Komplet</t>
  </si>
  <si>
    <t/>
  </si>
  <si>
    <t>2.0</t>
  </si>
  <si>
    <t>ZAMOK</t>
  </si>
  <si>
    <t>False</t>
  </si>
  <si>
    <t>{dd3ebdff-3c6c-4a4c-b8fd-58c3c11ce56b}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</si>
  <si>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</si>
  <si>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</si>
  <si>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</si>
  <si>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</si>
  <si>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</si>
  <si>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</si>
  <si>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</si>
  <si>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</si>
  <si>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Domovsenioru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</si>
  <si>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</si>
  <si>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</si>
  <si>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ELEKTROINSTALACE TECHNICKÉHO ZÁZEMÍ DOMOVA, REKONSTRUKCE VODOINSTALACE TECHNICKÉHO ZÁZEMÍ  DOMOVA</t>
  </si>
  <si>
    <t>KSO:</t>
  </si>
  <si>
    <t>CC-CZ:</t>
  </si>
  <si>
    <t>Místo:</t>
  </si>
  <si>
    <t>Domov seniorů Nové Strašecí</t>
  </si>
  <si>
    <t>Datum:</t>
  </si>
  <si>
    <t>18. 2. 2021</t>
  </si>
  <si>
    <t>Zadavatel:</t>
  </si>
  <si>
    <t>IČ:</t>
  </si>
  <si>
    <t>Domov seniorů Nové Strašecí, Křivoklátská 417</t>
  </si>
  <si>
    <t>DIČ:</t>
  </si>
  <si>
    <t>Uchazeč:</t>
  </si>
  <si>
    <t>Vyplň údaj</t>
  </si>
  <si>
    <t>Projektant:</t>
  </si>
  <si>
    <t>ATS Rakovník s.r.o, Havlíčkova 2583, Rakovník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</si>
  <si>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</si>
  <si>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</si>
  <si>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</si>
  <si>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</si>
  <si>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</si>
  <si>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</si>
  <si>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</si>
  <si>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</si>
  <si>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</si>
  <si>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</si>
  <si>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</si>
  <si>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</si>
  <si>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</si>
  <si>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</si>
  <si>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</si>
  <si>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</si>
  <si>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</si>
  <si>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</si>
  <si>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</si>
  <si>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</si>
  <si>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</si>
  <si>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</si>
  <si>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</si>
  <si>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</si>
  <si>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</si>
  <si>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</si>
  <si>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</si>
  <si>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</si>
  <si>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</si>
  <si>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</si>
  <si>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</si>
  <si>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</si>
  <si>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</si>
  <si>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</si>
  <si>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</si>
  <si>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</si>
  <si>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</si>
  <si>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</si>
  <si>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</si>
  <si>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</si>
  <si>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</si>
  <si>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</si>
  <si>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</si>
  <si>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</si>
  <si>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</si>
  <si>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</si>
  <si>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</si>
  <si>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</si>
  <si>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</si>
  <si>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</si>
  <si>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Rekonstrukce vodoinstalace</t>
  </si>
  <si>
    <t>STA</t>
  </si>
  <si>
    <t>1</t>
  </si>
  <si>
    <t>{2adaac76-db90-470b-9676-1984bef16bda}</t>
  </si>
  <si>
    <t>02</t>
  </si>
  <si>
    <t>Rekonstrukce elektroinstalace</t>
  </si>
  <si>
    <t>{9fc6db8a-33b0-4e22-a146-939615cf3382}</t>
  </si>
  <si>
    <t>03</t>
  </si>
  <si>
    <t xml:space="preserve"> Stavební část</t>
  </si>
  <si>
    <t>{9314d09c-573d-4b2c-bb6e-ac44138278ca}</t>
  </si>
  <si>
    <t>KRYCÍ LIST SOUPISU PRACÍ</t>
  </si>
  <si>
    <t>Objekt:</t>
  </si>
  <si>
    <t>01 - Rekonstrukce vodoinstalace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</si>
  <si>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</si>
  <si>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</si>
  <si>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</si>
  <si>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</si>
  <si>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</si>
  <si>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</si>
  <si>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</si>
  <si>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</si>
  <si>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</si>
  <si>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</si>
  <si>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</si>
  <si>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</si>
  <si>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</si>
  <si>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</si>
  <si>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</si>
  <si>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</si>
  <si>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VRN - Vedlejší rozpočtové náklady</t>
  </si>
  <si>
    <t xml:space="preserve">    VRN1 - Průzkumné, geodetické a projektové práce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</si>
  <si>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</si>
  <si>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</si>
  <si>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</si>
  <si>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</si>
  <si>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</si>
  <si>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</si>
  <si>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</si>
  <si>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</si>
  <si>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</si>
  <si>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</si>
  <si>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</si>
  <si>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</si>
  <si>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</si>
  <si>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</si>
  <si>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</si>
  <si>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</si>
  <si>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</si>
  <si>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</si>
  <si>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</si>
  <si>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113107012</t>
  </si>
  <si>
    <t>Odstranění podkladu z kameniva těženého tl 200 mm při překopech ručně</t>
  </si>
  <si>
    <t>m2</t>
  </si>
  <si>
    <t>4</t>
  </si>
  <si>
    <t>2</t>
  </si>
  <si>
    <t>-663606063</t>
  </si>
  <si>
    <t>113107042</t>
  </si>
  <si>
    <t>Odstranění podkladu živičných tl 100 mm při překopech ručně</t>
  </si>
  <si>
    <t>290700688</t>
  </si>
  <si>
    <t>3</t>
  </si>
  <si>
    <t>132201201</t>
  </si>
  <si>
    <t>Hloubení rýh š do 2000 mm v hornině tř. 3 objemu do 100 m3</t>
  </si>
  <si>
    <t>m3</t>
  </si>
  <si>
    <t>667061248</t>
  </si>
  <si>
    <t>VV</t>
  </si>
  <si>
    <t>12*0,9*1,5</t>
  </si>
  <si>
    <t>132201209</t>
  </si>
  <si>
    <t>Příplatek za lepivost k hloubení rýh š do 2000 mm v hornině tř. 3</t>
  </si>
  <si>
    <t>-924488279</t>
  </si>
  <si>
    <t>5</t>
  </si>
  <si>
    <t>162201211</t>
  </si>
  <si>
    <t>Vodorovné přemístění výkopku z horniny tř. 1 až 4 stavebním kolečkem do 10 m</t>
  </si>
  <si>
    <t>1503760223</t>
  </si>
  <si>
    <t>" zásypový materiál"</t>
  </si>
  <si>
    <t>3,24+1,08</t>
  </si>
  <si>
    <t>6</t>
  </si>
  <si>
    <t>162601101</t>
  </si>
  <si>
    <t>Vodorovné přemístění do 4000 m výkopku/sypaniny z horniny tř. 1 až 4</t>
  </si>
  <si>
    <t>-1096473750</t>
  </si>
  <si>
    <t>4,32</t>
  </si>
  <si>
    <t>7</t>
  </si>
  <si>
    <t>167101101</t>
  </si>
  <si>
    <t>Nakládání výkopku z hornin tř. 1 až 4 do 100 m3</t>
  </si>
  <si>
    <t>-1984135647</t>
  </si>
  <si>
    <t>(3,24+1,08)</t>
  </si>
  <si>
    <t>8</t>
  </si>
  <si>
    <t>171201201</t>
  </si>
  <si>
    <t>Uložení sypaniny na skládky</t>
  </si>
  <si>
    <t>-1579589766</t>
  </si>
  <si>
    <t>9</t>
  </si>
  <si>
    <t>171201211</t>
  </si>
  <si>
    <t>Poplatek za uložení stavebního odpadu - zeminy a kameniva na skládce</t>
  </si>
  <si>
    <t>t</t>
  </si>
  <si>
    <t>1008954536</t>
  </si>
  <si>
    <t>4,32*1,4 'Přepočtené koeficientem množství</t>
  </si>
  <si>
    <t>10</t>
  </si>
  <si>
    <t>174101101</t>
  </si>
  <si>
    <t>Zásyp jam, šachet rýh nebo kolem objektů sypaninou se zhutněním</t>
  </si>
  <si>
    <t>1318290507</t>
  </si>
  <si>
    <t>16,2-(3,24+1,08)</t>
  </si>
  <si>
    <t>11</t>
  </si>
  <si>
    <t>175111101</t>
  </si>
  <si>
    <t>Obsypání potrubí ručně sypaninou bez prohození sítem, uloženou do 3 m</t>
  </si>
  <si>
    <t>-268352814</t>
  </si>
  <si>
    <t>12*0,9*0,3</t>
  </si>
  <si>
    <t>12</t>
  </si>
  <si>
    <t>M</t>
  </si>
  <si>
    <t>58331200</t>
  </si>
  <si>
    <t>štěrkopísek  zásypový</t>
  </si>
  <si>
    <t>2085443820</t>
  </si>
  <si>
    <t>3,24*2 'Přepočtené koeficientem množství</t>
  </si>
  <si>
    <t>Vodorovné konstrukce</t>
  </si>
  <si>
    <t>13</t>
  </si>
  <si>
    <t>451573111</t>
  </si>
  <si>
    <t>Lože pod potrubí otevřený výkop ze štěrkopísku</t>
  </si>
  <si>
    <t>1356358829</t>
  </si>
  <si>
    <t>12*0,9*0,1</t>
  </si>
  <si>
    <t>Komunikace pozemní</t>
  </si>
  <si>
    <t>14</t>
  </si>
  <si>
    <t>566901133</t>
  </si>
  <si>
    <t>Vyspravení podkladu po překopech ing sítí plochy do 15 m2 štěrkodrtí tl. 200 mm</t>
  </si>
  <si>
    <t>1821970463</t>
  </si>
  <si>
    <t>572340111</t>
  </si>
  <si>
    <t>Vyspravení krytu komunikací po překopech plochy do 15 m2 asfaltovým betonem ACO (AB) tl 50 mm</t>
  </si>
  <si>
    <t>-259982977</t>
  </si>
  <si>
    <t>Ostatní konstrukce a práce, bourání</t>
  </si>
  <si>
    <t>16</t>
  </si>
  <si>
    <t>919735113</t>
  </si>
  <si>
    <t>Řezání stávajícího živičného krytu hl do 150 mm</t>
  </si>
  <si>
    <t>m</t>
  </si>
  <si>
    <t>-1949492395</t>
  </si>
  <si>
    <t>17</t>
  </si>
  <si>
    <t>919901</t>
  </si>
  <si>
    <t>Stavební přípomoce</t>
  </si>
  <si>
    <t>soub</t>
  </si>
  <si>
    <t>-226685276</t>
  </si>
  <si>
    <t>18</t>
  </si>
  <si>
    <t>919902</t>
  </si>
  <si>
    <t>Demontáže</t>
  </si>
  <si>
    <t>-1034216039</t>
  </si>
  <si>
    <t>19</t>
  </si>
  <si>
    <t>919903</t>
  </si>
  <si>
    <t>Propojení do stáv. šachty</t>
  </si>
  <si>
    <t>709081880</t>
  </si>
  <si>
    <t>997</t>
  </si>
  <si>
    <t>Přesun sutě</t>
  </si>
  <si>
    <t>20</t>
  </si>
  <si>
    <t>997013212</t>
  </si>
  <si>
    <t>Vnitrostaveništní doprava suti a vybouraných hmot pro budovy v do 9 m ručně</t>
  </si>
  <si>
    <t>-1123821740</t>
  </si>
  <si>
    <t>997013501</t>
  </si>
  <si>
    <t>Odvoz suti a vybouraných hmot na skládku nebo meziskládku do 1 km se složením</t>
  </si>
  <si>
    <t>64751705</t>
  </si>
  <si>
    <t>22</t>
  </si>
  <si>
    <t>997013509</t>
  </si>
  <si>
    <t>Příplatek k odvozu suti a vybouraných hmot na skládku ZKD 1 km přes 1 km</t>
  </si>
  <si>
    <t>2117267465</t>
  </si>
  <si>
    <t>3,12*3 'Přepočtené koeficientem množství</t>
  </si>
  <si>
    <t>23</t>
  </si>
  <si>
    <t>9970138021</t>
  </si>
  <si>
    <t>Poplatek za uložení na skládce (skládkovné) stavebního odpadu směsného</t>
  </si>
  <si>
    <t>-156159563</t>
  </si>
  <si>
    <t>998</t>
  </si>
  <si>
    <t>Přesun hmot</t>
  </si>
  <si>
    <t>24</t>
  </si>
  <si>
    <t>998011002</t>
  </si>
  <si>
    <t>Přesun hmot pro budovy zděné v do 12 m</t>
  </si>
  <si>
    <t>1815841047</t>
  </si>
  <si>
    <t>PSV</t>
  </si>
  <si>
    <t>Práce a dodávky PSV</t>
  </si>
  <si>
    <t>721</t>
  </si>
  <si>
    <t>Zdravotechnika - vnitřní kanalizace</t>
  </si>
  <si>
    <t>25</t>
  </si>
  <si>
    <t>721173401</t>
  </si>
  <si>
    <t>Potrubí kanalizační z PVC SN 4 svodné DN 110</t>
  </si>
  <si>
    <t>-446773128</t>
  </si>
  <si>
    <t>26</t>
  </si>
  <si>
    <t>721173402</t>
  </si>
  <si>
    <t>Potrubí kanalizační z PVC SN 4 svodné DN 125</t>
  </si>
  <si>
    <t>960929791</t>
  </si>
  <si>
    <t>27</t>
  </si>
  <si>
    <t>721173403</t>
  </si>
  <si>
    <t>Potrubí kanalizační z PVC SN 4 svodné DN 160</t>
  </si>
  <si>
    <t>1298084570</t>
  </si>
  <si>
    <t>28</t>
  </si>
  <si>
    <t>286119081</t>
  </si>
  <si>
    <t>odbočka kanalizační plastová s hrdlem KG 110/110</t>
  </si>
  <si>
    <t>kus</t>
  </si>
  <si>
    <t>32</t>
  </si>
  <si>
    <t>-982604241</t>
  </si>
  <si>
    <t>29</t>
  </si>
  <si>
    <t>286113911</t>
  </si>
  <si>
    <t>odbočka kanalizační plastová s hrdlem KG 150/125</t>
  </si>
  <si>
    <t>260051847</t>
  </si>
  <si>
    <t>30</t>
  </si>
  <si>
    <t>286146932</t>
  </si>
  <si>
    <t>čistící kus kanalizační  DN 110</t>
  </si>
  <si>
    <t>2016844708</t>
  </si>
  <si>
    <t>31</t>
  </si>
  <si>
    <t>28611350</t>
  </si>
  <si>
    <t>koleno kanalizace PVC KG 110x30°</t>
  </si>
  <si>
    <t>-1163651889</t>
  </si>
  <si>
    <t>28611351</t>
  </si>
  <si>
    <t>koleno kanalizační PVC KG 110x45°</t>
  </si>
  <si>
    <t>-1402917747</t>
  </si>
  <si>
    <t>33</t>
  </si>
  <si>
    <t>28611356</t>
  </si>
  <si>
    <t>koleno kanalizační PVC KG 125x45°</t>
  </si>
  <si>
    <t>-251804404</t>
  </si>
  <si>
    <t>34</t>
  </si>
  <si>
    <t>28611359</t>
  </si>
  <si>
    <t>koleno kanalizace PVC KG 160x15°</t>
  </si>
  <si>
    <t>151117201</t>
  </si>
  <si>
    <t>35</t>
  </si>
  <si>
    <t>28611504</t>
  </si>
  <si>
    <t>redukce kanalizační PVC 160/110</t>
  </si>
  <si>
    <t>-547937498</t>
  </si>
  <si>
    <t>36</t>
  </si>
  <si>
    <t>721174024</t>
  </si>
  <si>
    <t>Potrubí kanalizační z PP odpadní DN 75</t>
  </si>
  <si>
    <t>-1183670975</t>
  </si>
  <si>
    <t>37</t>
  </si>
  <si>
    <t>721174025</t>
  </si>
  <si>
    <t>Potrubí kanalizační z PP odpadní DN 110</t>
  </si>
  <si>
    <t>1456007955</t>
  </si>
  <si>
    <t>38</t>
  </si>
  <si>
    <t>721174042</t>
  </si>
  <si>
    <t>Potrubí kanalizační z PP připojovací DN 40</t>
  </si>
  <si>
    <t>515165514</t>
  </si>
  <si>
    <t>39</t>
  </si>
  <si>
    <t>286155511</t>
  </si>
  <si>
    <t>odbočka HTEA  DN 75/40</t>
  </si>
  <si>
    <t>-1511252719</t>
  </si>
  <si>
    <t>40</t>
  </si>
  <si>
    <t>286155512</t>
  </si>
  <si>
    <t>odbočka HTEA  75/50</t>
  </si>
  <si>
    <t>-280688883</t>
  </si>
  <si>
    <t>41</t>
  </si>
  <si>
    <t>286155531</t>
  </si>
  <si>
    <t>odbočka HTEA  DN110/40</t>
  </si>
  <si>
    <t>1823686011</t>
  </si>
  <si>
    <t>42</t>
  </si>
  <si>
    <t>286155681</t>
  </si>
  <si>
    <t>odbočka HTEA DN 110/110</t>
  </si>
  <si>
    <t>-1793295272</t>
  </si>
  <si>
    <t>43</t>
  </si>
  <si>
    <t>286156411</t>
  </si>
  <si>
    <t>odbočka dvojitá  DN 110/110/110</t>
  </si>
  <si>
    <t>-686659045</t>
  </si>
  <si>
    <t>44</t>
  </si>
  <si>
    <t>286155991</t>
  </si>
  <si>
    <t>odbočka dvojitá DN 75/75/75</t>
  </si>
  <si>
    <t>-556122744</t>
  </si>
  <si>
    <t>45</t>
  </si>
  <si>
    <t>286146921</t>
  </si>
  <si>
    <t>čistící kus kanalizační  DN 75</t>
  </si>
  <si>
    <t>-947197890</t>
  </si>
  <si>
    <t>46</t>
  </si>
  <si>
    <t>286146931</t>
  </si>
  <si>
    <t>1175008743</t>
  </si>
  <si>
    <t>47</t>
  </si>
  <si>
    <t>286147031</t>
  </si>
  <si>
    <t>redukce kanalizační  50/40</t>
  </si>
  <si>
    <t>-279031695</t>
  </si>
  <si>
    <t>48</t>
  </si>
  <si>
    <t>286147061</t>
  </si>
  <si>
    <t>redukce kanalizační  110/75</t>
  </si>
  <si>
    <t>2066918107</t>
  </si>
  <si>
    <t>49</t>
  </si>
  <si>
    <t>286147071</t>
  </si>
  <si>
    <t>redukce kanalizační  125/110</t>
  </si>
  <si>
    <t>-292362275</t>
  </si>
  <si>
    <t>50</t>
  </si>
  <si>
    <t>286115841</t>
  </si>
  <si>
    <t>zátka kanalizace  DN 100</t>
  </si>
  <si>
    <t>-730235745</t>
  </si>
  <si>
    <t>51</t>
  </si>
  <si>
    <t>286115842</t>
  </si>
  <si>
    <t>zátka kanalizace  DN 75</t>
  </si>
  <si>
    <t>2132205828</t>
  </si>
  <si>
    <t>52</t>
  </si>
  <si>
    <t>721212121</t>
  </si>
  <si>
    <t>Odtokový sprchový žlab délky 700 mm s krycím roštem a zápachovou uzávěrkou</t>
  </si>
  <si>
    <t>-138046562</t>
  </si>
  <si>
    <t>53</t>
  </si>
  <si>
    <t>721273153</t>
  </si>
  <si>
    <t>Hlavice ventilační polypropylen PP DN 110</t>
  </si>
  <si>
    <t>-929064085</t>
  </si>
  <si>
    <t>54</t>
  </si>
  <si>
    <t>721290111</t>
  </si>
  <si>
    <t>Zkouška těsnosti potrubí kanalizace vodou do DN 125</t>
  </si>
  <si>
    <t>646438851</t>
  </si>
  <si>
    <t>15+5+22+28+27+8+22</t>
  </si>
  <si>
    <t>55</t>
  </si>
  <si>
    <t>998721101</t>
  </si>
  <si>
    <t>Přesun hmot tonážní pro vnitřní kanalizace v objektech v do 6 m</t>
  </si>
  <si>
    <t>-205293741</t>
  </si>
  <si>
    <t>56</t>
  </si>
  <si>
    <t>998721181</t>
  </si>
  <si>
    <t>Příplatek k přesunu hmot tonážní 721 prováděný bez použití mechanizace</t>
  </si>
  <si>
    <t>1844142855</t>
  </si>
  <si>
    <t>722</t>
  </si>
  <si>
    <t>Zdravotechnika - vnitřní vodovod</t>
  </si>
  <si>
    <t>57</t>
  </si>
  <si>
    <t>722130236</t>
  </si>
  <si>
    <t>Potrubí vodovodní ocelové závitové pozinkované svařované běžné DN 50</t>
  </si>
  <si>
    <t>-1011650195</t>
  </si>
  <si>
    <t>58</t>
  </si>
  <si>
    <t>722174022</t>
  </si>
  <si>
    <t>Potrubí vodovodní plastové PPR svar polyfuze PN 20 D 20 x 3,4 mm</t>
  </si>
  <si>
    <t>1499114237</t>
  </si>
  <si>
    <t>59</t>
  </si>
  <si>
    <t>722174023</t>
  </si>
  <si>
    <t>Potrubí vodovodní plastové PPR svar polyfuze PN 20 D 25 x 4,2 mm</t>
  </si>
  <si>
    <t>1445788276</t>
  </si>
  <si>
    <t>60</t>
  </si>
  <si>
    <t>722174024</t>
  </si>
  <si>
    <t>Potrubí vodovodní plastové PPR svar polyfuze PN 20 D 32 x5,4 mm</t>
  </si>
  <si>
    <t>-319161030</t>
  </si>
  <si>
    <t>61</t>
  </si>
  <si>
    <t>722174025</t>
  </si>
  <si>
    <t>Potrubí vodovodní plastové PPR svar polyfuze PN 20 D 40 x 6,7 mm</t>
  </si>
  <si>
    <t>-1837960515</t>
  </si>
  <si>
    <t>62</t>
  </si>
  <si>
    <t>722181231</t>
  </si>
  <si>
    <t>Ochrana vodovodního potrubí přilepenými termoizolačními trubicemi z PE tl do 13 mm DN do 22 mm</t>
  </si>
  <si>
    <t>1888905394</t>
  </si>
  <si>
    <t>63</t>
  </si>
  <si>
    <t>722181232</t>
  </si>
  <si>
    <t>Ochrana vodovodního potrubí přilepenými termoizolačními trubicemi z PE tl do 13 mm DN do 45 mm</t>
  </si>
  <si>
    <t>-1639421793</t>
  </si>
  <si>
    <t>60+90+30</t>
  </si>
  <si>
    <t>64</t>
  </si>
  <si>
    <t>7222391031</t>
  </si>
  <si>
    <t xml:space="preserve">Montáž armatur vodovodních </t>
  </si>
  <si>
    <t>-863020584</t>
  </si>
  <si>
    <t>5+2+3+1+1+3+1+4+1+2+1</t>
  </si>
  <si>
    <t>65</t>
  </si>
  <si>
    <t>551104021</t>
  </si>
  <si>
    <t>kulový kohout uzavírací DN 15 mm</t>
  </si>
  <si>
    <t>1334793230</t>
  </si>
  <si>
    <t>66</t>
  </si>
  <si>
    <t>551104022</t>
  </si>
  <si>
    <t>kulový kohout uzavírací DN 20 mm</t>
  </si>
  <si>
    <t>-1842125741</t>
  </si>
  <si>
    <t>67</t>
  </si>
  <si>
    <t>551104023</t>
  </si>
  <si>
    <t>kulový kohout uzavírací DN 25 mm</t>
  </si>
  <si>
    <t>-1769487276</t>
  </si>
  <si>
    <t>68</t>
  </si>
  <si>
    <t>551104024</t>
  </si>
  <si>
    <t>kulový kohout uzavírací DN 32 mm</t>
  </si>
  <si>
    <t>1539237582</t>
  </si>
  <si>
    <t>69</t>
  </si>
  <si>
    <t>551104026</t>
  </si>
  <si>
    <t>kulový kohout uzavírací podomítkový DN 20 mm</t>
  </si>
  <si>
    <t>1318289455</t>
  </si>
  <si>
    <t>70</t>
  </si>
  <si>
    <t>551104027</t>
  </si>
  <si>
    <t>kulový kohout uzavírací podomítkový DN 25 mm</t>
  </si>
  <si>
    <t>563123950</t>
  </si>
  <si>
    <t>71</t>
  </si>
  <si>
    <t>551104032</t>
  </si>
  <si>
    <t>kulový kohout s vypouštěním DN 20 mm</t>
  </si>
  <si>
    <t>558555533</t>
  </si>
  <si>
    <t>72</t>
  </si>
  <si>
    <t>551104033</t>
  </si>
  <si>
    <t>kulový kohout s vypouštěním DN 32 mm</t>
  </si>
  <si>
    <t>1297049352</t>
  </si>
  <si>
    <t>73</t>
  </si>
  <si>
    <t>551104035</t>
  </si>
  <si>
    <t>zpětný ventil VE 3030T DN 50 mm</t>
  </si>
  <si>
    <t>591431689</t>
  </si>
  <si>
    <t>74</t>
  </si>
  <si>
    <t>551104036</t>
  </si>
  <si>
    <t>pojistný a zpětný ventil  T 1847 DN 15 mm</t>
  </si>
  <si>
    <t>-678167055</t>
  </si>
  <si>
    <t>75</t>
  </si>
  <si>
    <t>551104037</t>
  </si>
  <si>
    <t>pojistný a zpětný ventil  T 1847 DN 20 mm</t>
  </si>
  <si>
    <t>-1980227347</t>
  </si>
  <si>
    <t>76</t>
  </si>
  <si>
    <t>722290215</t>
  </si>
  <si>
    <t>Zkouška těsnosti vodovodního potrubí hrdlového nebo přírubového do DN 100</t>
  </si>
  <si>
    <t>-349538709</t>
  </si>
  <si>
    <t>85+180</t>
  </si>
  <si>
    <t>77</t>
  </si>
  <si>
    <t>722290234</t>
  </si>
  <si>
    <t>Proplach a dezinfekce vodovodního potrubí do DN 80</t>
  </si>
  <si>
    <t>1132624594</t>
  </si>
  <si>
    <t>85+60+90+30</t>
  </si>
  <si>
    <t>78</t>
  </si>
  <si>
    <t>998722101</t>
  </si>
  <si>
    <t>Přesun hmot tonážní pro vnitřní vodovod v objektech v do 6 m</t>
  </si>
  <si>
    <t>855831342</t>
  </si>
  <si>
    <t>79</t>
  </si>
  <si>
    <t>998722181</t>
  </si>
  <si>
    <t>Příplatek k přesunu hmot tonážní 722 prováděný bez použití mechanizace</t>
  </si>
  <si>
    <t>-270766142</t>
  </si>
  <si>
    <t>725</t>
  </si>
  <si>
    <t>Zdravotechnika - zařizovací předměty</t>
  </si>
  <si>
    <t>80</t>
  </si>
  <si>
    <t>725119122</t>
  </si>
  <si>
    <t>Montáž klozetových mís kombi</t>
  </si>
  <si>
    <t>-1027667891</t>
  </si>
  <si>
    <t>81</t>
  </si>
  <si>
    <t>642320511</t>
  </si>
  <si>
    <t>klozet keramický kombinovaný vč. prkénka</t>
  </si>
  <si>
    <t>1220890464</t>
  </si>
  <si>
    <t>82</t>
  </si>
  <si>
    <t>725219101</t>
  </si>
  <si>
    <t>Montáž umyvadla připevněného na konzoly</t>
  </si>
  <si>
    <t>soubor</t>
  </si>
  <si>
    <t>-178101255</t>
  </si>
  <si>
    <t>83</t>
  </si>
  <si>
    <t>642110321</t>
  </si>
  <si>
    <t>umyvadlo diturvitové</t>
  </si>
  <si>
    <t>402562791</t>
  </si>
  <si>
    <t>84</t>
  </si>
  <si>
    <t>725244904</t>
  </si>
  <si>
    <t>Montáž sprchových dveří</t>
  </si>
  <si>
    <t>-1829982093</t>
  </si>
  <si>
    <t>85</t>
  </si>
  <si>
    <t>554950071</t>
  </si>
  <si>
    <t xml:space="preserve">dveře sprchové rámové skleněné tl 5mm otvíravé jednokřídlé </t>
  </si>
  <si>
    <t>1817656360</t>
  </si>
  <si>
    <t>86</t>
  </si>
  <si>
    <t>725539201</t>
  </si>
  <si>
    <t>Montáž ohřívačů zásobníkových závěsných tlakových do 15 litrů</t>
  </si>
  <si>
    <t>-623236216</t>
  </si>
  <si>
    <t>87</t>
  </si>
  <si>
    <t>541322861</t>
  </si>
  <si>
    <t>ohřívač vody elektrický zásobníkový 5L</t>
  </si>
  <si>
    <t>1471733593</t>
  </si>
  <si>
    <t>88</t>
  </si>
  <si>
    <t>541322871</t>
  </si>
  <si>
    <t>ohřívač vody elekrický zásobníkový 10L</t>
  </si>
  <si>
    <t>199422595</t>
  </si>
  <si>
    <t>89</t>
  </si>
  <si>
    <t>725539301</t>
  </si>
  <si>
    <t>Montáž ohřívačů zásobníkových stacionárních tlakových do 100 litrů</t>
  </si>
  <si>
    <t>2136062807</t>
  </si>
  <si>
    <t>90</t>
  </si>
  <si>
    <t>484386941</t>
  </si>
  <si>
    <t>ohřívač vody elektrický zásobníkový závěsný svislý  100L</t>
  </si>
  <si>
    <t>463961796</t>
  </si>
  <si>
    <t>91</t>
  </si>
  <si>
    <t>725539303</t>
  </si>
  <si>
    <t>Montáž ohřívačů zásobníkových stacionárních tlakových do 250 litrů</t>
  </si>
  <si>
    <t>-1740075079</t>
  </si>
  <si>
    <t>92</t>
  </si>
  <si>
    <t>484386931</t>
  </si>
  <si>
    <t xml:space="preserve">ohřívač vody elektrický zásobníkový závěsný  svislý  200L </t>
  </si>
  <si>
    <t>-661128215</t>
  </si>
  <si>
    <t>93</t>
  </si>
  <si>
    <t>725829111</t>
  </si>
  <si>
    <t xml:space="preserve">Montáž baterie stojánkové dřezové </t>
  </si>
  <si>
    <t>-878983897</t>
  </si>
  <si>
    <t>94</t>
  </si>
  <si>
    <t>551439871</t>
  </si>
  <si>
    <t>baterie dřezová</t>
  </si>
  <si>
    <t>926104972</t>
  </si>
  <si>
    <t>95</t>
  </si>
  <si>
    <t>725829131</t>
  </si>
  <si>
    <t>Montáž baterie umyvadlové stojánkové ostatní typ</t>
  </si>
  <si>
    <t>1075639686</t>
  </si>
  <si>
    <t>96</t>
  </si>
  <si>
    <t>551440061</t>
  </si>
  <si>
    <t xml:space="preserve">baterie umyvadlová </t>
  </si>
  <si>
    <t>-1868103427</t>
  </si>
  <si>
    <t>97</t>
  </si>
  <si>
    <t>725849411</t>
  </si>
  <si>
    <t>Montáž baterie sprchová nástěnnás nastavitelnou výškou sprchy</t>
  </si>
  <si>
    <t>-1322523779</t>
  </si>
  <si>
    <t>98</t>
  </si>
  <si>
    <t>551455001</t>
  </si>
  <si>
    <t xml:space="preserve">baterie sprchová </t>
  </si>
  <si>
    <t>256590637</t>
  </si>
  <si>
    <t>99</t>
  </si>
  <si>
    <t>725859101</t>
  </si>
  <si>
    <t>Montáž ventilů odpadních do DN 32 pro zařizovací předměty</t>
  </si>
  <si>
    <t>1871363236</t>
  </si>
  <si>
    <t>100</t>
  </si>
  <si>
    <t>551602401</t>
  </si>
  <si>
    <t>ventil rohový</t>
  </si>
  <si>
    <t>-1543674127</t>
  </si>
  <si>
    <t>101</t>
  </si>
  <si>
    <t>998725101</t>
  </si>
  <si>
    <t>Přesun hmot tonážní pro zařizovací předměty v objektech v do 6 m</t>
  </si>
  <si>
    <t>1069951415</t>
  </si>
  <si>
    <t>102</t>
  </si>
  <si>
    <t>998725181</t>
  </si>
  <si>
    <t>Příplatek k přesunu hmot tonážní 725 prováděný bez použití mechanizace</t>
  </si>
  <si>
    <t>-1550616487</t>
  </si>
  <si>
    <t>VRN</t>
  </si>
  <si>
    <t>Vedlejší rozpočtové náklady</t>
  </si>
  <si>
    <t>VRN1</t>
  </si>
  <si>
    <t>Průzkumné, geodetické a projektové práce</t>
  </si>
  <si>
    <t>103</t>
  </si>
  <si>
    <t>011002001</t>
  </si>
  <si>
    <t>Vytýčení inženýrských sítí</t>
  </si>
  <si>
    <t>1024</t>
  </si>
  <si>
    <t>1944637428</t>
  </si>
  <si>
    <t>VRN4</t>
  </si>
  <si>
    <t>Inženýrská činnost</t>
  </si>
  <si>
    <t>104</t>
  </si>
  <si>
    <t>0430020001</t>
  </si>
  <si>
    <t>Zkoušky a revize</t>
  </si>
  <si>
    <t>1092996995</t>
  </si>
  <si>
    <t>02 - Rekonstrukce elektroinstalace</t>
  </si>
  <si>
    <t>M - Práce a dodávky M</t>
  </si>
  <si>
    <t xml:space="preserve">    21-M - Elektromontáže</t>
  </si>
  <si>
    <t xml:space="preserve">    22-M - Montáže slaboproudá zařízení</t>
  </si>
  <si>
    <t xml:space="preserve">    23-M - Montáže -osvětlení sklep</t>
  </si>
  <si>
    <t xml:space="preserve">    24-M - Montáže osvětlení a zás.230V půda</t>
  </si>
  <si>
    <t xml:space="preserve">    25-M - Montáže-VZT odsávání soc,zařízení</t>
  </si>
  <si>
    <t xml:space="preserve">    26-M - Montáže elektro-Doplnění a úprava RE</t>
  </si>
  <si>
    <t xml:space="preserve">    46-M - Zemní práce při extr.mont.pracích</t>
  </si>
  <si>
    <t>Práce a dodávky M</t>
  </si>
  <si>
    <t>21-M</t>
  </si>
  <si>
    <t>Elektromontáže</t>
  </si>
  <si>
    <t>21M21001</t>
  </si>
  <si>
    <t>Rozvaděč RP kpl.</t>
  </si>
  <si>
    <t>ks</t>
  </si>
  <si>
    <t>256</t>
  </si>
  <si>
    <t>-1124625394</t>
  </si>
  <si>
    <t>21M21002</t>
  </si>
  <si>
    <t>Rozvaděč R04 kpl.</t>
  </si>
  <si>
    <t>1369406106</t>
  </si>
  <si>
    <t>21M21003</t>
  </si>
  <si>
    <t>Rozvaděč R03 kpl.</t>
  </si>
  <si>
    <t>577150246</t>
  </si>
  <si>
    <t>21M21004</t>
  </si>
  <si>
    <t>Rozvaděč RK -doplnění a úprava</t>
  </si>
  <si>
    <t>1136988347</t>
  </si>
  <si>
    <t>21M21005</t>
  </si>
  <si>
    <t>CYKY 4x70</t>
  </si>
  <si>
    <t>1463578027</t>
  </si>
  <si>
    <t>21M21006</t>
  </si>
  <si>
    <t>CYKY 4x16</t>
  </si>
  <si>
    <t>-1342601145</t>
  </si>
  <si>
    <t>21M21007</t>
  </si>
  <si>
    <t>CYKY 5Cx6</t>
  </si>
  <si>
    <t>763825377</t>
  </si>
  <si>
    <t>21M21008</t>
  </si>
  <si>
    <t>CYKY 5Cx4</t>
  </si>
  <si>
    <t>1056055651</t>
  </si>
  <si>
    <t>21M21009</t>
  </si>
  <si>
    <t>CYKY 5Cx2,5</t>
  </si>
  <si>
    <t>151103202</t>
  </si>
  <si>
    <t>21M21010</t>
  </si>
  <si>
    <t>CYKY 3Cx2,5</t>
  </si>
  <si>
    <t>-1581928733</t>
  </si>
  <si>
    <t>21M21011</t>
  </si>
  <si>
    <t>CYKY 3Cx1,5</t>
  </si>
  <si>
    <t>1372420396</t>
  </si>
  <si>
    <t>21M21012</t>
  </si>
  <si>
    <t>CYKY 3Ax1,5</t>
  </si>
  <si>
    <t>1610132729</t>
  </si>
  <si>
    <t>21M21013</t>
  </si>
  <si>
    <t>CYKY 2Dx1,5</t>
  </si>
  <si>
    <t>-2043162499</t>
  </si>
  <si>
    <t>21M21015</t>
  </si>
  <si>
    <t>Drát CY 6 zl.žl.</t>
  </si>
  <si>
    <t>1905840499</t>
  </si>
  <si>
    <t>21M21016</t>
  </si>
  <si>
    <t>Drát CY 50 zl.žl.</t>
  </si>
  <si>
    <t>1920223856</t>
  </si>
  <si>
    <t>21M21018</t>
  </si>
  <si>
    <t>Krabice KU 68</t>
  </si>
  <si>
    <t>-468861767</t>
  </si>
  <si>
    <t>21M21019</t>
  </si>
  <si>
    <t>Krabice KU 68hl.</t>
  </si>
  <si>
    <t>1021434483</t>
  </si>
  <si>
    <t>21M21020</t>
  </si>
  <si>
    <t>Krabice KR 68</t>
  </si>
  <si>
    <t>-862108005</t>
  </si>
  <si>
    <t>21M21021</t>
  </si>
  <si>
    <t>Krabice KR 97/5</t>
  </si>
  <si>
    <t>1219703151</t>
  </si>
  <si>
    <t>21M21022</t>
  </si>
  <si>
    <t>Dvojzás.T 230 poot.B</t>
  </si>
  <si>
    <t>-809818419</t>
  </si>
  <si>
    <t>21M21023</t>
  </si>
  <si>
    <t>Zásuvka T 230</t>
  </si>
  <si>
    <t>-910629392</t>
  </si>
  <si>
    <t>21M21024</t>
  </si>
  <si>
    <t>Spínač 1 T B</t>
  </si>
  <si>
    <t>-547471675</t>
  </si>
  <si>
    <t>21M21025</t>
  </si>
  <si>
    <t>Spínač 6 T B</t>
  </si>
  <si>
    <t>-1070947390</t>
  </si>
  <si>
    <t>21M21026</t>
  </si>
  <si>
    <t>Spínač 5 T B</t>
  </si>
  <si>
    <t>-1346684387</t>
  </si>
  <si>
    <t>21M21027</t>
  </si>
  <si>
    <t>Spínač 7 T B</t>
  </si>
  <si>
    <t>-498256554</t>
  </si>
  <si>
    <t>21M21028</t>
  </si>
  <si>
    <t>Spínač tl. T B</t>
  </si>
  <si>
    <t>-933300671</t>
  </si>
  <si>
    <t>21M21029</t>
  </si>
  <si>
    <t>Zásuvka s přep.ochr.230T vř,č,</t>
  </si>
  <si>
    <t>-1749107267</t>
  </si>
  <si>
    <t>21M21030</t>
  </si>
  <si>
    <t>Zásuvka 230V IP 55</t>
  </si>
  <si>
    <t>-573336135</t>
  </si>
  <si>
    <t>21M21031</t>
  </si>
  <si>
    <t>Čidlo pohybu stropní 360st.</t>
  </si>
  <si>
    <t>1501077955</t>
  </si>
  <si>
    <t>21M21032</t>
  </si>
  <si>
    <t>Zásuvka 400v pod.om.</t>
  </si>
  <si>
    <t>-1504365978</t>
  </si>
  <si>
    <t>21M21033</t>
  </si>
  <si>
    <t>Více rámeččky T B</t>
  </si>
  <si>
    <t>395769836</t>
  </si>
  <si>
    <t>21M21034</t>
  </si>
  <si>
    <t>Vypínač 400V/25A</t>
  </si>
  <si>
    <t>1385246828</t>
  </si>
  <si>
    <t>21M21035</t>
  </si>
  <si>
    <t>Vypínač 400V/63A/IP 65</t>
  </si>
  <si>
    <t>-1706056153</t>
  </si>
  <si>
    <t>21M21036</t>
  </si>
  <si>
    <t>Spínač 1 IP44</t>
  </si>
  <si>
    <t>-1069566651</t>
  </si>
  <si>
    <t>21M21037</t>
  </si>
  <si>
    <t>Svorky Wago</t>
  </si>
  <si>
    <t>-185370661</t>
  </si>
  <si>
    <t>21M21038</t>
  </si>
  <si>
    <t>Sádra</t>
  </si>
  <si>
    <t>kg</t>
  </si>
  <si>
    <t>-869255217</t>
  </si>
  <si>
    <t>21M21039</t>
  </si>
  <si>
    <t>Vruty a hmoždinky</t>
  </si>
  <si>
    <t>-1233145185</t>
  </si>
  <si>
    <t>21M21040</t>
  </si>
  <si>
    <t>Žlaby kabelové nosné pro přívody půda</t>
  </si>
  <si>
    <t>kpl</t>
  </si>
  <si>
    <t>904352036</t>
  </si>
  <si>
    <t>21M21041</t>
  </si>
  <si>
    <t>Stopní kabelové přích,kpl</t>
  </si>
  <si>
    <t>-1316801984</t>
  </si>
  <si>
    <t>21M21042</t>
  </si>
  <si>
    <t>vazací pásek</t>
  </si>
  <si>
    <t>675301495</t>
  </si>
  <si>
    <t>21M21043</t>
  </si>
  <si>
    <t>Sv,Modus ALDP I 414/840</t>
  </si>
  <si>
    <t>1481360591</t>
  </si>
  <si>
    <t>21M21044</t>
  </si>
  <si>
    <t>Trubice 14W</t>
  </si>
  <si>
    <t>-998438398</t>
  </si>
  <si>
    <t>21M21045</t>
  </si>
  <si>
    <t>Sv.Osmont Aura 1 13W</t>
  </si>
  <si>
    <t>1573978657</t>
  </si>
  <si>
    <t>21M21046</t>
  </si>
  <si>
    <t>Zářivka 13W</t>
  </si>
  <si>
    <t>-1542798889</t>
  </si>
  <si>
    <t>21M21047</t>
  </si>
  <si>
    <t>Sv.NO Eaton O SLED 1,5W</t>
  </si>
  <si>
    <t>-2103604872</t>
  </si>
  <si>
    <t>21M21048</t>
  </si>
  <si>
    <t>Sv. Bandos SQUARE PC 226/840</t>
  </si>
  <si>
    <t>-389201333</t>
  </si>
  <si>
    <t>21M21049</t>
  </si>
  <si>
    <t>Sv.Trevos DLN 230Bari 20W</t>
  </si>
  <si>
    <t>1623378102</t>
  </si>
  <si>
    <t>21M21050</t>
  </si>
  <si>
    <t>Sv. Modus KSO 236</t>
  </si>
  <si>
    <t>1290280077</t>
  </si>
  <si>
    <t>21M21051</t>
  </si>
  <si>
    <t>Sv. Modus V 3236 IP 65</t>
  </si>
  <si>
    <t>-892295637</t>
  </si>
  <si>
    <t>21M21052</t>
  </si>
  <si>
    <t>Trubice 36W</t>
  </si>
  <si>
    <t>2030533621</t>
  </si>
  <si>
    <t>21M21053</t>
  </si>
  <si>
    <t>Drát CY 16 zl.žl.</t>
  </si>
  <si>
    <t>621644050</t>
  </si>
  <si>
    <t>21M21053a</t>
  </si>
  <si>
    <t>CYKY 3x95+50</t>
  </si>
  <si>
    <t>-1540149185</t>
  </si>
  <si>
    <t>21M21053b</t>
  </si>
  <si>
    <t>Oko CU 95</t>
  </si>
  <si>
    <t>-1252441691</t>
  </si>
  <si>
    <t>21M21053c</t>
  </si>
  <si>
    <t>Oko CU 70</t>
  </si>
  <si>
    <t>1857759091</t>
  </si>
  <si>
    <t>21M21054</t>
  </si>
  <si>
    <t>Pomocný materiál 3%</t>
  </si>
  <si>
    <t>1479677035</t>
  </si>
  <si>
    <t>21m21055</t>
  </si>
  <si>
    <t>Zednické přípomoci výseky,průrazy,úklid suti</t>
  </si>
  <si>
    <t>939676588</t>
  </si>
  <si>
    <t>21m21056</t>
  </si>
  <si>
    <t>Úprava a napojení stáv.el.instalace</t>
  </si>
  <si>
    <t>878681512</t>
  </si>
  <si>
    <t>21m21057</t>
  </si>
  <si>
    <t>Úprava a napojení přepojení hl.přívod ČEZ</t>
  </si>
  <si>
    <t>-293661164</t>
  </si>
  <si>
    <t>21m21058</t>
  </si>
  <si>
    <t>ELEKTROMONTÁŽE</t>
  </si>
  <si>
    <t>1649754228</t>
  </si>
  <si>
    <t>21m21059</t>
  </si>
  <si>
    <t>Revize</t>
  </si>
  <si>
    <t>-2129203977</t>
  </si>
  <si>
    <t>21m21060</t>
  </si>
  <si>
    <t>Dopravné,přesuny hmot</t>
  </si>
  <si>
    <t>-1789892121</t>
  </si>
  <si>
    <t>21m21062</t>
  </si>
  <si>
    <t>DEMONTÁŽE</t>
  </si>
  <si>
    <t>1424950399</t>
  </si>
  <si>
    <t>22-M</t>
  </si>
  <si>
    <t>Montáže slaboproudá zařízení</t>
  </si>
  <si>
    <t>22M21001</t>
  </si>
  <si>
    <t>Rozvaděč datový RACK 19palc.</t>
  </si>
  <si>
    <t>-1430603126</t>
  </si>
  <si>
    <t>22M21002</t>
  </si>
  <si>
    <t>Vyvazovací patch panely</t>
  </si>
  <si>
    <t>-720571763</t>
  </si>
  <si>
    <t>22M21003</t>
  </si>
  <si>
    <t>Zástrčky datové RJ</t>
  </si>
  <si>
    <t>491191996</t>
  </si>
  <si>
    <t>22M21003a</t>
  </si>
  <si>
    <t>Kabel UTP CAT 5E LSOH bezhal.fialový</t>
  </si>
  <si>
    <t>-2061198234</t>
  </si>
  <si>
    <t>22M21003b</t>
  </si>
  <si>
    <t>Trubka PVC25</t>
  </si>
  <si>
    <t>1862232995</t>
  </si>
  <si>
    <t>22M21003c</t>
  </si>
  <si>
    <t>Zásuvka datová 2pi.RJ cat 5E vč.ku 68</t>
  </si>
  <si>
    <t>1415444173</t>
  </si>
  <si>
    <t>22m21004</t>
  </si>
  <si>
    <t>Drobný pomocný materiál</t>
  </si>
  <si>
    <t>-82894901</t>
  </si>
  <si>
    <t>22m21004a</t>
  </si>
  <si>
    <t>Výsekové práce pro slaboproud</t>
  </si>
  <si>
    <t>1415600804</t>
  </si>
  <si>
    <t>22m21005</t>
  </si>
  <si>
    <t>Montáže-zapojení ,odskoušení RACK proměření kabelů se zprávou</t>
  </si>
  <si>
    <t>1469838946</t>
  </si>
  <si>
    <t>23-M</t>
  </si>
  <si>
    <t>Montáže -osvětlení sklep</t>
  </si>
  <si>
    <t>23m21001</t>
  </si>
  <si>
    <t>Materiál-osv.sklep-vyp.1 IP44,sv.IP 44-6x kabely,tubky ,krabice ,příchytky</t>
  </si>
  <si>
    <t>-1087239749</t>
  </si>
  <si>
    <t>23m21002</t>
  </si>
  <si>
    <t>Montáže-osv.sklep</t>
  </si>
  <si>
    <t>1717560508</t>
  </si>
  <si>
    <t>24-M</t>
  </si>
  <si>
    <t>Montáže osvětlení a zás.230V půda</t>
  </si>
  <si>
    <t>24m21001</t>
  </si>
  <si>
    <t>Materiál-6ks sv.IP44,4xvyp.IP 442xzás.230V</t>
  </si>
  <si>
    <t>-1423295145</t>
  </si>
  <si>
    <t>23m21002.1</t>
  </si>
  <si>
    <t>Montáže-osv.půda</t>
  </si>
  <si>
    <t>1955785341</t>
  </si>
  <si>
    <t>25-M</t>
  </si>
  <si>
    <t>Montáže-VZT odsávání soc,zařízení</t>
  </si>
  <si>
    <t>25m21001</t>
  </si>
  <si>
    <t>Materiál-Mixvent TD 100/600 2ks,potrubí,t kusy,venk.mříž.2x,sací dýzy,kabeláž</t>
  </si>
  <si>
    <t>-167981668</t>
  </si>
  <si>
    <t>Montáže-VZT sociálky kuchyně,kanceláře</t>
  </si>
  <si>
    <t>-103728684</t>
  </si>
  <si>
    <t>26-M</t>
  </si>
  <si>
    <t>Montáže elektro-Doplnění a úprava RE</t>
  </si>
  <si>
    <t>26M21001</t>
  </si>
  <si>
    <t>Doplnění a úprava napojení přepojení rozvaděč měření vč.FLP Maxi</t>
  </si>
  <si>
    <t>-764949240</t>
  </si>
  <si>
    <t>46-M</t>
  </si>
  <si>
    <t>Zemní práce při extr.mont.pracích</t>
  </si>
  <si>
    <t>46M21001</t>
  </si>
  <si>
    <t>Zřízení zemniče-pásek 30/4,drát 10,svorky,ZR 1,5m2x-přizemnění RH vč.přepětové ochrany</t>
  </si>
  <si>
    <t>1316134580</t>
  </si>
  <si>
    <t>03 -  Stavební část</t>
  </si>
  <si>
    <t xml:space="preserve">    6 - Úpravy povrchů, podlahy a osazování výplní</t>
  </si>
  <si>
    <t xml:space="preserve">    8 - Trubní vedení</t>
  </si>
  <si>
    <t xml:space="preserve">    9-1 - Ostatní </t>
  </si>
  <si>
    <t xml:space="preserve">    711 - Izolace proti vodě, vlhkosti a plynům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</si>
  <si>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</si>
  <si>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</si>
  <si>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</si>
  <si>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</si>
  <si>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VRN3 - Zařízení staveniště</t>
  </si>
  <si>
    <t xml:space="preserve">    VRN6 - Územní vlivy</t>
  </si>
  <si>
    <t>139711101</t>
  </si>
  <si>
    <t>Vykopávky v uzavřených prostorách v hornině tř. 1 až 4</t>
  </si>
  <si>
    <t>-1442665660</t>
  </si>
  <si>
    <t>1,75*0,4</t>
  </si>
  <si>
    <t>1,5*2*1</t>
  </si>
  <si>
    <t>(6+5+2,5+2+5*2+6*2+10)*0,6*0,4</t>
  </si>
  <si>
    <t>Součet</t>
  </si>
  <si>
    <t>162201201</t>
  </si>
  <si>
    <t>Vodorovné přemístění do 10 m nošením výkopku z horniny tř. 1 až 4</t>
  </si>
  <si>
    <t>1482876927</t>
  </si>
  <si>
    <t>-1604763047</t>
  </si>
  <si>
    <t>-167675650</t>
  </si>
  <si>
    <t>-1307532153</t>
  </si>
  <si>
    <t>1907186639</t>
  </si>
  <si>
    <t>1388017666</t>
  </si>
  <si>
    <t>15,1*1,4 'Přepočtené koeficientem množství</t>
  </si>
  <si>
    <t>-1585228858</t>
  </si>
  <si>
    <t>583312001</t>
  </si>
  <si>
    <t>-1106236622</t>
  </si>
  <si>
    <t>15,1*2 'Přepočtené koeficientem množství</t>
  </si>
  <si>
    <t>Úpravy povrchů, podlahy a osazování výplní</t>
  </si>
  <si>
    <t>611311131</t>
  </si>
  <si>
    <t>Potažení vnitřních rovných stropů vápenným štukem tloušťky do 3 mm</t>
  </si>
  <si>
    <t>-1784628607</t>
  </si>
  <si>
    <t>611315411</t>
  </si>
  <si>
    <t>Oprava vnitřní vápenné hladké omítky stropů v rozsahu plochy do 10%</t>
  </si>
  <si>
    <t>-1380552463</t>
  </si>
  <si>
    <t>18+19,39+19,7+18,78+21,28+13,34+7,6+15,12+3,88+20,81+6,51</t>
  </si>
  <si>
    <t>8,67+10,55+2,16+1,96+76,37+7,79+72+8,18+5,97+15,06</t>
  </si>
  <si>
    <t>4,8+17,79+11,02+1,97+1,27+1,75+14,88+17,88</t>
  </si>
  <si>
    <t>13,83+4,87</t>
  </si>
  <si>
    <t>612311131</t>
  </si>
  <si>
    <t>Potažení vnitřních stěn vápenným štukem tloušťky do 3 mm</t>
  </si>
  <si>
    <t>-2069583286</t>
  </si>
  <si>
    <t>612315411</t>
  </si>
  <si>
    <t>Oprava vnitřní vápenné hladké omítky stěn v rozsahu plochy do 10%</t>
  </si>
  <si>
    <t>872364338</t>
  </si>
  <si>
    <t>(3,31*2+4,3*2+1,98*2+4,3*2+6,55*2+4,3*2)*3,5</t>
  </si>
  <si>
    <t>(4,72*6+4*2+3,8*2+4,3*2)*3,5</t>
  </si>
  <si>
    <t>(4,72*4+4,78*2+1,35*2)*3,5</t>
  </si>
  <si>
    <t>(2,1*2+2,53*2+4,2*4)*3,5</t>
  </si>
  <si>
    <t>(13*2+1,5*2)*3,5</t>
  </si>
  <si>
    <t>(9*2+8*2)*3,1</t>
  </si>
  <si>
    <t>(2,46*4+3,32*2+2,6*2)*1</t>
  </si>
  <si>
    <t>(7,23*2+2,46*2)*3,5</t>
  </si>
  <si>
    <t>(15*2+25,5*2)*3,5</t>
  </si>
  <si>
    <t>(2,5*2+3*2+2,3*2+6*6)*3,5</t>
  </si>
  <si>
    <t>(4,22*2+4,3*2)*3,5</t>
  </si>
  <si>
    <t>(1,2*2+0,8*2+0,8*2+1,3*2+1,6*8)*1</t>
  </si>
  <si>
    <t>612321121</t>
  </si>
  <si>
    <t>Vápenocementová omítka hladká jednovrstvá vnitřních stěn nanášená ručně</t>
  </si>
  <si>
    <t>-1611630592</t>
  </si>
  <si>
    <t>" pod obklad"</t>
  </si>
  <si>
    <t>101,787</t>
  </si>
  <si>
    <t>619991001</t>
  </si>
  <si>
    <t>Zakrytí podlah fólií přilepenou lepící páskou</t>
  </si>
  <si>
    <t>-671392611</t>
  </si>
  <si>
    <t>18+19,7+18,78+21,28+13,34+7,6+15,12+3,88+20,81+6,51</t>
  </si>
  <si>
    <t>8,67+10,55+76,37+7,79+72+8,18+5,97+7,82+15,06</t>
  </si>
  <si>
    <t>4,8+17,79+11,02+1,97+1,88</t>
  </si>
  <si>
    <t>619991011</t>
  </si>
  <si>
    <t>Obalení konstrukcí a prvků fólií přilepenou lepící páskou</t>
  </si>
  <si>
    <t>-680445270</t>
  </si>
  <si>
    <t>1,6*2,5*34</t>
  </si>
  <si>
    <t>631311131</t>
  </si>
  <si>
    <t>Doplnění dosavadních mazanin betonem prostým plochy do 1 m2 tloušťky přes 80 mm</t>
  </si>
  <si>
    <t>-571535453</t>
  </si>
  <si>
    <t>1,75*0,3</t>
  </si>
  <si>
    <t>1,5*2*0,3</t>
  </si>
  <si>
    <t>631312141</t>
  </si>
  <si>
    <t>Doplnění rýh v dosavadních mazaninách betonem prostým</t>
  </si>
  <si>
    <t>-780752513</t>
  </si>
  <si>
    <t>(6+5+2,5+2+5*2+6*2+10)*0,6*0,3</t>
  </si>
  <si>
    <t>Trubní vedení</t>
  </si>
  <si>
    <t>893225111</t>
  </si>
  <si>
    <t>Šachtice domovní vodovodní obestavěný prostor do 5 m3 se stěnami z betonu s poklopem</t>
  </si>
  <si>
    <t>-394647095</t>
  </si>
  <si>
    <t>1,6*1,4*1,5</t>
  </si>
  <si>
    <t>949101111</t>
  </si>
  <si>
    <t>Lešení pomocné pro objekty pozemních staveb s lešeňovou podlahou v do 1,9 m zatížení do 150 kg/m2</t>
  </si>
  <si>
    <t>1115968507</t>
  </si>
  <si>
    <t>952901111</t>
  </si>
  <si>
    <t>Vyčištění budov bytové a občanské výstavby při výšce podlaží do 4 m</t>
  </si>
  <si>
    <t>576132821</t>
  </si>
  <si>
    <t>965042231</t>
  </si>
  <si>
    <t>Bourání podkladů pod dlažby nebo mazanin betonových nebo z litého asfaltu tl přes 100 mm pl do 4 m2</t>
  </si>
  <si>
    <t>965594901</t>
  </si>
  <si>
    <t>965081213</t>
  </si>
  <si>
    <t>Bourání podlah z dlaždic keramických nebo xylolitových tl do 10 mm plochy přes 1 m2</t>
  </si>
  <si>
    <t>-638465200</t>
  </si>
  <si>
    <t>2,16+1,96+4,87+7,82+11,02+1,97+1,88+1,8+1,3+1,75</t>
  </si>
  <si>
    <t>965081611</t>
  </si>
  <si>
    <t>Odsekání soklíků rovných</t>
  </si>
  <si>
    <t>-1077231792</t>
  </si>
  <si>
    <t>977151118</t>
  </si>
  <si>
    <t>Jádrové vrty diamantovými korunkami do D 100 mm do stavebních materiálů</t>
  </si>
  <si>
    <t>347244392</t>
  </si>
  <si>
    <t>977151123</t>
  </si>
  <si>
    <t>Jádrové vrty diamantovými korunkami do D 150 mm do stavebních materiálů</t>
  </si>
  <si>
    <t>1365802787</t>
  </si>
  <si>
    <t>977312113</t>
  </si>
  <si>
    <t>Řezání stávajících betonových mazanin vyztužených hl do 150 mm</t>
  </si>
  <si>
    <t>-774769753</t>
  </si>
  <si>
    <t>6*2+5*2+2,5*2+2*2+5*2+4,5*2+1,5*2+1,8*2+10</t>
  </si>
  <si>
    <t>978013191</t>
  </si>
  <si>
    <t>Otlučení (osekání) vnitřní vápenné nebo vápenocementové omítky stěn v rozsahu do 100 %</t>
  </si>
  <si>
    <t>-928076910</t>
  </si>
  <si>
    <t>126,597-113,172</t>
  </si>
  <si>
    <t>978059541</t>
  </si>
  <si>
    <t>Odsekání a odebrání obkladů stěn z vnitřních obkládaček plochy přes 1 m2</t>
  </si>
  <si>
    <t>1783405295</t>
  </si>
  <si>
    <t>(3,21*2+1,46*2)*1,5</t>
  </si>
  <si>
    <t>(0,8*2+2,46*2)*2,1</t>
  </si>
  <si>
    <t>(1,18*2+0,82*2+0,8*2+1,13*2+1,6*8)*1,5</t>
  </si>
  <si>
    <t>(3*2+1,625*2)*1,5</t>
  </si>
  <si>
    <t>(1,06*2+0,9*2+2,05*4)*1,5</t>
  </si>
  <si>
    <t>(1,5+1)*1,5*4</t>
  </si>
  <si>
    <t>(1,5*2+1,95)*1,5</t>
  </si>
  <si>
    <t>9-1</t>
  </si>
  <si>
    <t xml:space="preserve">Ostatní </t>
  </si>
  <si>
    <t>9-101</t>
  </si>
  <si>
    <t>Montáž a dodávka škrabky na bramory</t>
  </si>
  <si>
    <t>-1236042722</t>
  </si>
  <si>
    <t>9-102</t>
  </si>
  <si>
    <t xml:space="preserve">Montáž a dodávka poklopu šachty pro zadláždění </t>
  </si>
  <si>
    <t>-1772853674</t>
  </si>
  <si>
    <t>-1395186574</t>
  </si>
  <si>
    <t>818931644</t>
  </si>
  <si>
    <t>-183019151</t>
  </si>
  <si>
    <t>32,45*3 'Přepočtené koeficientem množství</t>
  </si>
  <si>
    <t>271548354</t>
  </si>
  <si>
    <t>998017002</t>
  </si>
  <si>
    <t>Přesun hmot s omezením mechanizace pro budovy v do 12 m</t>
  </si>
  <si>
    <t>1299261606</t>
  </si>
  <si>
    <t>711</t>
  </si>
  <si>
    <t>Izolace proti vodě, vlhkosti a plynům</t>
  </si>
  <si>
    <t>711111001</t>
  </si>
  <si>
    <t>Provedení izolace proti zemní vlhkosti vodorovné za studena nátěrem penetračním</t>
  </si>
  <si>
    <t>-175375914</t>
  </si>
  <si>
    <t>" šachta"</t>
  </si>
  <si>
    <t>1,4*1,6</t>
  </si>
  <si>
    <t>711111009</t>
  </si>
  <si>
    <t>Doplnění hydroizolace v místě rýh pro kanalizaci</t>
  </si>
  <si>
    <t>610430513</t>
  </si>
  <si>
    <t>1,75*1,1</t>
  </si>
  <si>
    <t>1,5*2*1,1</t>
  </si>
  <si>
    <t>(6+5+2,5+2+5*2+6*2+10)*0,6*1,1</t>
  </si>
  <si>
    <t>711112001</t>
  </si>
  <si>
    <t>Provedení izolace proti zemní vlhkosti svislé za studena nátěrem penetračním</t>
  </si>
  <si>
    <t>-1357446308</t>
  </si>
  <si>
    <t>(1,4*2+1,6*2)*1,5</t>
  </si>
  <si>
    <t>11163150</t>
  </si>
  <si>
    <t>lak penetrační asfaltový</t>
  </si>
  <si>
    <t>-672349260</t>
  </si>
  <si>
    <t>(9+2,24)*0,00035</t>
  </si>
  <si>
    <t>711141559</t>
  </si>
  <si>
    <t>Provedení izolace proti zemní vlhkosti pásy přitavením vodorovné NAIP</t>
  </si>
  <si>
    <t>-829523272</t>
  </si>
  <si>
    <t>711142559</t>
  </si>
  <si>
    <t>Provedení izolace proti zemní vlhkosti pásy přitavením svislé NAIP</t>
  </si>
  <si>
    <t>503953628</t>
  </si>
  <si>
    <t>628361101</t>
  </si>
  <si>
    <t>pás asfaltový pás asfaltovaný modofikovaný SBS</t>
  </si>
  <si>
    <t>776281752</t>
  </si>
  <si>
    <t>9*1,2</t>
  </si>
  <si>
    <t>2,25*1,15</t>
  </si>
  <si>
    <t>771</t>
  </si>
  <si>
    <t>Podlahy z dlaždic</t>
  </si>
  <si>
    <t>771111011</t>
  </si>
  <si>
    <t>Vysátí podkladu před pokládkou dlažby</t>
  </si>
  <si>
    <t>2004360442</t>
  </si>
  <si>
    <t>2,16+1,96+4,87+7,82+11,02+1,97+1,88+1,8+1,3+1,75+19,39</t>
  </si>
  <si>
    <t>771121011</t>
  </si>
  <si>
    <t>Nátěr penetrační na podlahu</t>
  </si>
  <si>
    <t>1528783252</t>
  </si>
  <si>
    <t>771151011</t>
  </si>
  <si>
    <t>Samonivelační stěrka podlah pevnosti 20 MPa tl 3 mm</t>
  </si>
  <si>
    <t>2002410135</t>
  </si>
  <si>
    <t>771473113</t>
  </si>
  <si>
    <t>Montáž soklů z dlaždic keramických lepených rovných v do 120 mm</t>
  </si>
  <si>
    <t>1153121476</t>
  </si>
  <si>
    <t>(13*2+1,5*2)</t>
  </si>
  <si>
    <t>4,22*2+4,4*2</t>
  </si>
  <si>
    <t>597610091</t>
  </si>
  <si>
    <t xml:space="preserve">sokl-dlažba keramická </t>
  </si>
  <si>
    <t>1171313374</t>
  </si>
  <si>
    <t>46,24*1,1 'Přepočtené koeficientem množství</t>
  </si>
  <si>
    <t>771573116</t>
  </si>
  <si>
    <t>Montáž podlah keramických hladkých lepených standardním lepidlem do 25 ks/m2</t>
  </si>
  <si>
    <t>-1611285669</t>
  </si>
  <si>
    <t>597614431</t>
  </si>
  <si>
    <t>keramická dlažba</t>
  </si>
  <si>
    <t>-520827696</t>
  </si>
  <si>
    <t>55,92*1,1 'Přepočtené koeficientem množství</t>
  </si>
  <si>
    <t>7715739131</t>
  </si>
  <si>
    <t>Oprava podlah z keramických lepených do 12 ks/m2 - na chodbě - bez dodávky mat / dodá investor/</t>
  </si>
  <si>
    <t>-149637782</t>
  </si>
  <si>
    <t>771591112</t>
  </si>
  <si>
    <t>Izolace pod dlažbu nátěrem nebo stěrkou ve dvou vrstvách</t>
  </si>
  <si>
    <t>-1288221430</t>
  </si>
  <si>
    <t>2+4,87+7,82</t>
  </si>
  <si>
    <t>998771102</t>
  </si>
  <si>
    <t>Přesun hmot tonážní pro podlahy z dlaždic v objektech v do 12 m</t>
  </si>
  <si>
    <t>-1703819421</t>
  </si>
  <si>
    <t>776</t>
  </si>
  <si>
    <t>Podlahy povlakové</t>
  </si>
  <si>
    <t>776111116</t>
  </si>
  <si>
    <t>Odstranění zbytků lepidla z podkladu povlakových podlah broušením</t>
  </si>
  <si>
    <t>1655958613</t>
  </si>
  <si>
    <t>71,34</t>
  </si>
  <si>
    <t>776111311</t>
  </si>
  <si>
    <t>Vysátí podkladu povlakových podlah</t>
  </si>
  <si>
    <t>-1375711651</t>
  </si>
  <si>
    <t>14,85+17,88+8,67+10,55</t>
  </si>
  <si>
    <t>776141111</t>
  </si>
  <si>
    <t>Vyrovnání podkladu povlakových podlah stěrkou pevnosti 20 MPa tl 3 mm</t>
  </si>
  <si>
    <t>475248041</t>
  </si>
  <si>
    <t>51,95</t>
  </si>
  <si>
    <t>776201811</t>
  </si>
  <si>
    <t>Demontáž lepených povlakových podlah bez podložky ručně</t>
  </si>
  <si>
    <t>-1351501675</t>
  </si>
  <si>
    <t>19,39+14,85+17,88+8,67+10,55</t>
  </si>
  <si>
    <t>776221111</t>
  </si>
  <si>
    <t>Lepení pásů z PVC standardním lepidlem</t>
  </si>
  <si>
    <t>1926276982</t>
  </si>
  <si>
    <t>28411001</t>
  </si>
  <si>
    <t>podlahovina PVC</t>
  </si>
  <si>
    <t>124459053</t>
  </si>
  <si>
    <t>51,95*1,1 'Přepočtené koeficientem množství</t>
  </si>
  <si>
    <t>776410811</t>
  </si>
  <si>
    <t>Odstranění soklíků a lišt pryžových nebo plastových</t>
  </si>
  <si>
    <t>-957523185</t>
  </si>
  <si>
    <t>2,48*2+6*2</t>
  </si>
  <si>
    <t>2,98*2+6*2</t>
  </si>
  <si>
    <t>13*2+1,5*2</t>
  </si>
  <si>
    <t>2,1*2+2,53*2+4,2*4</t>
  </si>
  <si>
    <t>776421111</t>
  </si>
  <si>
    <t>Montáž obvodových lišt lepením</t>
  </si>
  <si>
    <t>-74118679</t>
  </si>
  <si>
    <t>284110061</t>
  </si>
  <si>
    <t xml:space="preserve">lišta soklová PVC samolepící </t>
  </si>
  <si>
    <t>750690203</t>
  </si>
  <si>
    <t>60,98*1,1 'Přepočtené koeficientem množství</t>
  </si>
  <si>
    <t>998776102</t>
  </si>
  <si>
    <t>Přesun hmot tonážní pro podlahy povlakové v objektech v do 12 m</t>
  </si>
  <si>
    <t>-312118625</t>
  </si>
  <si>
    <t>781</t>
  </si>
  <si>
    <t>Dokončovací práce - obklady</t>
  </si>
  <si>
    <t>781111011</t>
  </si>
  <si>
    <t>Ometení (oprášení) stěny při přípravě podkladu</t>
  </si>
  <si>
    <t>1218912991</t>
  </si>
  <si>
    <t>781121011</t>
  </si>
  <si>
    <t>Nátěr penetrační na stěnu</t>
  </si>
  <si>
    <t>750404584</t>
  </si>
  <si>
    <t>781131112</t>
  </si>
  <si>
    <t>Izolace pod obklad nátěrem nebo stěrkou ve dvou vrstvách</t>
  </si>
  <si>
    <t>2041119349</t>
  </si>
  <si>
    <t>(1*3)*2,1</t>
  </si>
  <si>
    <t>(3*2+1,625*2)*2</t>
  </si>
  <si>
    <t>781161021</t>
  </si>
  <si>
    <t>Montáž profilu ukončujícího pro plynulý přechod (dlažby s kobercem apod.)</t>
  </si>
  <si>
    <t>-508337071</t>
  </si>
  <si>
    <t>553431141</t>
  </si>
  <si>
    <t>lišta rohová</t>
  </si>
  <si>
    <t>-1242395551</t>
  </si>
  <si>
    <t>80*1,1 'Přepočtené koeficientem množství</t>
  </si>
  <si>
    <t>553431142</t>
  </si>
  <si>
    <t>lišta ukončující</t>
  </si>
  <si>
    <t>1175432889</t>
  </si>
  <si>
    <t>30*1,1 'Přepočtené koeficientem množství</t>
  </si>
  <si>
    <t>781474115</t>
  </si>
  <si>
    <t>Montáž obkladů vnitřních keramických hladkých do 25 ks/m2 lepených flexibilním lepidlem</t>
  </si>
  <si>
    <t>972494995</t>
  </si>
  <si>
    <t>(0,8*2+1,13*2+1,6*6)*1,5</t>
  </si>
  <si>
    <t>(1,5+1)*1,5*5</t>
  </si>
  <si>
    <t>(3,75*2+1,95*2)*1,5</t>
  </si>
  <si>
    <t>597610391</t>
  </si>
  <si>
    <t>obklad keramický hladký přes 22 do 25ks/m2</t>
  </si>
  <si>
    <t>-1871073154</t>
  </si>
  <si>
    <t>101,787*1,1 'Přepočtené koeficientem množství</t>
  </si>
  <si>
    <t>998781101</t>
  </si>
  <si>
    <t>Přesun hmot tonážní pro obklady keramické v objektech v do 6 m</t>
  </si>
  <si>
    <t>2086062429</t>
  </si>
  <si>
    <t>784</t>
  </si>
  <si>
    <t>Dokončovací práce - malby a tapety</t>
  </si>
  <si>
    <t>784121001</t>
  </si>
  <si>
    <t>Oškrabání malby v mísnostech výšky do 3,80 m</t>
  </si>
  <si>
    <t>921391317</t>
  </si>
  <si>
    <t>1398,35+463,18</t>
  </si>
  <si>
    <t>784181121</t>
  </si>
  <si>
    <t>Hloubková jednonásobná penetrace podkladu v místnostech výšky do 3,80 m</t>
  </si>
  <si>
    <t>1790177016</t>
  </si>
  <si>
    <t>784221101</t>
  </si>
  <si>
    <t>Dvojnásobné bílé malby ze směsí za sucha dobře otěruvzdorných v místnostech do 3,80 m</t>
  </si>
  <si>
    <t>-2111875867</t>
  </si>
  <si>
    <t>784221151</t>
  </si>
  <si>
    <t>Příplatek k cenám 2x maleb za sucha otěruvzdorných za barevnou malbu v odstínu světlém</t>
  </si>
  <si>
    <t>-1166615848</t>
  </si>
  <si>
    <t>VRN3</t>
  </si>
  <si>
    <t>Zařízení staveniště</t>
  </si>
  <si>
    <t>030001000</t>
  </si>
  <si>
    <t>12962595</t>
  </si>
  <si>
    <t>041002000</t>
  </si>
  <si>
    <t>Dozory</t>
  </si>
  <si>
    <t>265125959</t>
  </si>
  <si>
    <t>049002000</t>
  </si>
  <si>
    <t>Ostatní inženýrská činnost</t>
  </si>
  <si>
    <t>652877300</t>
  </si>
  <si>
    <t>VRN6</t>
  </si>
  <si>
    <t>Územní vlivy</t>
  </si>
  <si>
    <t>060001000</t>
  </si>
  <si>
    <t>1530363183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</si>
</sst>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/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topLeftCell="A27" workbookViewId="0">
      <selection activeCell="AN94" sqref="AN94:AP94"/>
    </sheetView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4414062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44140625" style="1" customWidth="1"/>
    <col min="42" max="42" width="4.109375" style="1" customWidth="1"/>
    <col min="43" max="43" width="15.6640625" style="1" hidden="1" customWidth="1"/>
    <col min="44" max="44" width="13.6640625" style="1" customWidth="1"/>
    <col min="45" max="47" width="25.7773437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09375" style="1" hidden="1" customWidth="1"/>
    <col min="54" max="54" width="25" style="1" hidden="1" customWidth="1"/>
    <col min="55" max="55" width="21.6640625" style="1" hidden="1" customWidth="1"/>
    <col min="56" max="56" width="19.109375" style="1" hidden="1" customWidth="1"/>
    <col min="57" max="57" width="66.4414062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7" customHeight="1"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S2" s="17" t="s">
        <v>6</v>
      </c>
      <c r="BT2" s="17" t="s">
        <v>7</v>
      </c>
    </row>
    <row r="3" spans="1:74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2" t="s">
        <v>14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2"/>
      <c r="AQ5" s="22"/>
      <c r="AR5" s="20"/>
      <c r="BE5" s="279" t="s">
        <v>15</v>
      </c>
      <c r="BS5" s="17" t="s">
        <v>6</v>
      </c>
    </row>
    <row r="6" spans="1:74" s="1" customFormat="1" ht="37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4" t="s">
        <v>17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2"/>
      <c r="AQ6" s="22"/>
      <c r="AR6" s="20"/>
      <c r="BE6" s="280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0"/>
      <c r="BS7" s="17" t="s">
        <v>6</v>
      </c>
    </row>
    <row r="8" spans="1:74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80"/>
      <c r="BS8" s="17" t="s">
        <v>6</v>
      </c>
    </row>
    <row r="9" spans="1:74" s="1" customFormat="1" ht="14.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0"/>
      <c r="BS9" s="17" t="s">
        <v>6</v>
      </c>
    </row>
    <row r="10" spans="1:74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80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80"/>
      <c r="BS11" s="17" t="s">
        <v>6</v>
      </c>
    </row>
    <row r="12" spans="1:74" s="1" customFormat="1" ht="7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0"/>
      <c r="BS12" s="17" t="s">
        <v>6</v>
      </c>
    </row>
    <row r="13" spans="1:74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80"/>
      <c r="BS13" s="17" t="s">
        <v>6</v>
      </c>
    </row>
    <row r="14" spans="1:74" ht="12.5">
      <c r="B14" s="21"/>
      <c r="C14" s="22"/>
      <c r="D14" s="22"/>
      <c r="E14" s="285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80"/>
      <c r="BS14" s="17" t="s">
        <v>6</v>
      </c>
    </row>
    <row r="15" spans="1:74" s="1" customFormat="1" ht="7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0"/>
      <c r="BS15" s="17" t="s">
        <v>4</v>
      </c>
    </row>
    <row r="16" spans="1:74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80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80"/>
      <c r="BS17" s="17" t="s">
        <v>32</v>
      </c>
    </row>
    <row r="18" spans="1:71" s="1" customFormat="1" ht="7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0"/>
      <c r="BS18" s="17" t="s">
        <v>6</v>
      </c>
    </row>
    <row r="19" spans="1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80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80"/>
      <c r="BS20" s="17" t="s">
        <v>32</v>
      </c>
    </row>
    <row r="21" spans="1:71" s="1" customFormat="1" ht="7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0"/>
    </row>
    <row r="22" spans="1:71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0"/>
    </row>
    <row r="23" spans="1:71" s="1" customFormat="1" ht="16.5" customHeight="1">
      <c r="B23" s="21"/>
      <c r="C23" s="22"/>
      <c r="D23" s="22"/>
      <c r="E23" s="287" t="s">
        <v>1</v>
      </c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2"/>
      <c r="AP23" s="22"/>
      <c r="AQ23" s="22"/>
      <c r="AR23" s="20"/>
      <c r="BE23" s="280"/>
    </row>
    <row r="24" spans="1:71" s="1" customFormat="1" ht="7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0"/>
    </row>
    <row r="25" spans="1:71" s="1" customFormat="1" ht="7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0"/>
    </row>
    <row r="26" spans="1:71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8">
        <f>ROUND(AG94,2)</f>
        <v>0</v>
      </c>
      <c r="AL26" s="289"/>
      <c r="AM26" s="289"/>
      <c r="AN26" s="289"/>
      <c r="AO26" s="289"/>
      <c r="AP26" s="36"/>
      <c r="AQ26" s="36"/>
      <c r="AR26" s="39"/>
      <c r="BE26" s="280"/>
    </row>
    <row r="27" spans="1:71" s="2" customFormat="1" ht="7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0"/>
    </row>
    <row r="28" spans="1:71" s="2" customFormat="1" ht="12.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0" t="s">
        <v>37</v>
      </c>
      <c r="M28" s="290"/>
      <c r="N28" s="290"/>
      <c r="O28" s="290"/>
      <c r="P28" s="290"/>
      <c r="Q28" s="36"/>
      <c r="R28" s="36"/>
      <c r="S28" s="36"/>
      <c r="T28" s="36"/>
      <c r="U28" s="36"/>
      <c r="V28" s="36"/>
      <c r="W28" s="290" t="s">
        <v>38</v>
      </c>
      <c r="X28" s="290"/>
      <c r="Y28" s="290"/>
      <c r="Z28" s="290"/>
      <c r="AA28" s="290"/>
      <c r="AB28" s="290"/>
      <c r="AC28" s="290"/>
      <c r="AD28" s="290"/>
      <c r="AE28" s="290"/>
      <c r="AF28" s="36"/>
      <c r="AG28" s="36"/>
      <c r="AH28" s="36"/>
      <c r="AI28" s="36"/>
      <c r="AJ28" s="36"/>
      <c r="AK28" s="290" t="s">
        <v>39</v>
      </c>
      <c r="AL28" s="290"/>
      <c r="AM28" s="290"/>
      <c r="AN28" s="290"/>
      <c r="AO28" s="290"/>
      <c r="AP28" s="36"/>
      <c r="AQ28" s="36"/>
      <c r="AR28" s="39"/>
      <c r="BE28" s="280"/>
    </row>
    <row r="29" spans="1:71" s="3" customFormat="1" ht="14.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74">
        <v>0.21</v>
      </c>
      <c r="M29" s="273"/>
      <c r="N29" s="273"/>
      <c r="O29" s="273"/>
      <c r="P29" s="273"/>
      <c r="Q29" s="41"/>
      <c r="R29" s="41"/>
      <c r="S29" s="41"/>
      <c r="T29" s="41"/>
      <c r="U29" s="41"/>
      <c r="V29" s="41"/>
      <c r="W29" s="272">
        <f>ROUND(AZ94, 2)</f>
        <v>0</v>
      </c>
      <c r="X29" s="273"/>
      <c r="Y29" s="273"/>
      <c r="Z29" s="273"/>
      <c r="AA29" s="273"/>
      <c r="AB29" s="273"/>
      <c r="AC29" s="273"/>
      <c r="AD29" s="273"/>
      <c r="AE29" s="273"/>
      <c r="AF29" s="41"/>
      <c r="AG29" s="41"/>
      <c r="AH29" s="41"/>
      <c r="AI29" s="41"/>
      <c r="AJ29" s="41"/>
      <c r="AK29" s="272">
        <f>ROUND(AV94, 2)</f>
        <v>0</v>
      </c>
      <c r="AL29" s="273"/>
      <c r="AM29" s="273"/>
      <c r="AN29" s="273"/>
      <c r="AO29" s="273"/>
      <c r="AP29" s="41"/>
      <c r="AQ29" s="41"/>
      <c r="AR29" s="42"/>
      <c r="BE29" s="281"/>
    </row>
    <row r="30" spans="1:71" s="3" customFormat="1" ht="14.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74">
        <v>0.15</v>
      </c>
      <c r="M30" s="273"/>
      <c r="N30" s="273"/>
      <c r="O30" s="273"/>
      <c r="P30" s="273"/>
      <c r="Q30" s="41"/>
      <c r="R30" s="41"/>
      <c r="S30" s="41"/>
      <c r="T30" s="41"/>
      <c r="U30" s="41"/>
      <c r="V30" s="41"/>
      <c r="W30" s="272">
        <f>ROUND(BA94, 2)</f>
        <v>0</v>
      </c>
      <c r="X30" s="273"/>
      <c r="Y30" s="273"/>
      <c r="Z30" s="273"/>
      <c r="AA30" s="273"/>
      <c r="AB30" s="273"/>
      <c r="AC30" s="273"/>
      <c r="AD30" s="273"/>
      <c r="AE30" s="273"/>
      <c r="AF30" s="41"/>
      <c r="AG30" s="41"/>
      <c r="AH30" s="41"/>
      <c r="AI30" s="41"/>
      <c r="AJ30" s="41"/>
      <c r="AK30" s="272">
        <f>ROUND(AW94, 2)</f>
        <v>0</v>
      </c>
      <c r="AL30" s="273"/>
      <c r="AM30" s="273"/>
      <c r="AN30" s="273"/>
      <c r="AO30" s="273"/>
      <c r="AP30" s="41"/>
      <c r="AQ30" s="41"/>
      <c r="AR30" s="42"/>
      <c r="BE30" s="281"/>
    </row>
    <row r="31" spans="1:71" s="3" customFormat="1" ht="14.5" hidden="1" customHeight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74">
        <v>0.21</v>
      </c>
      <c r="M31" s="273"/>
      <c r="N31" s="273"/>
      <c r="O31" s="273"/>
      <c r="P31" s="273"/>
      <c r="Q31" s="41"/>
      <c r="R31" s="41"/>
      <c r="S31" s="41"/>
      <c r="T31" s="41"/>
      <c r="U31" s="41"/>
      <c r="V31" s="41"/>
      <c r="W31" s="272">
        <f>ROUND(BB94, 2)</f>
        <v>0</v>
      </c>
      <c r="X31" s="273"/>
      <c r="Y31" s="273"/>
      <c r="Z31" s="273"/>
      <c r="AA31" s="273"/>
      <c r="AB31" s="273"/>
      <c r="AC31" s="273"/>
      <c r="AD31" s="273"/>
      <c r="AE31" s="273"/>
      <c r="AF31" s="41"/>
      <c r="AG31" s="41"/>
      <c r="AH31" s="41"/>
      <c r="AI31" s="41"/>
      <c r="AJ31" s="41"/>
      <c r="AK31" s="272">
        <v>0</v>
      </c>
      <c r="AL31" s="273"/>
      <c r="AM31" s="273"/>
      <c r="AN31" s="273"/>
      <c r="AO31" s="273"/>
      <c r="AP31" s="41"/>
      <c r="AQ31" s="41"/>
      <c r="AR31" s="42"/>
      <c r="BE31" s="281"/>
    </row>
    <row r="32" spans="1:71" s="3" customFormat="1" ht="14.5" hidden="1" customHeight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74">
        <v>0.15</v>
      </c>
      <c r="M32" s="273"/>
      <c r="N32" s="273"/>
      <c r="O32" s="273"/>
      <c r="P32" s="273"/>
      <c r="Q32" s="41"/>
      <c r="R32" s="41"/>
      <c r="S32" s="41"/>
      <c r="T32" s="41"/>
      <c r="U32" s="41"/>
      <c r="V32" s="41"/>
      <c r="W32" s="272">
        <f>ROUND(BC94, 2)</f>
        <v>0</v>
      </c>
      <c r="X32" s="273"/>
      <c r="Y32" s="273"/>
      <c r="Z32" s="273"/>
      <c r="AA32" s="273"/>
      <c r="AB32" s="273"/>
      <c r="AC32" s="273"/>
      <c r="AD32" s="273"/>
      <c r="AE32" s="273"/>
      <c r="AF32" s="41"/>
      <c r="AG32" s="41"/>
      <c r="AH32" s="41"/>
      <c r="AI32" s="41"/>
      <c r="AJ32" s="41"/>
      <c r="AK32" s="272">
        <v>0</v>
      </c>
      <c r="AL32" s="273"/>
      <c r="AM32" s="273"/>
      <c r="AN32" s="273"/>
      <c r="AO32" s="273"/>
      <c r="AP32" s="41"/>
      <c r="AQ32" s="41"/>
      <c r="AR32" s="42"/>
      <c r="BE32" s="281"/>
    </row>
    <row r="33" spans="1:57" s="3" customFormat="1" ht="14.5" hidden="1" customHeight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74">
        <v>0</v>
      </c>
      <c r="M33" s="273"/>
      <c r="N33" s="273"/>
      <c r="O33" s="273"/>
      <c r="P33" s="273"/>
      <c r="Q33" s="41"/>
      <c r="R33" s="41"/>
      <c r="S33" s="41"/>
      <c r="T33" s="41"/>
      <c r="U33" s="41"/>
      <c r="V33" s="41"/>
      <c r="W33" s="272">
        <f>ROUND(BD94, 2)</f>
        <v>0</v>
      </c>
      <c r="X33" s="273"/>
      <c r="Y33" s="273"/>
      <c r="Z33" s="273"/>
      <c r="AA33" s="273"/>
      <c r="AB33" s="273"/>
      <c r="AC33" s="273"/>
      <c r="AD33" s="273"/>
      <c r="AE33" s="273"/>
      <c r="AF33" s="41"/>
      <c r="AG33" s="41"/>
      <c r="AH33" s="41"/>
      <c r="AI33" s="41"/>
      <c r="AJ33" s="41"/>
      <c r="AK33" s="272">
        <v>0</v>
      </c>
      <c r="AL33" s="273"/>
      <c r="AM33" s="273"/>
      <c r="AN33" s="273"/>
      <c r="AO33" s="273"/>
      <c r="AP33" s="41"/>
      <c r="AQ33" s="41"/>
      <c r="AR33" s="42"/>
      <c r="BE33" s="281"/>
    </row>
    <row r="34" spans="1:57" s="2" customFormat="1" ht="7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0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75" t="s">
        <v>48</v>
      </c>
      <c r="Y35" s="276"/>
      <c r="Z35" s="276"/>
      <c r="AA35" s="276"/>
      <c r="AB35" s="276"/>
      <c r="AC35" s="45"/>
      <c r="AD35" s="45"/>
      <c r="AE35" s="45"/>
      <c r="AF35" s="45"/>
      <c r="AG35" s="45"/>
      <c r="AH35" s="45"/>
      <c r="AI35" s="45"/>
      <c r="AJ35" s="45"/>
      <c r="AK35" s="277">
        <f>SUM(AK26:AK33)</f>
        <v>0</v>
      </c>
      <c r="AL35" s="276"/>
      <c r="AM35" s="276"/>
      <c r="AN35" s="276"/>
      <c r="AO35" s="278"/>
      <c r="AP35" s="43"/>
      <c r="AQ35" s="43"/>
      <c r="AR35" s="39"/>
      <c r="BE35" s="34"/>
    </row>
    <row r="36" spans="1:57" s="2" customFormat="1" ht="7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1:57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7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1" s="2" customFormat="1" ht="7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1" s="2" customFormat="1" ht="2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7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Domovsenioru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7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1" t="str">
        <f>K6</f>
        <v>REKONSTRUKCE ELEKTROINSTALACE TECHNICKÉHO ZÁZEMÍ DOMOVA, REKONSTRUKCE VODOINSTALACE TECHNICKÉHO ZÁZEMÍ  DOMOVA</v>
      </c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63"/>
      <c r="AQ85" s="63"/>
      <c r="AR85" s="64"/>
    </row>
    <row r="86" spans="1:91" s="2" customFormat="1" ht="7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Domov seniorů Nové Strašecí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3" t="str">
        <f>IF(AN8= "","",AN8)</f>
        <v>18. 2. 2021</v>
      </c>
      <c r="AN87" s="263"/>
      <c r="AO87" s="36"/>
      <c r="AP87" s="36"/>
      <c r="AQ87" s="36"/>
      <c r="AR87" s="39"/>
      <c r="BE87" s="34"/>
    </row>
    <row r="88" spans="1:91" s="2" customFormat="1" ht="7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25.7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>Domov seniorů Nové Strašecí, Křivoklátská 417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64" t="str">
        <f>IF(E17="","",E17)</f>
        <v>ATS Rakovník s.r.o, Havlíčkova 2583, Rakovník</v>
      </c>
      <c r="AN89" s="265"/>
      <c r="AO89" s="265"/>
      <c r="AP89" s="265"/>
      <c r="AQ89" s="36"/>
      <c r="AR89" s="39"/>
      <c r="AS89" s="266" t="s">
        <v>56</v>
      </c>
      <c r="AT89" s="267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2" customFormat="1" ht="15.25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>
        <f>IF(E14= "Vyplň údaj","",E14)</f>
        <v>0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64" t="str">
        <f>IF(E20="","",E20)</f>
        <v>Lenka Jandová</v>
      </c>
      <c r="AN90" s="265"/>
      <c r="AO90" s="265"/>
      <c r="AP90" s="265"/>
      <c r="AQ90" s="36"/>
      <c r="AR90" s="39"/>
      <c r="AS90" s="268"/>
      <c r="AT90" s="269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0"/>
      <c r="AT91" s="271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2" customFormat="1" ht="29.25" customHeight="1">
      <c r="A92" s="34"/>
      <c r="B92" s="35"/>
      <c r="C92" s="254" t="s">
        <v>57</v>
      </c>
      <c r="D92" s="255"/>
      <c r="E92" s="255"/>
      <c r="F92" s="255"/>
      <c r="G92" s="255"/>
      <c r="H92" s="73"/>
      <c r="I92" s="256" t="s">
        <v>58</v>
      </c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7" t="s">
        <v>59</v>
      </c>
      <c r="AH92" s="255"/>
      <c r="AI92" s="255"/>
      <c r="AJ92" s="255"/>
      <c r="AK92" s="255"/>
      <c r="AL92" s="255"/>
      <c r="AM92" s="255"/>
      <c r="AN92" s="256" t="s">
        <v>60</v>
      </c>
      <c r="AO92" s="255"/>
      <c r="AP92" s="258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91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6" customFormat="1" ht="32.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59">
        <f>ROUND(SUM(AG95:AG97),2)</f>
        <v>0</v>
      </c>
      <c r="AH94" s="259"/>
      <c r="AI94" s="259"/>
      <c r="AJ94" s="259"/>
      <c r="AK94" s="259"/>
      <c r="AL94" s="259"/>
      <c r="AM94" s="259"/>
      <c r="AN94" s="260">
        <f>SUM(AG94,AT94)</f>
        <v>0</v>
      </c>
      <c r="AO94" s="260"/>
      <c r="AP94" s="260"/>
      <c r="AQ94" s="85" t="s">
        <v>1</v>
      </c>
      <c r="AR94" s="86"/>
      <c r="AS94" s="87">
        <f>ROUND(SUM(AS95:AS97),2)</f>
        <v>0</v>
      </c>
      <c r="AT94" s="88">
        <f>ROUND(SUM(AV94:AW94),2)</f>
        <v>0</v>
      </c>
      <c r="AU94" s="89">
        <f>ROUND(SUM(AU95:AU97),5)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ROUND(SUM(AZ95:AZ97),2)</f>
        <v>0</v>
      </c>
      <c r="BA94" s="88">
        <f>ROUND(SUM(BA95:BA97),2)</f>
        <v>0</v>
      </c>
      <c r="BB94" s="88">
        <f>ROUND(SUM(BB95:BB97),2)</f>
        <v>0</v>
      </c>
      <c r="BC94" s="88">
        <f>ROUND(SUM(BC95:BC97),2)</f>
        <v>0</v>
      </c>
      <c r="BD94" s="90">
        <f>ROUND(SUM(BD95:BD97),2)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16.5" customHeight="1">
      <c r="A95" s="93" t="s">
        <v>80</v>
      </c>
      <c r="B95" s="94"/>
      <c r="C95" s="95"/>
      <c r="D95" s="253" t="s">
        <v>81</v>
      </c>
      <c r="E95" s="253"/>
      <c r="F95" s="253"/>
      <c r="G95" s="253"/>
      <c r="H95" s="253"/>
      <c r="I95" s="96"/>
      <c r="J95" s="253" t="s">
        <v>82</v>
      </c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1">
        <f>'01 - Rekonstrukce vodoins...'!J30</f>
        <v>0</v>
      </c>
      <c r="AH95" s="252"/>
      <c r="AI95" s="252"/>
      <c r="AJ95" s="252"/>
      <c r="AK95" s="252"/>
      <c r="AL95" s="252"/>
      <c r="AM95" s="252"/>
      <c r="AN95" s="251">
        <f>SUM(AG95,AT95)</f>
        <v>0</v>
      </c>
      <c r="AO95" s="252"/>
      <c r="AP95" s="252"/>
      <c r="AQ95" s="97" t="s">
        <v>83</v>
      </c>
      <c r="AR95" s="98"/>
      <c r="AS95" s="99">
        <v>0</v>
      </c>
      <c r="AT95" s="100">
        <f>ROUND(SUM(AV95:AW95),2)</f>
        <v>0</v>
      </c>
      <c r="AU95" s="101">
        <f>'01 - Rekonstrukce vodoins...'!P130</f>
        <v>0</v>
      </c>
      <c r="AV95" s="100">
        <f>'01 - Rekonstrukce vodoins...'!J33</f>
        <v>0</v>
      </c>
      <c r="AW95" s="100">
        <f>'01 - Rekonstrukce vodoins...'!J34</f>
        <v>0</v>
      </c>
      <c r="AX95" s="100">
        <f>'01 - Rekonstrukce vodoins...'!J35</f>
        <v>0</v>
      </c>
      <c r="AY95" s="100">
        <f>'01 - Rekonstrukce vodoins...'!J36</f>
        <v>0</v>
      </c>
      <c r="AZ95" s="100">
        <f>'01 - Rekonstrukce vodoins...'!F33</f>
        <v>0</v>
      </c>
      <c r="BA95" s="100">
        <f>'01 - Rekonstrukce vodoins...'!F34</f>
        <v>0</v>
      </c>
      <c r="BB95" s="100">
        <f>'01 - Rekonstrukce vodoins...'!F35</f>
        <v>0</v>
      </c>
      <c r="BC95" s="100">
        <f>'01 - Rekonstrukce vodoins...'!F36</f>
        <v>0</v>
      </c>
      <c r="BD95" s="102">
        <f>'01 - Rekonstrukce vodoins...'!F37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84</v>
      </c>
    </row>
    <row r="96" spans="1:91" s="7" customFormat="1" ht="16.5" customHeight="1">
      <c r="A96" s="93" t="s">
        <v>80</v>
      </c>
      <c r="B96" s="94"/>
      <c r="C96" s="95"/>
      <c r="D96" s="253" t="s">
        <v>86</v>
      </c>
      <c r="E96" s="253"/>
      <c r="F96" s="253"/>
      <c r="G96" s="253"/>
      <c r="H96" s="253"/>
      <c r="I96" s="96"/>
      <c r="J96" s="253" t="s">
        <v>87</v>
      </c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1">
        <f>'02 - Rekonstrukce elektro...'!J30</f>
        <v>0</v>
      </c>
      <c r="AH96" s="252"/>
      <c r="AI96" s="252"/>
      <c r="AJ96" s="252"/>
      <c r="AK96" s="252"/>
      <c r="AL96" s="252"/>
      <c r="AM96" s="252"/>
      <c r="AN96" s="251">
        <f>SUM(AG96,AT96)</f>
        <v>0</v>
      </c>
      <c r="AO96" s="252"/>
      <c r="AP96" s="252"/>
      <c r="AQ96" s="97" t="s">
        <v>83</v>
      </c>
      <c r="AR96" s="98"/>
      <c r="AS96" s="99">
        <v>0</v>
      </c>
      <c r="AT96" s="100">
        <f>ROUND(SUM(AV96:AW96),2)</f>
        <v>0</v>
      </c>
      <c r="AU96" s="101">
        <f>'02 - Rekonstrukce elektro...'!P124</f>
        <v>0</v>
      </c>
      <c r="AV96" s="100">
        <f>'02 - Rekonstrukce elektro...'!J33</f>
        <v>0</v>
      </c>
      <c r="AW96" s="100">
        <f>'02 - Rekonstrukce elektro...'!J34</f>
        <v>0</v>
      </c>
      <c r="AX96" s="100">
        <f>'02 - Rekonstrukce elektro...'!J35</f>
        <v>0</v>
      </c>
      <c r="AY96" s="100">
        <f>'02 - Rekonstrukce elektro...'!J36</f>
        <v>0</v>
      </c>
      <c r="AZ96" s="100">
        <f>'02 - Rekonstrukce elektro...'!F33</f>
        <v>0</v>
      </c>
      <c r="BA96" s="100">
        <f>'02 - Rekonstrukce elektro...'!F34</f>
        <v>0</v>
      </c>
      <c r="BB96" s="100">
        <f>'02 - Rekonstrukce elektro...'!F35</f>
        <v>0</v>
      </c>
      <c r="BC96" s="100">
        <f>'02 - Rekonstrukce elektro...'!F36</f>
        <v>0</v>
      </c>
      <c r="BD96" s="102">
        <f>'02 - Rekonstrukce elektro...'!F37</f>
        <v>0</v>
      </c>
      <c r="BT96" s="103" t="s">
        <v>84</v>
      </c>
      <c r="BV96" s="103" t="s">
        <v>78</v>
      </c>
      <c r="BW96" s="103" t="s">
        <v>88</v>
      </c>
      <c r="BX96" s="103" t="s">
        <v>5</v>
      </c>
      <c r="CL96" s="103" t="s">
        <v>1</v>
      </c>
      <c r="CM96" s="103" t="s">
        <v>84</v>
      </c>
    </row>
    <row r="97" spans="1:91" s="7" customFormat="1" ht="16.5" customHeight="1">
      <c r="A97" s="93" t="s">
        <v>80</v>
      </c>
      <c r="B97" s="94"/>
      <c r="C97" s="95"/>
      <c r="D97" s="253" t="s">
        <v>89</v>
      </c>
      <c r="E97" s="253"/>
      <c r="F97" s="253"/>
      <c r="G97" s="253"/>
      <c r="H97" s="253"/>
      <c r="I97" s="96"/>
      <c r="J97" s="253" t="s">
        <v>90</v>
      </c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1">
        <f>'03 -  Stavební část'!J30</f>
        <v>0</v>
      </c>
      <c r="AH97" s="252"/>
      <c r="AI97" s="252"/>
      <c r="AJ97" s="252"/>
      <c r="AK97" s="252"/>
      <c r="AL97" s="252"/>
      <c r="AM97" s="252"/>
      <c r="AN97" s="251">
        <f>SUM(AG97,AT97)</f>
        <v>0</v>
      </c>
      <c r="AO97" s="252"/>
      <c r="AP97" s="252"/>
      <c r="AQ97" s="97" t="s">
        <v>83</v>
      </c>
      <c r="AR97" s="98"/>
      <c r="AS97" s="104">
        <v>0</v>
      </c>
      <c r="AT97" s="105">
        <f>ROUND(SUM(AV97:AW97),2)</f>
        <v>0</v>
      </c>
      <c r="AU97" s="106">
        <f>'03 -  Stavební část'!P134</f>
        <v>0</v>
      </c>
      <c r="AV97" s="105">
        <f>'03 -  Stavební část'!J33</f>
        <v>0</v>
      </c>
      <c r="AW97" s="105">
        <f>'03 -  Stavební část'!J34</f>
        <v>0</v>
      </c>
      <c r="AX97" s="105">
        <f>'03 -  Stavební část'!J35</f>
        <v>0</v>
      </c>
      <c r="AY97" s="105">
        <f>'03 -  Stavební část'!J36</f>
        <v>0</v>
      </c>
      <c r="AZ97" s="105">
        <f>'03 -  Stavební část'!F33</f>
        <v>0</v>
      </c>
      <c r="BA97" s="105">
        <f>'03 -  Stavební část'!F34</f>
        <v>0</v>
      </c>
      <c r="BB97" s="105">
        <f>'03 -  Stavební část'!F35</f>
        <v>0</v>
      </c>
      <c r="BC97" s="105">
        <f>'03 -  Stavební část'!F36</f>
        <v>0</v>
      </c>
      <c r="BD97" s="107">
        <f>'03 -  Stavební část'!F37</f>
        <v>0</v>
      </c>
      <c r="BT97" s="103" t="s">
        <v>84</v>
      </c>
      <c r="BV97" s="103" t="s">
        <v>78</v>
      </c>
      <c r="BW97" s="103" t="s">
        <v>91</v>
      </c>
      <c r="BX97" s="103" t="s">
        <v>5</v>
      </c>
      <c r="CL97" s="103" t="s">
        <v>1</v>
      </c>
      <c r="CM97" s="103" t="s">
        <v>84</v>
      </c>
    </row>
    <row r="98" spans="1:91" s="2" customFormat="1" ht="30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91" s="2" customFormat="1" ht="7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</sheetData>
  <sheetProtection algorithmName="SHA-512" hashValue="A4BSxkwrkfYwMABjk114vt60ER9vlcCI52a4307E4VOUG0pWc04fuRXicwOrGIkEbfRkPwxu5vRtWXJ3M5Dquw==" saltValue="cSU3cxHYv772Q+ptRLCm7WJFe2JknYUb6JyBl2/tx3svjKLzy+hk8csCeiBxly8CBwyj0RNwT3AD6qh7b1ShqQ==" spinCount="100000" sheet="1" objects="1" scenarios="1" formatColumns="0" formatRows="0"/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1 - Rekonstrukce vodoins...'!C2" display="/"/>
    <hyperlink ref="A96" location="'02 - Rekonstrukce elektro...'!C2" display="/"/>
    <hyperlink ref="A97" location="'03 -  Stavební část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6"/>
  <sheetViews>
    <sheetView showGridLines="0" topLeftCell="A119" workbookViewId="0">
      <selection activeCell="I133" sqref="I133"/>
    </sheetView>
  </sheetViews>
  <sheetFormatPr defaultRowHeight="10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85</v>
      </c>
    </row>
    <row r="3" spans="1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1:46" s="1" customFormat="1" ht="25" customHeight="1">
      <c r="B4" s="20"/>
      <c r="D4" s="110" t="s">
        <v>92</v>
      </c>
      <c r="L4" s="20"/>
      <c r="M4" s="111" t="s">
        <v>10</v>
      </c>
      <c r="AT4" s="17" t="s">
        <v>4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39.75" customHeight="1">
      <c r="B7" s="20"/>
      <c r="E7" s="294" t="str">
        <f>'Rekapitulace stavby'!K6</f>
        <v>REKONSTRUKCE ELEKTROINSTALACE TECHNICKÉHO ZÁZEMÍ DOMOVA, REKONSTRUKCE VODOINSTALACE TECHNICKÉHO ZÁZEMÍ  DOMOVA</v>
      </c>
      <c r="F7" s="295"/>
      <c r="G7" s="295"/>
      <c r="H7" s="295"/>
      <c r="L7" s="20"/>
    </row>
    <row r="8" spans="1:46" s="2" customFormat="1" ht="12" customHeight="1">
      <c r="A8" s="34"/>
      <c r="B8" s="39"/>
      <c r="C8" s="34"/>
      <c r="D8" s="112" t="s">
        <v>93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96" t="s">
        <v>94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18. 2. 2021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7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>
        <f>'Rekapitulace stavby'!E14</f>
        <v>0</v>
      </c>
      <c r="F18" s="299"/>
      <c r="G18" s="299"/>
      <c r="H18" s="299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7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7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34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7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7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ROUND(J130,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5" customHeight="1">
      <c r="A33" s="34"/>
      <c r="B33" s="39"/>
      <c r="C33" s="34"/>
      <c r="D33" s="122" t="s">
        <v>40</v>
      </c>
      <c r="E33" s="112" t="s">
        <v>41</v>
      </c>
      <c r="F33" s="123">
        <f>ROUND((SUM(BE130:BE265)),  2)</f>
        <v>0</v>
      </c>
      <c r="G33" s="34"/>
      <c r="H33" s="34"/>
      <c r="I33" s="124">
        <v>0.21</v>
      </c>
      <c r="J33" s="123">
        <f>ROUND(((SUM(BE130:BE265))*I33),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5" customHeight="1">
      <c r="A34" s="34"/>
      <c r="B34" s="39"/>
      <c r="C34" s="34"/>
      <c r="D34" s="34"/>
      <c r="E34" s="112" t="s">
        <v>42</v>
      </c>
      <c r="F34" s="123">
        <f>ROUND((SUM(BF130:BF265)),  2)</f>
        <v>0</v>
      </c>
      <c r="G34" s="34"/>
      <c r="H34" s="34"/>
      <c r="I34" s="124">
        <v>0.15</v>
      </c>
      <c r="J34" s="123">
        <f>ROUND(((SUM(BF130:BF265))*I34),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5" hidden="1" customHeight="1">
      <c r="A35" s="34"/>
      <c r="B35" s="39"/>
      <c r="C35" s="34"/>
      <c r="D35" s="34"/>
      <c r="E35" s="112" t="s">
        <v>43</v>
      </c>
      <c r="F35" s="123">
        <f>ROUND((SUM(BG130:BG265)),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5" hidden="1" customHeight="1">
      <c r="A36" s="34"/>
      <c r="B36" s="39"/>
      <c r="C36" s="34"/>
      <c r="D36" s="34"/>
      <c r="E36" s="112" t="s">
        <v>44</v>
      </c>
      <c r="F36" s="123">
        <f>ROUND((SUM(BH130:BH265)),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5" hidden="1" customHeight="1">
      <c r="A37" s="34"/>
      <c r="B37" s="39"/>
      <c r="C37" s="34"/>
      <c r="D37" s="34"/>
      <c r="E37" s="112" t="s">
        <v>45</v>
      </c>
      <c r="F37" s="123">
        <f>ROUND((SUM(BI130:BI265)),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7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5" customHeight="1">
      <c r="B41" s="20"/>
      <c r="L41" s="20"/>
    </row>
    <row r="42" spans="1:31" s="1" customFormat="1" ht="14.5" customHeight="1">
      <c r="B42" s="20"/>
      <c r="L42" s="20"/>
    </row>
    <row r="43" spans="1:31" s="1" customFormat="1" ht="14.5" customHeight="1">
      <c r="B43" s="20"/>
      <c r="L43" s="20"/>
    </row>
    <row r="44" spans="1:31" s="1" customFormat="1" ht="14.5" customHeight="1">
      <c r="B44" s="20"/>
      <c r="L44" s="20"/>
    </row>
    <row r="45" spans="1:31" s="1" customFormat="1" ht="14.5" customHeight="1">
      <c r="B45" s="20"/>
      <c r="L45" s="20"/>
    </row>
    <row r="46" spans="1:31" s="1" customFormat="1" ht="14.5" customHeight="1">
      <c r="B46" s="20"/>
      <c r="L46" s="20"/>
    </row>
    <row r="47" spans="1:31" s="1" customFormat="1" ht="14.5" customHeight="1">
      <c r="B47" s="20"/>
      <c r="L47" s="20"/>
    </row>
    <row r="48" spans="1:31" s="1" customFormat="1" ht="14.5" customHeight="1">
      <c r="B48" s="20"/>
      <c r="L48" s="20"/>
    </row>
    <row r="49" spans="1:31" s="1" customFormat="1" ht="14.5" customHeight="1">
      <c r="B49" s="20"/>
      <c r="L49" s="20"/>
    </row>
    <row r="50" spans="1:31" s="2" customFormat="1" ht="14.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7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5" customHeight="1">
      <c r="A82" s="34"/>
      <c r="B82" s="35"/>
      <c r="C82" s="23" t="s">
        <v>95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7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39.75" customHeight="1">
      <c r="A85" s="34"/>
      <c r="B85" s="35"/>
      <c r="C85" s="36"/>
      <c r="D85" s="36"/>
      <c r="E85" s="292" t="str">
        <f>E7</f>
        <v>REKONSTRUKCE ELEKTROINSTALACE TECHNICKÉHO ZÁZEMÍ DOMOVA, REKONSTRUKCE VODOINSTALACE TECHNICKÉHO ZÁZEMÍ  DOMOVA</v>
      </c>
      <c r="F85" s="293"/>
      <c r="G85" s="293"/>
      <c r="H85" s="29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1" t="str">
        <f>E9</f>
        <v>01 - Rekonstrukce vodoinstalace</v>
      </c>
      <c r="F87" s="291"/>
      <c r="G87" s="291"/>
      <c r="H87" s="29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7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Domov seniorů Nové Strašecí</v>
      </c>
      <c r="G89" s="36"/>
      <c r="H89" s="36"/>
      <c r="I89" s="29" t="s">
        <v>22</v>
      </c>
      <c r="J89" s="66" t="str">
        <f>IF(J12="","",J12)</f>
        <v>18. 2. 2021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40.15" customHeight="1">
      <c r="A91" s="34"/>
      <c r="B91" s="35"/>
      <c r="C91" s="29" t="s">
        <v>24</v>
      </c>
      <c r="D91" s="36"/>
      <c r="E91" s="36"/>
      <c r="F91" s="27" t="str">
        <f>E15</f>
        <v>Domov seniorů Nové Strašecí, Křivoklátská 417</v>
      </c>
      <c r="G91" s="36"/>
      <c r="H91" s="36"/>
      <c r="I91" s="29" t="s">
        <v>30</v>
      </c>
      <c r="J91" s="32" t="str">
        <f>E21</f>
        <v>ATS Rakovník s.r.o, Havlíčkova 2583, Rakovník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5" customHeight="1">
      <c r="A92" s="34"/>
      <c r="B92" s="35"/>
      <c r="C92" s="29" t="s">
        <v>28</v>
      </c>
      <c r="D92" s="36"/>
      <c r="E92" s="36"/>
      <c r="F92" s="27">
        <f>IF(E18="","",E18)</f>
        <v>0</v>
      </c>
      <c r="G92" s="36"/>
      <c r="H92" s="36"/>
      <c r="I92" s="29" t="s">
        <v>33</v>
      </c>
      <c r="J92" s="32" t="str">
        <f>E24</f>
        <v>Lenka Jandová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4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96</v>
      </c>
      <c r="D94" s="144"/>
      <c r="E94" s="144"/>
      <c r="F94" s="144"/>
      <c r="G94" s="144"/>
      <c r="H94" s="144"/>
      <c r="I94" s="144"/>
      <c r="J94" s="145" t="s">
        <v>97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4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98</v>
      </c>
      <c r="D96" s="36"/>
      <c r="E96" s="36"/>
      <c r="F96" s="36"/>
      <c r="G96" s="36"/>
      <c r="H96" s="36"/>
      <c r="I96" s="36"/>
      <c r="J96" s="84">
        <f>J130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99</v>
      </c>
    </row>
    <row r="97" spans="1:31" s="9" customFormat="1" ht="25" customHeight="1">
      <c r="B97" s="147"/>
      <c r="C97" s="148"/>
      <c r="D97" s="149" t="s">
        <v>100</v>
      </c>
      <c r="E97" s="150"/>
      <c r="F97" s="150"/>
      <c r="G97" s="150"/>
      <c r="H97" s="150"/>
      <c r="I97" s="150"/>
      <c r="J97" s="151">
        <f>J131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101</v>
      </c>
      <c r="E98" s="156"/>
      <c r="F98" s="156"/>
      <c r="G98" s="156"/>
      <c r="H98" s="156"/>
      <c r="I98" s="156"/>
      <c r="J98" s="157">
        <f>J132</f>
        <v>0</v>
      </c>
      <c r="K98" s="154"/>
      <c r="L98" s="158"/>
    </row>
    <row r="99" spans="1:31" s="10" customFormat="1" ht="19.899999999999999" customHeight="1">
      <c r="B99" s="153"/>
      <c r="C99" s="154"/>
      <c r="D99" s="155" t="s">
        <v>102</v>
      </c>
      <c r="E99" s="156"/>
      <c r="F99" s="156"/>
      <c r="G99" s="156"/>
      <c r="H99" s="156"/>
      <c r="I99" s="156"/>
      <c r="J99" s="157">
        <f>J154</f>
        <v>0</v>
      </c>
      <c r="K99" s="154"/>
      <c r="L99" s="158"/>
    </row>
    <row r="100" spans="1:31" s="10" customFormat="1" ht="19.899999999999999" customHeight="1">
      <c r="B100" s="153"/>
      <c r="C100" s="154"/>
      <c r="D100" s="155" t="s">
        <v>103</v>
      </c>
      <c r="E100" s="156"/>
      <c r="F100" s="156"/>
      <c r="G100" s="156"/>
      <c r="H100" s="156"/>
      <c r="I100" s="156"/>
      <c r="J100" s="157">
        <f>J157</f>
        <v>0</v>
      </c>
      <c r="K100" s="154"/>
      <c r="L100" s="158"/>
    </row>
    <row r="101" spans="1:31" s="10" customFormat="1" ht="19.899999999999999" customHeight="1">
      <c r="B101" s="153"/>
      <c r="C101" s="154"/>
      <c r="D101" s="155" t="s">
        <v>104</v>
      </c>
      <c r="E101" s="156"/>
      <c r="F101" s="156"/>
      <c r="G101" s="156"/>
      <c r="H101" s="156"/>
      <c r="I101" s="156"/>
      <c r="J101" s="157">
        <f>J160</f>
        <v>0</v>
      </c>
      <c r="K101" s="154"/>
      <c r="L101" s="158"/>
    </row>
    <row r="102" spans="1:31" s="10" customFormat="1" ht="19.899999999999999" customHeight="1">
      <c r="B102" s="153"/>
      <c r="C102" s="154"/>
      <c r="D102" s="155" t="s">
        <v>105</v>
      </c>
      <c r="E102" s="156"/>
      <c r="F102" s="156"/>
      <c r="G102" s="156"/>
      <c r="H102" s="156"/>
      <c r="I102" s="156"/>
      <c r="J102" s="157">
        <f>J165</f>
        <v>0</v>
      </c>
      <c r="K102" s="154"/>
      <c r="L102" s="158"/>
    </row>
    <row r="103" spans="1:31" s="10" customFormat="1" ht="19.899999999999999" customHeight="1">
      <c r="B103" s="153"/>
      <c r="C103" s="154"/>
      <c r="D103" s="155" t="s">
        <v>106</v>
      </c>
      <c r="E103" s="156"/>
      <c r="F103" s="156"/>
      <c r="G103" s="156"/>
      <c r="H103" s="156"/>
      <c r="I103" s="156"/>
      <c r="J103" s="157">
        <f>J171</f>
        <v>0</v>
      </c>
      <c r="K103" s="154"/>
      <c r="L103" s="158"/>
    </row>
    <row r="104" spans="1:31" s="9" customFormat="1" ht="25" customHeight="1">
      <c r="B104" s="147"/>
      <c r="C104" s="148"/>
      <c r="D104" s="149" t="s">
        <v>107</v>
      </c>
      <c r="E104" s="150"/>
      <c r="F104" s="150"/>
      <c r="G104" s="150"/>
      <c r="H104" s="150"/>
      <c r="I104" s="150"/>
      <c r="J104" s="151">
        <f>J173</f>
        <v>0</v>
      </c>
      <c r="K104" s="148"/>
      <c r="L104" s="152"/>
    </row>
    <row r="105" spans="1:31" s="10" customFormat="1" ht="19.899999999999999" customHeight="1">
      <c r="B105" s="153"/>
      <c r="C105" s="154"/>
      <c r="D105" s="155" t="s">
        <v>108</v>
      </c>
      <c r="E105" s="156"/>
      <c r="F105" s="156"/>
      <c r="G105" s="156"/>
      <c r="H105" s="156"/>
      <c r="I105" s="156"/>
      <c r="J105" s="157">
        <f>J174</f>
        <v>0</v>
      </c>
      <c r="K105" s="154"/>
      <c r="L105" s="158"/>
    </row>
    <row r="106" spans="1:31" s="10" customFormat="1" ht="19.899999999999999" customHeight="1">
      <c r="B106" s="153"/>
      <c r="C106" s="154"/>
      <c r="D106" s="155" t="s">
        <v>109</v>
      </c>
      <c r="E106" s="156"/>
      <c r="F106" s="156"/>
      <c r="G106" s="156"/>
      <c r="H106" s="156"/>
      <c r="I106" s="156"/>
      <c r="J106" s="157">
        <f>J208</f>
        <v>0</v>
      </c>
      <c r="K106" s="154"/>
      <c r="L106" s="158"/>
    </row>
    <row r="107" spans="1:31" s="10" customFormat="1" ht="19.899999999999999" customHeight="1">
      <c r="B107" s="153"/>
      <c r="C107" s="154"/>
      <c r="D107" s="155" t="s">
        <v>110</v>
      </c>
      <c r="E107" s="156"/>
      <c r="F107" s="156"/>
      <c r="G107" s="156"/>
      <c r="H107" s="156"/>
      <c r="I107" s="156"/>
      <c r="J107" s="157">
        <f>J236</f>
        <v>0</v>
      </c>
      <c r="K107" s="154"/>
      <c r="L107" s="158"/>
    </row>
    <row r="108" spans="1:31" s="9" customFormat="1" ht="25" customHeight="1">
      <c r="B108" s="147"/>
      <c r="C108" s="148"/>
      <c r="D108" s="149" t="s">
        <v>111</v>
      </c>
      <c r="E108" s="150"/>
      <c r="F108" s="150"/>
      <c r="G108" s="150"/>
      <c r="H108" s="150"/>
      <c r="I108" s="150"/>
      <c r="J108" s="151">
        <f>J260</f>
        <v>0</v>
      </c>
      <c r="K108" s="148"/>
      <c r="L108" s="152"/>
    </row>
    <row r="109" spans="1:31" s="10" customFormat="1" ht="19.899999999999999" customHeight="1">
      <c r="B109" s="153"/>
      <c r="C109" s="154"/>
      <c r="D109" s="155" t="s">
        <v>112</v>
      </c>
      <c r="E109" s="156"/>
      <c r="F109" s="156"/>
      <c r="G109" s="156"/>
      <c r="H109" s="156"/>
      <c r="I109" s="156"/>
      <c r="J109" s="157">
        <f>J261</f>
        <v>0</v>
      </c>
      <c r="K109" s="154"/>
      <c r="L109" s="158"/>
    </row>
    <row r="110" spans="1:31" s="10" customFormat="1" ht="19.899999999999999" customHeight="1">
      <c r="B110" s="153"/>
      <c r="C110" s="154"/>
      <c r="D110" s="155" t="s">
        <v>113</v>
      </c>
      <c r="E110" s="156"/>
      <c r="F110" s="156"/>
      <c r="G110" s="156"/>
      <c r="H110" s="156"/>
      <c r="I110" s="156"/>
      <c r="J110" s="157">
        <f>J264</f>
        <v>0</v>
      </c>
      <c r="K110" s="154"/>
      <c r="L110" s="158"/>
    </row>
    <row r="111" spans="1:31" s="2" customFormat="1" ht="21.7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7" customHeight="1">
      <c r="A112" s="34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7" customHeight="1">
      <c r="A116" s="34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5" customHeight="1">
      <c r="A117" s="34"/>
      <c r="B117" s="35"/>
      <c r="C117" s="23" t="s">
        <v>114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7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39.75" customHeight="1">
      <c r="A120" s="34"/>
      <c r="B120" s="35"/>
      <c r="C120" s="36"/>
      <c r="D120" s="36"/>
      <c r="E120" s="292" t="str">
        <f>E7</f>
        <v>REKONSTRUKCE ELEKTROINSTALACE TECHNICKÉHO ZÁZEMÍ DOMOVA, REKONSTRUKCE VODOINSTALACE TECHNICKÉHO ZÁZEMÍ  DOMOVA</v>
      </c>
      <c r="F120" s="293"/>
      <c r="G120" s="293"/>
      <c r="H120" s="293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93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61" t="str">
        <f>E9</f>
        <v>01 - Rekonstrukce vodoinstalace</v>
      </c>
      <c r="F122" s="291"/>
      <c r="G122" s="291"/>
      <c r="H122" s="291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7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F12</f>
        <v>Domov seniorů Nové Strašecí</v>
      </c>
      <c r="G124" s="36"/>
      <c r="H124" s="36"/>
      <c r="I124" s="29" t="s">
        <v>22</v>
      </c>
      <c r="J124" s="66" t="str">
        <f>IF(J12="","",J12)</f>
        <v>18. 2. 2021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7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40.15" customHeight="1">
      <c r="A126" s="34"/>
      <c r="B126" s="35"/>
      <c r="C126" s="29" t="s">
        <v>24</v>
      </c>
      <c r="D126" s="36"/>
      <c r="E126" s="36"/>
      <c r="F126" s="27" t="str">
        <f>E15</f>
        <v>Domov seniorů Nové Strašecí, Křivoklátská 417</v>
      </c>
      <c r="G126" s="36"/>
      <c r="H126" s="36"/>
      <c r="I126" s="29" t="s">
        <v>30</v>
      </c>
      <c r="J126" s="32" t="str">
        <f>E21</f>
        <v>ATS Rakovník s.r.o, Havlíčkova 2583, Rakovník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5" customHeight="1">
      <c r="A127" s="34"/>
      <c r="B127" s="35"/>
      <c r="C127" s="29" t="s">
        <v>28</v>
      </c>
      <c r="D127" s="36"/>
      <c r="E127" s="36"/>
      <c r="F127" s="27">
        <f>IF(E18="","",E18)</f>
        <v>0</v>
      </c>
      <c r="G127" s="36"/>
      <c r="H127" s="36"/>
      <c r="I127" s="29" t="s">
        <v>33</v>
      </c>
      <c r="J127" s="32" t="str">
        <f>E24</f>
        <v>Lenka Jandová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4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11" customFormat="1" ht="29.25" customHeight="1">
      <c r="A129" s="159"/>
      <c r="B129" s="160"/>
      <c r="C129" s="161" t="s">
        <v>115</v>
      </c>
      <c r="D129" s="162" t="s">
        <v>61</v>
      </c>
      <c r="E129" s="162" t="s">
        <v>57</v>
      </c>
      <c r="F129" s="162" t="s">
        <v>58</v>
      </c>
      <c r="G129" s="162" t="s">
        <v>116</v>
      </c>
      <c r="H129" s="162" t="s">
        <v>117</v>
      </c>
      <c r="I129" s="162" t="s">
        <v>118</v>
      </c>
      <c r="J129" s="163" t="s">
        <v>97</v>
      </c>
      <c r="K129" s="164" t="s">
        <v>119</v>
      </c>
      <c r="L129" s="165"/>
      <c r="M129" s="75" t="s">
        <v>1</v>
      </c>
      <c r="N129" s="76" t="s">
        <v>40</v>
      </c>
      <c r="O129" s="76" t="s">
        <v>120</v>
      </c>
      <c r="P129" s="76" t="s">
        <v>121</v>
      </c>
      <c r="Q129" s="76" t="s">
        <v>122</v>
      </c>
      <c r="R129" s="76" t="s">
        <v>123</v>
      </c>
      <c r="S129" s="76" t="s">
        <v>124</v>
      </c>
      <c r="T129" s="77" t="s">
        <v>125</v>
      </c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</row>
    <row r="130" spans="1:65" s="2" customFormat="1" ht="22.9" customHeight="1">
      <c r="A130" s="34"/>
      <c r="B130" s="35"/>
      <c r="C130" s="82" t="s">
        <v>126</v>
      </c>
      <c r="D130" s="36"/>
      <c r="E130" s="36"/>
      <c r="F130" s="36"/>
      <c r="G130" s="36"/>
      <c r="H130" s="36"/>
      <c r="I130" s="36"/>
      <c r="J130" s="166">
        <f>BK130</f>
        <v>0</v>
      </c>
      <c r="K130" s="36"/>
      <c r="L130" s="39"/>
      <c r="M130" s="78"/>
      <c r="N130" s="167"/>
      <c r="O130" s="79"/>
      <c r="P130" s="168">
        <f>P131+P173+P260</f>
        <v>0</v>
      </c>
      <c r="Q130" s="79"/>
      <c r="R130" s="168">
        <f>R131+R173+R260</f>
        <v>10.72627</v>
      </c>
      <c r="S130" s="79"/>
      <c r="T130" s="169">
        <f>T131+T173+T260</f>
        <v>3.12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75</v>
      </c>
      <c r="AU130" s="17" t="s">
        <v>99</v>
      </c>
      <c r="BK130" s="170">
        <f>BK131+BK173+BK260</f>
        <v>0</v>
      </c>
    </row>
    <row r="131" spans="1:65" s="12" customFormat="1" ht="25.9" customHeight="1">
      <c r="B131" s="171"/>
      <c r="C131" s="172"/>
      <c r="D131" s="173" t="s">
        <v>75</v>
      </c>
      <c r="E131" s="174" t="s">
        <v>127</v>
      </c>
      <c r="F131" s="174" t="s">
        <v>128</v>
      </c>
      <c r="G131" s="172"/>
      <c r="H131" s="172"/>
      <c r="I131" s="175"/>
      <c r="J131" s="176">
        <f>BK131</f>
        <v>0</v>
      </c>
      <c r="K131" s="172"/>
      <c r="L131" s="177"/>
      <c r="M131" s="178"/>
      <c r="N131" s="179"/>
      <c r="O131" s="179"/>
      <c r="P131" s="180">
        <f>P132+P154+P157+P160+P165+P171</f>
        <v>0</v>
      </c>
      <c r="Q131" s="179"/>
      <c r="R131" s="180">
        <f>R132+R154+R157+R160+R165+R171</f>
        <v>9.4827600000000007</v>
      </c>
      <c r="S131" s="179"/>
      <c r="T131" s="181">
        <f>T132+T154+T157+T160+T165+T171</f>
        <v>3.12</v>
      </c>
      <c r="AR131" s="182" t="s">
        <v>84</v>
      </c>
      <c r="AT131" s="183" t="s">
        <v>75</v>
      </c>
      <c r="AU131" s="183" t="s">
        <v>76</v>
      </c>
      <c r="AY131" s="182" t="s">
        <v>129</v>
      </c>
      <c r="BK131" s="184">
        <f>BK132+BK154+BK157+BK160+BK165+BK171</f>
        <v>0</v>
      </c>
    </row>
    <row r="132" spans="1:65" s="12" customFormat="1" ht="22.9" customHeight="1">
      <c r="B132" s="171"/>
      <c r="C132" s="172"/>
      <c r="D132" s="173" t="s">
        <v>75</v>
      </c>
      <c r="E132" s="185" t="s">
        <v>84</v>
      </c>
      <c r="F132" s="185" t="s">
        <v>130</v>
      </c>
      <c r="G132" s="172"/>
      <c r="H132" s="172"/>
      <c r="I132" s="175"/>
      <c r="J132" s="186">
        <f>BK132</f>
        <v>0</v>
      </c>
      <c r="K132" s="172"/>
      <c r="L132" s="177"/>
      <c r="M132" s="178"/>
      <c r="N132" s="179"/>
      <c r="O132" s="179"/>
      <c r="P132" s="180">
        <f>SUM(P133:P153)</f>
        <v>0</v>
      </c>
      <c r="Q132" s="179"/>
      <c r="R132" s="180">
        <f>SUM(R133:R153)</f>
        <v>6.48</v>
      </c>
      <c r="S132" s="179"/>
      <c r="T132" s="181">
        <f>SUM(T133:T153)</f>
        <v>3.12</v>
      </c>
      <c r="AR132" s="182" t="s">
        <v>84</v>
      </c>
      <c r="AT132" s="183" t="s">
        <v>75</v>
      </c>
      <c r="AU132" s="183" t="s">
        <v>84</v>
      </c>
      <c r="AY132" s="182" t="s">
        <v>129</v>
      </c>
      <c r="BK132" s="184">
        <f>SUM(BK133:BK153)</f>
        <v>0</v>
      </c>
    </row>
    <row r="133" spans="1:65" s="2" customFormat="1" ht="21.75" customHeight="1">
      <c r="A133" s="34"/>
      <c r="B133" s="35"/>
      <c r="C133" s="187" t="s">
        <v>84</v>
      </c>
      <c r="D133" s="187" t="s">
        <v>131</v>
      </c>
      <c r="E133" s="188" t="s">
        <v>132</v>
      </c>
      <c r="F133" s="189" t="s">
        <v>133</v>
      </c>
      <c r="G133" s="190" t="s">
        <v>134</v>
      </c>
      <c r="H133" s="191">
        <v>6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42</v>
      </c>
      <c r="O133" s="71"/>
      <c r="P133" s="197">
        <f>O133*H133</f>
        <v>0</v>
      </c>
      <c r="Q133" s="197">
        <v>0</v>
      </c>
      <c r="R133" s="197">
        <f>Q133*H133</f>
        <v>0</v>
      </c>
      <c r="S133" s="197">
        <v>0.3</v>
      </c>
      <c r="T133" s="198">
        <f>S133*H133</f>
        <v>1.7999999999999998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135</v>
      </c>
      <c r="AT133" s="199" t="s">
        <v>131</v>
      </c>
      <c r="AU133" s="199" t="s">
        <v>136</v>
      </c>
      <c r="AY133" s="17" t="s">
        <v>129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136</v>
      </c>
      <c r="BK133" s="200">
        <f>ROUND(I133*H133,2)</f>
        <v>0</v>
      </c>
      <c r="BL133" s="17" t="s">
        <v>135</v>
      </c>
      <c r="BM133" s="199" t="s">
        <v>137</v>
      </c>
    </row>
    <row r="134" spans="1:65" s="2" customFormat="1" ht="21.75" customHeight="1">
      <c r="A134" s="34"/>
      <c r="B134" s="35"/>
      <c r="C134" s="187" t="s">
        <v>136</v>
      </c>
      <c r="D134" s="187" t="s">
        <v>131</v>
      </c>
      <c r="E134" s="188" t="s">
        <v>138</v>
      </c>
      <c r="F134" s="189" t="s">
        <v>139</v>
      </c>
      <c r="G134" s="190" t="s">
        <v>134</v>
      </c>
      <c r="H134" s="191">
        <v>6</v>
      </c>
      <c r="I134" s="192"/>
      <c r="J134" s="193">
        <f>ROUND(I134*H134,2)</f>
        <v>0</v>
      </c>
      <c r="K134" s="194"/>
      <c r="L134" s="39"/>
      <c r="M134" s="195" t="s">
        <v>1</v>
      </c>
      <c r="N134" s="196" t="s">
        <v>42</v>
      </c>
      <c r="O134" s="71"/>
      <c r="P134" s="197">
        <f>O134*H134</f>
        <v>0</v>
      </c>
      <c r="Q134" s="197">
        <v>0</v>
      </c>
      <c r="R134" s="197">
        <f>Q134*H134</f>
        <v>0</v>
      </c>
      <c r="S134" s="197">
        <v>0.22</v>
      </c>
      <c r="T134" s="198">
        <f>S134*H134</f>
        <v>1.32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135</v>
      </c>
      <c r="AT134" s="199" t="s">
        <v>131</v>
      </c>
      <c r="AU134" s="199" t="s">
        <v>136</v>
      </c>
      <c r="AY134" s="17" t="s">
        <v>129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7" t="s">
        <v>136</v>
      </c>
      <c r="BK134" s="200">
        <f>ROUND(I134*H134,2)</f>
        <v>0</v>
      </c>
      <c r="BL134" s="17" t="s">
        <v>135</v>
      </c>
      <c r="BM134" s="199" t="s">
        <v>140</v>
      </c>
    </row>
    <row r="135" spans="1:65" s="2" customFormat="1" ht="21.75" customHeight="1">
      <c r="A135" s="34"/>
      <c r="B135" s="35"/>
      <c r="C135" s="187" t="s">
        <v>141</v>
      </c>
      <c r="D135" s="187" t="s">
        <v>131</v>
      </c>
      <c r="E135" s="188" t="s">
        <v>142</v>
      </c>
      <c r="F135" s="189" t="s">
        <v>143</v>
      </c>
      <c r="G135" s="190" t="s">
        <v>144</v>
      </c>
      <c r="H135" s="191">
        <v>16.2</v>
      </c>
      <c r="I135" s="192"/>
      <c r="J135" s="193">
        <f>ROUND(I135*H135,2)</f>
        <v>0</v>
      </c>
      <c r="K135" s="194"/>
      <c r="L135" s="39"/>
      <c r="M135" s="195" t="s">
        <v>1</v>
      </c>
      <c r="N135" s="196" t="s">
        <v>42</v>
      </c>
      <c r="O135" s="71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135</v>
      </c>
      <c r="AT135" s="199" t="s">
        <v>131</v>
      </c>
      <c r="AU135" s="199" t="s">
        <v>136</v>
      </c>
      <c r="AY135" s="17" t="s">
        <v>129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136</v>
      </c>
      <c r="BK135" s="200">
        <f>ROUND(I135*H135,2)</f>
        <v>0</v>
      </c>
      <c r="BL135" s="17" t="s">
        <v>135</v>
      </c>
      <c r="BM135" s="199" t="s">
        <v>145</v>
      </c>
    </row>
    <row r="136" spans="1:65" s="13" customFormat="1">
      <c r="B136" s="201"/>
      <c r="C136" s="202"/>
      <c r="D136" s="203" t="s">
        <v>146</v>
      </c>
      <c r="E136" s="204" t="s">
        <v>1</v>
      </c>
      <c r="F136" s="205" t="s">
        <v>147</v>
      </c>
      <c r="G136" s="202"/>
      <c r="H136" s="206">
        <v>16.2</v>
      </c>
      <c r="I136" s="207"/>
      <c r="J136" s="202"/>
      <c r="K136" s="202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146</v>
      </c>
      <c r="AU136" s="212" t="s">
        <v>136</v>
      </c>
      <c r="AV136" s="13" t="s">
        <v>136</v>
      </c>
      <c r="AW136" s="13" t="s">
        <v>32</v>
      </c>
      <c r="AX136" s="13" t="s">
        <v>84</v>
      </c>
      <c r="AY136" s="212" t="s">
        <v>129</v>
      </c>
    </row>
    <row r="137" spans="1:65" s="2" customFormat="1" ht="21.75" customHeight="1">
      <c r="A137" s="34"/>
      <c r="B137" s="35"/>
      <c r="C137" s="187" t="s">
        <v>135</v>
      </c>
      <c r="D137" s="187" t="s">
        <v>131</v>
      </c>
      <c r="E137" s="188" t="s">
        <v>148</v>
      </c>
      <c r="F137" s="189" t="s">
        <v>149</v>
      </c>
      <c r="G137" s="190" t="s">
        <v>144</v>
      </c>
      <c r="H137" s="191">
        <v>16.2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42</v>
      </c>
      <c r="O137" s="71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135</v>
      </c>
      <c r="AT137" s="199" t="s">
        <v>131</v>
      </c>
      <c r="AU137" s="199" t="s">
        <v>136</v>
      </c>
      <c r="AY137" s="17" t="s">
        <v>129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136</v>
      </c>
      <c r="BK137" s="200">
        <f>ROUND(I137*H137,2)</f>
        <v>0</v>
      </c>
      <c r="BL137" s="17" t="s">
        <v>135</v>
      </c>
      <c r="BM137" s="199" t="s">
        <v>150</v>
      </c>
    </row>
    <row r="138" spans="1:65" s="2" customFormat="1" ht="21.75" customHeight="1">
      <c r="A138" s="34"/>
      <c r="B138" s="35"/>
      <c r="C138" s="187" t="s">
        <v>151</v>
      </c>
      <c r="D138" s="187" t="s">
        <v>131</v>
      </c>
      <c r="E138" s="188" t="s">
        <v>152</v>
      </c>
      <c r="F138" s="189" t="s">
        <v>153</v>
      </c>
      <c r="G138" s="190" t="s">
        <v>144</v>
      </c>
      <c r="H138" s="191">
        <v>4.32</v>
      </c>
      <c r="I138" s="192"/>
      <c r="J138" s="193">
        <f>ROUND(I138*H138,2)</f>
        <v>0</v>
      </c>
      <c r="K138" s="194"/>
      <c r="L138" s="39"/>
      <c r="M138" s="195" t="s">
        <v>1</v>
      </c>
      <c r="N138" s="196" t="s">
        <v>42</v>
      </c>
      <c r="O138" s="71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135</v>
      </c>
      <c r="AT138" s="199" t="s">
        <v>131</v>
      </c>
      <c r="AU138" s="199" t="s">
        <v>136</v>
      </c>
      <c r="AY138" s="17" t="s">
        <v>129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136</v>
      </c>
      <c r="BK138" s="200">
        <f>ROUND(I138*H138,2)</f>
        <v>0</v>
      </c>
      <c r="BL138" s="17" t="s">
        <v>135</v>
      </c>
      <c r="BM138" s="199" t="s">
        <v>154</v>
      </c>
    </row>
    <row r="139" spans="1:65" s="14" customFormat="1">
      <c r="B139" s="213"/>
      <c r="C139" s="214"/>
      <c r="D139" s="203" t="s">
        <v>146</v>
      </c>
      <c r="E139" s="215" t="s">
        <v>1</v>
      </c>
      <c r="F139" s="216" t="s">
        <v>155</v>
      </c>
      <c r="G139" s="214"/>
      <c r="H139" s="215" t="s">
        <v>1</v>
      </c>
      <c r="I139" s="217"/>
      <c r="J139" s="214"/>
      <c r="K139" s="214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146</v>
      </c>
      <c r="AU139" s="222" t="s">
        <v>136</v>
      </c>
      <c r="AV139" s="14" t="s">
        <v>84</v>
      </c>
      <c r="AW139" s="14" t="s">
        <v>32</v>
      </c>
      <c r="AX139" s="14" t="s">
        <v>76</v>
      </c>
      <c r="AY139" s="222" t="s">
        <v>129</v>
      </c>
    </row>
    <row r="140" spans="1:65" s="13" customFormat="1">
      <c r="B140" s="201"/>
      <c r="C140" s="202"/>
      <c r="D140" s="203" t="s">
        <v>146</v>
      </c>
      <c r="E140" s="204" t="s">
        <v>1</v>
      </c>
      <c r="F140" s="205" t="s">
        <v>156</v>
      </c>
      <c r="G140" s="202"/>
      <c r="H140" s="206">
        <v>4.32</v>
      </c>
      <c r="I140" s="207"/>
      <c r="J140" s="202"/>
      <c r="K140" s="202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146</v>
      </c>
      <c r="AU140" s="212" t="s">
        <v>136</v>
      </c>
      <c r="AV140" s="13" t="s">
        <v>136</v>
      </c>
      <c r="AW140" s="13" t="s">
        <v>32</v>
      </c>
      <c r="AX140" s="13" t="s">
        <v>84</v>
      </c>
      <c r="AY140" s="212" t="s">
        <v>129</v>
      </c>
    </row>
    <row r="141" spans="1:65" s="2" customFormat="1" ht="21.75" customHeight="1">
      <c r="A141" s="34"/>
      <c r="B141" s="35"/>
      <c r="C141" s="187" t="s">
        <v>157</v>
      </c>
      <c r="D141" s="187" t="s">
        <v>131</v>
      </c>
      <c r="E141" s="188" t="s">
        <v>158</v>
      </c>
      <c r="F141" s="189" t="s">
        <v>159</v>
      </c>
      <c r="G141" s="190" t="s">
        <v>144</v>
      </c>
      <c r="H141" s="191">
        <v>4.32</v>
      </c>
      <c r="I141" s="192"/>
      <c r="J141" s="193">
        <f>ROUND(I141*H141,2)</f>
        <v>0</v>
      </c>
      <c r="K141" s="194"/>
      <c r="L141" s="39"/>
      <c r="M141" s="195" t="s">
        <v>1</v>
      </c>
      <c r="N141" s="196" t="s">
        <v>42</v>
      </c>
      <c r="O141" s="71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135</v>
      </c>
      <c r="AT141" s="199" t="s">
        <v>131</v>
      </c>
      <c r="AU141" s="199" t="s">
        <v>136</v>
      </c>
      <c r="AY141" s="17" t="s">
        <v>129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7" t="s">
        <v>136</v>
      </c>
      <c r="BK141" s="200">
        <f>ROUND(I141*H141,2)</f>
        <v>0</v>
      </c>
      <c r="BL141" s="17" t="s">
        <v>135</v>
      </c>
      <c r="BM141" s="199" t="s">
        <v>160</v>
      </c>
    </row>
    <row r="142" spans="1:65" s="13" customFormat="1">
      <c r="B142" s="201"/>
      <c r="C142" s="202"/>
      <c r="D142" s="203" t="s">
        <v>146</v>
      </c>
      <c r="E142" s="204" t="s">
        <v>1</v>
      </c>
      <c r="F142" s="205" t="s">
        <v>161</v>
      </c>
      <c r="G142" s="202"/>
      <c r="H142" s="206">
        <v>4.32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146</v>
      </c>
      <c r="AU142" s="212" t="s">
        <v>136</v>
      </c>
      <c r="AV142" s="13" t="s">
        <v>136</v>
      </c>
      <c r="AW142" s="13" t="s">
        <v>32</v>
      </c>
      <c r="AX142" s="13" t="s">
        <v>84</v>
      </c>
      <c r="AY142" s="212" t="s">
        <v>129</v>
      </c>
    </row>
    <row r="143" spans="1:65" s="2" customFormat="1" ht="21.75" customHeight="1">
      <c r="A143" s="34"/>
      <c r="B143" s="35"/>
      <c r="C143" s="187" t="s">
        <v>162</v>
      </c>
      <c r="D143" s="187" t="s">
        <v>131</v>
      </c>
      <c r="E143" s="188" t="s">
        <v>163</v>
      </c>
      <c r="F143" s="189" t="s">
        <v>164</v>
      </c>
      <c r="G143" s="190" t="s">
        <v>144</v>
      </c>
      <c r="H143" s="191">
        <v>4.32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42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135</v>
      </c>
      <c r="AT143" s="199" t="s">
        <v>131</v>
      </c>
      <c r="AU143" s="199" t="s">
        <v>136</v>
      </c>
      <c r="AY143" s="17" t="s">
        <v>129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136</v>
      </c>
      <c r="BK143" s="200">
        <f>ROUND(I143*H143,2)</f>
        <v>0</v>
      </c>
      <c r="BL143" s="17" t="s">
        <v>135</v>
      </c>
      <c r="BM143" s="199" t="s">
        <v>165</v>
      </c>
    </row>
    <row r="144" spans="1:65" s="13" customFormat="1">
      <c r="B144" s="201"/>
      <c r="C144" s="202"/>
      <c r="D144" s="203" t="s">
        <v>146</v>
      </c>
      <c r="E144" s="204" t="s">
        <v>1</v>
      </c>
      <c r="F144" s="205" t="s">
        <v>166</v>
      </c>
      <c r="G144" s="202"/>
      <c r="H144" s="206">
        <v>4.32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146</v>
      </c>
      <c r="AU144" s="212" t="s">
        <v>136</v>
      </c>
      <c r="AV144" s="13" t="s">
        <v>136</v>
      </c>
      <c r="AW144" s="13" t="s">
        <v>32</v>
      </c>
      <c r="AX144" s="13" t="s">
        <v>84</v>
      </c>
      <c r="AY144" s="212" t="s">
        <v>129</v>
      </c>
    </row>
    <row r="145" spans="1:65" s="2" customFormat="1" ht="16.5" customHeight="1">
      <c r="A145" s="34"/>
      <c r="B145" s="35"/>
      <c r="C145" s="187" t="s">
        <v>167</v>
      </c>
      <c r="D145" s="187" t="s">
        <v>131</v>
      </c>
      <c r="E145" s="188" t="s">
        <v>168</v>
      </c>
      <c r="F145" s="189" t="s">
        <v>169</v>
      </c>
      <c r="G145" s="190" t="s">
        <v>144</v>
      </c>
      <c r="H145" s="191">
        <v>4.32</v>
      </c>
      <c r="I145" s="192"/>
      <c r="J145" s="193">
        <f>ROUND(I145*H145,2)</f>
        <v>0</v>
      </c>
      <c r="K145" s="194"/>
      <c r="L145" s="39"/>
      <c r="M145" s="195" t="s">
        <v>1</v>
      </c>
      <c r="N145" s="196" t="s">
        <v>42</v>
      </c>
      <c r="O145" s="71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135</v>
      </c>
      <c r="AT145" s="199" t="s">
        <v>131</v>
      </c>
      <c r="AU145" s="199" t="s">
        <v>136</v>
      </c>
      <c r="AY145" s="17" t="s">
        <v>129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136</v>
      </c>
      <c r="BK145" s="200">
        <f>ROUND(I145*H145,2)</f>
        <v>0</v>
      </c>
      <c r="BL145" s="17" t="s">
        <v>135</v>
      </c>
      <c r="BM145" s="199" t="s">
        <v>170</v>
      </c>
    </row>
    <row r="146" spans="1:65" s="2" customFormat="1" ht="21.75" customHeight="1">
      <c r="A146" s="34"/>
      <c r="B146" s="35"/>
      <c r="C146" s="187" t="s">
        <v>171</v>
      </c>
      <c r="D146" s="187" t="s">
        <v>131</v>
      </c>
      <c r="E146" s="188" t="s">
        <v>172</v>
      </c>
      <c r="F146" s="189" t="s">
        <v>173</v>
      </c>
      <c r="G146" s="190" t="s">
        <v>174</v>
      </c>
      <c r="H146" s="191">
        <v>6.048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42</v>
      </c>
      <c r="O146" s="71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135</v>
      </c>
      <c r="AT146" s="199" t="s">
        <v>131</v>
      </c>
      <c r="AU146" s="199" t="s">
        <v>136</v>
      </c>
      <c r="AY146" s="17" t="s">
        <v>129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136</v>
      </c>
      <c r="BK146" s="200">
        <f>ROUND(I146*H146,2)</f>
        <v>0</v>
      </c>
      <c r="BL146" s="17" t="s">
        <v>135</v>
      </c>
      <c r="BM146" s="199" t="s">
        <v>175</v>
      </c>
    </row>
    <row r="147" spans="1:65" s="13" customFormat="1">
      <c r="B147" s="201"/>
      <c r="C147" s="202"/>
      <c r="D147" s="203" t="s">
        <v>146</v>
      </c>
      <c r="E147" s="202"/>
      <c r="F147" s="205" t="s">
        <v>176</v>
      </c>
      <c r="G147" s="202"/>
      <c r="H147" s="206">
        <v>6.048</v>
      </c>
      <c r="I147" s="207"/>
      <c r="J147" s="202"/>
      <c r="K147" s="202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146</v>
      </c>
      <c r="AU147" s="212" t="s">
        <v>136</v>
      </c>
      <c r="AV147" s="13" t="s">
        <v>136</v>
      </c>
      <c r="AW147" s="13" t="s">
        <v>4</v>
      </c>
      <c r="AX147" s="13" t="s">
        <v>84</v>
      </c>
      <c r="AY147" s="212" t="s">
        <v>129</v>
      </c>
    </row>
    <row r="148" spans="1:65" s="2" customFormat="1" ht="21.75" customHeight="1">
      <c r="A148" s="34"/>
      <c r="B148" s="35"/>
      <c r="C148" s="187" t="s">
        <v>177</v>
      </c>
      <c r="D148" s="187" t="s">
        <v>131</v>
      </c>
      <c r="E148" s="188" t="s">
        <v>178</v>
      </c>
      <c r="F148" s="189" t="s">
        <v>179</v>
      </c>
      <c r="G148" s="190" t="s">
        <v>144</v>
      </c>
      <c r="H148" s="191">
        <v>11.88</v>
      </c>
      <c r="I148" s="192"/>
      <c r="J148" s="193">
        <f>ROUND(I148*H148,2)</f>
        <v>0</v>
      </c>
      <c r="K148" s="194"/>
      <c r="L148" s="39"/>
      <c r="M148" s="195" t="s">
        <v>1</v>
      </c>
      <c r="N148" s="196" t="s">
        <v>42</v>
      </c>
      <c r="O148" s="7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135</v>
      </c>
      <c r="AT148" s="199" t="s">
        <v>131</v>
      </c>
      <c r="AU148" s="199" t="s">
        <v>136</v>
      </c>
      <c r="AY148" s="17" t="s">
        <v>129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136</v>
      </c>
      <c r="BK148" s="200">
        <f>ROUND(I148*H148,2)</f>
        <v>0</v>
      </c>
      <c r="BL148" s="17" t="s">
        <v>135</v>
      </c>
      <c r="BM148" s="199" t="s">
        <v>180</v>
      </c>
    </row>
    <row r="149" spans="1:65" s="13" customFormat="1">
      <c r="B149" s="201"/>
      <c r="C149" s="202"/>
      <c r="D149" s="203" t="s">
        <v>146</v>
      </c>
      <c r="E149" s="204" t="s">
        <v>1</v>
      </c>
      <c r="F149" s="205" t="s">
        <v>181</v>
      </c>
      <c r="G149" s="202"/>
      <c r="H149" s="206">
        <v>11.88</v>
      </c>
      <c r="I149" s="207"/>
      <c r="J149" s="202"/>
      <c r="K149" s="202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146</v>
      </c>
      <c r="AU149" s="212" t="s">
        <v>136</v>
      </c>
      <c r="AV149" s="13" t="s">
        <v>136</v>
      </c>
      <c r="AW149" s="13" t="s">
        <v>32</v>
      </c>
      <c r="AX149" s="13" t="s">
        <v>84</v>
      </c>
      <c r="AY149" s="212" t="s">
        <v>129</v>
      </c>
    </row>
    <row r="150" spans="1:65" s="2" customFormat="1" ht="21.75" customHeight="1">
      <c r="A150" s="34"/>
      <c r="B150" s="35"/>
      <c r="C150" s="187" t="s">
        <v>182</v>
      </c>
      <c r="D150" s="187" t="s">
        <v>131</v>
      </c>
      <c r="E150" s="188" t="s">
        <v>183</v>
      </c>
      <c r="F150" s="189" t="s">
        <v>184</v>
      </c>
      <c r="G150" s="190" t="s">
        <v>144</v>
      </c>
      <c r="H150" s="191">
        <v>3.24</v>
      </c>
      <c r="I150" s="192"/>
      <c r="J150" s="193">
        <f>ROUND(I150*H150,2)</f>
        <v>0</v>
      </c>
      <c r="K150" s="194"/>
      <c r="L150" s="39"/>
      <c r="M150" s="195" t="s">
        <v>1</v>
      </c>
      <c r="N150" s="196" t="s">
        <v>42</v>
      </c>
      <c r="O150" s="7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135</v>
      </c>
      <c r="AT150" s="199" t="s">
        <v>131</v>
      </c>
      <c r="AU150" s="199" t="s">
        <v>136</v>
      </c>
      <c r="AY150" s="17" t="s">
        <v>129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136</v>
      </c>
      <c r="BK150" s="200">
        <f>ROUND(I150*H150,2)</f>
        <v>0</v>
      </c>
      <c r="BL150" s="17" t="s">
        <v>135</v>
      </c>
      <c r="BM150" s="199" t="s">
        <v>185</v>
      </c>
    </row>
    <row r="151" spans="1:65" s="13" customFormat="1">
      <c r="B151" s="201"/>
      <c r="C151" s="202"/>
      <c r="D151" s="203" t="s">
        <v>146</v>
      </c>
      <c r="E151" s="204" t="s">
        <v>1</v>
      </c>
      <c r="F151" s="205" t="s">
        <v>186</v>
      </c>
      <c r="G151" s="202"/>
      <c r="H151" s="206">
        <v>3.24</v>
      </c>
      <c r="I151" s="207"/>
      <c r="J151" s="202"/>
      <c r="K151" s="202"/>
      <c r="L151" s="208"/>
      <c r="M151" s="209"/>
      <c r="N151" s="210"/>
      <c r="O151" s="210"/>
      <c r="P151" s="210"/>
      <c r="Q151" s="210"/>
      <c r="R151" s="210"/>
      <c r="S151" s="210"/>
      <c r="T151" s="211"/>
      <c r="AT151" s="212" t="s">
        <v>146</v>
      </c>
      <c r="AU151" s="212" t="s">
        <v>136</v>
      </c>
      <c r="AV151" s="13" t="s">
        <v>136</v>
      </c>
      <c r="AW151" s="13" t="s">
        <v>32</v>
      </c>
      <c r="AX151" s="13" t="s">
        <v>84</v>
      </c>
      <c r="AY151" s="212" t="s">
        <v>129</v>
      </c>
    </row>
    <row r="152" spans="1:65" s="2" customFormat="1" ht="16.5" customHeight="1">
      <c r="A152" s="34"/>
      <c r="B152" s="35"/>
      <c r="C152" s="223" t="s">
        <v>187</v>
      </c>
      <c r="D152" s="223" t="s">
        <v>188</v>
      </c>
      <c r="E152" s="224" t="s">
        <v>189</v>
      </c>
      <c r="F152" s="225" t="s">
        <v>190</v>
      </c>
      <c r="G152" s="226" t="s">
        <v>174</v>
      </c>
      <c r="H152" s="227">
        <v>6.48</v>
      </c>
      <c r="I152" s="228"/>
      <c r="J152" s="229">
        <f>ROUND(I152*H152,2)</f>
        <v>0</v>
      </c>
      <c r="K152" s="230"/>
      <c r="L152" s="231"/>
      <c r="M152" s="232" t="s">
        <v>1</v>
      </c>
      <c r="N152" s="233" t="s">
        <v>42</v>
      </c>
      <c r="O152" s="71"/>
      <c r="P152" s="197">
        <f>O152*H152</f>
        <v>0</v>
      </c>
      <c r="Q152" s="197">
        <v>1</v>
      </c>
      <c r="R152" s="197">
        <f>Q152*H152</f>
        <v>6.48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167</v>
      </c>
      <c r="AT152" s="199" t="s">
        <v>188</v>
      </c>
      <c r="AU152" s="199" t="s">
        <v>136</v>
      </c>
      <c r="AY152" s="17" t="s">
        <v>129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136</v>
      </c>
      <c r="BK152" s="200">
        <f>ROUND(I152*H152,2)</f>
        <v>0</v>
      </c>
      <c r="BL152" s="17" t="s">
        <v>135</v>
      </c>
      <c r="BM152" s="199" t="s">
        <v>191</v>
      </c>
    </row>
    <row r="153" spans="1:65" s="13" customFormat="1">
      <c r="B153" s="201"/>
      <c r="C153" s="202"/>
      <c r="D153" s="203" t="s">
        <v>146</v>
      </c>
      <c r="E153" s="202"/>
      <c r="F153" s="205" t="s">
        <v>192</v>
      </c>
      <c r="G153" s="202"/>
      <c r="H153" s="206">
        <v>6.48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146</v>
      </c>
      <c r="AU153" s="212" t="s">
        <v>136</v>
      </c>
      <c r="AV153" s="13" t="s">
        <v>136</v>
      </c>
      <c r="AW153" s="13" t="s">
        <v>4</v>
      </c>
      <c r="AX153" s="13" t="s">
        <v>84</v>
      </c>
      <c r="AY153" s="212" t="s">
        <v>129</v>
      </c>
    </row>
    <row r="154" spans="1:65" s="12" customFormat="1" ht="22.9" customHeight="1">
      <c r="B154" s="171"/>
      <c r="C154" s="172"/>
      <c r="D154" s="173" t="s">
        <v>75</v>
      </c>
      <c r="E154" s="185" t="s">
        <v>135</v>
      </c>
      <c r="F154" s="185" t="s">
        <v>193</v>
      </c>
      <c r="G154" s="172"/>
      <c r="H154" s="172"/>
      <c r="I154" s="175"/>
      <c r="J154" s="186">
        <f>BK154</f>
        <v>0</v>
      </c>
      <c r="K154" s="172"/>
      <c r="L154" s="177"/>
      <c r="M154" s="178"/>
      <c r="N154" s="179"/>
      <c r="O154" s="179"/>
      <c r="P154" s="180">
        <f>SUM(P155:P156)</f>
        <v>0</v>
      </c>
      <c r="Q154" s="179"/>
      <c r="R154" s="180">
        <f>SUM(R155:R156)</f>
        <v>0</v>
      </c>
      <c r="S154" s="179"/>
      <c r="T154" s="181">
        <f>SUM(T155:T156)</f>
        <v>0</v>
      </c>
      <c r="AR154" s="182" t="s">
        <v>84</v>
      </c>
      <c r="AT154" s="183" t="s">
        <v>75</v>
      </c>
      <c r="AU154" s="183" t="s">
        <v>84</v>
      </c>
      <c r="AY154" s="182" t="s">
        <v>129</v>
      </c>
      <c r="BK154" s="184">
        <f>SUM(BK155:BK156)</f>
        <v>0</v>
      </c>
    </row>
    <row r="155" spans="1:65" s="2" customFormat="1" ht="16.5" customHeight="1">
      <c r="A155" s="34"/>
      <c r="B155" s="35"/>
      <c r="C155" s="187" t="s">
        <v>194</v>
      </c>
      <c r="D155" s="187" t="s">
        <v>131</v>
      </c>
      <c r="E155" s="188" t="s">
        <v>195</v>
      </c>
      <c r="F155" s="189" t="s">
        <v>196</v>
      </c>
      <c r="G155" s="190" t="s">
        <v>144</v>
      </c>
      <c r="H155" s="191">
        <v>1.08</v>
      </c>
      <c r="I155" s="192"/>
      <c r="J155" s="193">
        <f>ROUND(I155*H155,2)</f>
        <v>0</v>
      </c>
      <c r="K155" s="194"/>
      <c r="L155" s="39"/>
      <c r="M155" s="195" t="s">
        <v>1</v>
      </c>
      <c r="N155" s="196" t="s">
        <v>42</v>
      </c>
      <c r="O155" s="71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135</v>
      </c>
      <c r="AT155" s="199" t="s">
        <v>131</v>
      </c>
      <c r="AU155" s="199" t="s">
        <v>136</v>
      </c>
      <c r="AY155" s="17" t="s">
        <v>129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136</v>
      </c>
      <c r="BK155" s="200">
        <f>ROUND(I155*H155,2)</f>
        <v>0</v>
      </c>
      <c r="BL155" s="17" t="s">
        <v>135</v>
      </c>
      <c r="BM155" s="199" t="s">
        <v>197</v>
      </c>
    </row>
    <row r="156" spans="1:65" s="13" customFormat="1">
      <c r="B156" s="201"/>
      <c r="C156" s="202"/>
      <c r="D156" s="203" t="s">
        <v>146</v>
      </c>
      <c r="E156" s="204" t="s">
        <v>1</v>
      </c>
      <c r="F156" s="205" t="s">
        <v>198</v>
      </c>
      <c r="G156" s="202"/>
      <c r="H156" s="206">
        <v>1.08</v>
      </c>
      <c r="I156" s="207"/>
      <c r="J156" s="202"/>
      <c r="K156" s="202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146</v>
      </c>
      <c r="AU156" s="212" t="s">
        <v>136</v>
      </c>
      <c r="AV156" s="13" t="s">
        <v>136</v>
      </c>
      <c r="AW156" s="13" t="s">
        <v>32</v>
      </c>
      <c r="AX156" s="13" t="s">
        <v>84</v>
      </c>
      <c r="AY156" s="212" t="s">
        <v>129</v>
      </c>
    </row>
    <row r="157" spans="1:65" s="12" customFormat="1" ht="22.9" customHeight="1">
      <c r="B157" s="171"/>
      <c r="C157" s="172"/>
      <c r="D157" s="173" t="s">
        <v>75</v>
      </c>
      <c r="E157" s="185" t="s">
        <v>151</v>
      </c>
      <c r="F157" s="185" t="s">
        <v>199</v>
      </c>
      <c r="G157" s="172"/>
      <c r="H157" s="172"/>
      <c r="I157" s="175"/>
      <c r="J157" s="186">
        <f>BK157</f>
        <v>0</v>
      </c>
      <c r="K157" s="172"/>
      <c r="L157" s="177"/>
      <c r="M157" s="178"/>
      <c r="N157" s="179"/>
      <c r="O157" s="179"/>
      <c r="P157" s="180">
        <f>SUM(P158:P159)</f>
        <v>0</v>
      </c>
      <c r="Q157" s="179"/>
      <c r="R157" s="180">
        <f>SUM(R158:R159)</f>
        <v>3.0027600000000003</v>
      </c>
      <c r="S157" s="179"/>
      <c r="T157" s="181">
        <f>SUM(T158:T159)</f>
        <v>0</v>
      </c>
      <c r="AR157" s="182" t="s">
        <v>84</v>
      </c>
      <c r="AT157" s="183" t="s">
        <v>75</v>
      </c>
      <c r="AU157" s="183" t="s">
        <v>84</v>
      </c>
      <c r="AY157" s="182" t="s">
        <v>129</v>
      </c>
      <c r="BK157" s="184">
        <f>SUM(BK158:BK159)</f>
        <v>0</v>
      </c>
    </row>
    <row r="158" spans="1:65" s="2" customFormat="1" ht="21.75" customHeight="1">
      <c r="A158" s="34"/>
      <c r="B158" s="35"/>
      <c r="C158" s="187" t="s">
        <v>200</v>
      </c>
      <c r="D158" s="187" t="s">
        <v>131</v>
      </c>
      <c r="E158" s="188" t="s">
        <v>201</v>
      </c>
      <c r="F158" s="189" t="s">
        <v>202</v>
      </c>
      <c r="G158" s="190" t="s">
        <v>134</v>
      </c>
      <c r="H158" s="191">
        <v>6</v>
      </c>
      <c r="I158" s="192"/>
      <c r="J158" s="193">
        <f>ROUND(I158*H158,2)</f>
        <v>0</v>
      </c>
      <c r="K158" s="194"/>
      <c r="L158" s="39"/>
      <c r="M158" s="195" t="s">
        <v>1</v>
      </c>
      <c r="N158" s="196" t="s">
        <v>42</v>
      </c>
      <c r="O158" s="71"/>
      <c r="P158" s="197">
        <f>O158*H158</f>
        <v>0</v>
      </c>
      <c r="Q158" s="197">
        <v>0.37080000000000002</v>
      </c>
      <c r="R158" s="197">
        <f>Q158*H158</f>
        <v>2.2248000000000001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135</v>
      </c>
      <c r="AT158" s="199" t="s">
        <v>131</v>
      </c>
      <c r="AU158" s="199" t="s">
        <v>136</v>
      </c>
      <c r="AY158" s="17" t="s">
        <v>129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136</v>
      </c>
      <c r="BK158" s="200">
        <f>ROUND(I158*H158,2)</f>
        <v>0</v>
      </c>
      <c r="BL158" s="17" t="s">
        <v>135</v>
      </c>
      <c r="BM158" s="199" t="s">
        <v>203</v>
      </c>
    </row>
    <row r="159" spans="1:65" s="2" customFormat="1" ht="33" customHeight="1">
      <c r="A159" s="34"/>
      <c r="B159" s="35"/>
      <c r="C159" s="187" t="s">
        <v>8</v>
      </c>
      <c r="D159" s="187" t="s">
        <v>131</v>
      </c>
      <c r="E159" s="188" t="s">
        <v>204</v>
      </c>
      <c r="F159" s="189" t="s">
        <v>205</v>
      </c>
      <c r="G159" s="190" t="s">
        <v>134</v>
      </c>
      <c r="H159" s="191">
        <v>6</v>
      </c>
      <c r="I159" s="192"/>
      <c r="J159" s="193">
        <f>ROUND(I159*H159,2)</f>
        <v>0</v>
      </c>
      <c r="K159" s="194"/>
      <c r="L159" s="39"/>
      <c r="M159" s="195" t="s">
        <v>1</v>
      </c>
      <c r="N159" s="196" t="s">
        <v>42</v>
      </c>
      <c r="O159" s="71"/>
      <c r="P159" s="197">
        <f>O159*H159</f>
        <v>0</v>
      </c>
      <c r="Q159" s="197">
        <v>0.12966</v>
      </c>
      <c r="R159" s="197">
        <f>Q159*H159</f>
        <v>0.77795999999999998</v>
      </c>
      <c r="S159" s="197">
        <v>0</v>
      </c>
      <c r="T159" s="19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135</v>
      </c>
      <c r="AT159" s="199" t="s">
        <v>131</v>
      </c>
      <c r="AU159" s="199" t="s">
        <v>136</v>
      </c>
      <c r="AY159" s="17" t="s">
        <v>129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136</v>
      </c>
      <c r="BK159" s="200">
        <f>ROUND(I159*H159,2)</f>
        <v>0</v>
      </c>
      <c r="BL159" s="17" t="s">
        <v>135</v>
      </c>
      <c r="BM159" s="199" t="s">
        <v>206</v>
      </c>
    </row>
    <row r="160" spans="1:65" s="12" customFormat="1" ht="22.9" customHeight="1">
      <c r="B160" s="171"/>
      <c r="C160" s="172"/>
      <c r="D160" s="173" t="s">
        <v>75</v>
      </c>
      <c r="E160" s="185" t="s">
        <v>171</v>
      </c>
      <c r="F160" s="185" t="s">
        <v>207</v>
      </c>
      <c r="G160" s="172"/>
      <c r="H160" s="172"/>
      <c r="I160" s="175"/>
      <c r="J160" s="186">
        <f>BK160</f>
        <v>0</v>
      </c>
      <c r="K160" s="172"/>
      <c r="L160" s="177"/>
      <c r="M160" s="178"/>
      <c r="N160" s="179"/>
      <c r="O160" s="179"/>
      <c r="P160" s="180">
        <f>SUM(P161:P164)</f>
        <v>0</v>
      </c>
      <c r="Q160" s="179"/>
      <c r="R160" s="180">
        <f>SUM(R161:R164)</f>
        <v>0</v>
      </c>
      <c r="S160" s="179"/>
      <c r="T160" s="181">
        <f>SUM(T161:T164)</f>
        <v>0</v>
      </c>
      <c r="AR160" s="182" t="s">
        <v>84</v>
      </c>
      <c r="AT160" s="183" t="s">
        <v>75</v>
      </c>
      <c r="AU160" s="183" t="s">
        <v>84</v>
      </c>
      <c r="AY160" s="182" t="s">
        <v>129</v>
      </c>
      <c r="BK160" s="184">
        <f>SUM(BK161:BK164)</f>
        <v>0</v>
      </c>
    </row>
    <row r="161" spans="1:65" s="2" customFormat="1" ht="21.75" customHeight="1">
      <c r="A161" s="34"/>
      <c r="B161" s="35"/>
      <c r="C161" s="187" t="s">
        <v>208</v>
      </c>
      <c r="D161" s="187" t="s">
        <v>131</v>
      </c>
      <c r="E161" s="188" t="s">
        <v>209</v>
      </c>
      <c r="F161" s="189" t="s">
        <v>210</v>
      </c>
      <c r="G161" s="190" t="s">
        <v>211</v>
      </c>
      <c r="H161" s="191">
        <v>14</v>
      </c>
      <c r="I161" s="192"/>
      <c r="J161" s="193">
        <f>ROUND(I161*H161,2)</f>
        <v>0</v>
      </c>
      <c r="K161" s="194"/>
      <c r="L161" s="39"/>
      <c r="M161" s="195" t="s">
        <v>1</v>
      </c>
      <c r="N161" s="196" t="s">
        <v>42</v>
      </c>
      <c r="O161" s="71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135</v>
      </c>
      <c r="AT161" s="199" t="s">
        <v>131</v>
      </c>
      <c r="AU161" s="199" t="s">
        <v>136</v>
      </c>
      <c r="AY161" s="17" t="s">
        <v>129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136</v>
      </c>
      <c r="BK161" s="200">
        <f>ROUND(I161*H161,2)</f>
        <v>0</v>
      </c>
      <c r="BL161" s="17" t="s">
        <v>135</v>
      </c>
      <c r="BM161" s="199" t="s">
        <v>212</v>
      </c>
    </row>
    <row r="162" spans="1:65" s="2" customFormat="1" ht="16.5" customHeight="1">
      <c r="A162" s="34"/>
      <c r="B162" s="35"/>
      <c r="C162" s="187" t="s">
        <v>213</v>
      </c>
      <c r="D162" s="187" t="s">
        <v>131</v>
      </c>
      <c r="E162" s="188" t="s">
        <v>214</v>
      </c>
      <c r="F162" s="189" t="s">
        <v>215</v>
      </c>
      <c r="G162" s="190" t="s">
        <v>216</v>
      </c>
      <c r="H162" s="191">
        <v>1</v>
      </c>
      <c r="I162" s="192"/>
      <c r="J162" s="193">
        <f>ROUND(I162*H162,2)</f>
        <v>0</v>
      </c>
      <c r="K162" s="194"/>
      <c r="L162" s="39"/>
      <c r="M162" s="195" t="s">
        <v>1</v>
      </c>
      <c r="N162" s="196" t="s">
        <v>42</v>
      </c>
      <c r="O162" s="71"/>
      <c r="P162" s="197">
        <f>O162*H162</f>
        <v>0</v>
      </c>
      <c r="Q162" s="197">
        <v>0</v>
      </c>
      <c r="R162" s="197">
        <f>Q162*H162</f>
        <v>0</v>
      </c>
      <c r="S162" s="197">
        <v>0</v>
      </c>
      <c r="T162" s="19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135</v>
      </c>
      <c r="AT162" s="199" t="s">
        <v>131</v>
      </c>
      <c r="AU162" s="199" t="s">
        <v>136</v>
      </c>
      <c r="AY162" s="17" t="s">
        <v>129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136</v>
      </c>
      <c r="BK162" s="200">
        <f>ROUND(I162*H162,2)</f>
        <v>0</v>
      </c>
      <c r="BL162" s="17" t="s">
        <v>135</v>
      </c>
      <c r="BM162" s="199" t="s">
        <v>217</v>
      </c>
    </row>
    <row r="163" spans="1:65" s="2" customFormat="1" ht="16.5" customHeight="1">
      <c r="A163" s="34"/>
      <c r="B163" s="35"/>
      <c r="C163" s="187" t="s">
        <v>218</v>
      </c>
      <c r="D163" s="187" t="s">
        <v>131</v>
      </c>
      <c r="E163" s="188" t="s">
        <v>219</v>
      </c>
      <c r="F163" s="189" t="s">
        <v>220</v>
      </c>
      <c r="G163" s="190" t="s">
        <v>216</v>
      </c>
      <c r="H163" s="191">
        <v>1</v>
      </c>
      <c r="I163" s="192"/>
      <c r="J163" s="193">
        <f>ROUND(I163*H163,2)</f>
        <v>0</v>
      </c>
      <c r="K163" s="194"/>
      <c r="L163" s="39"/>
      <c r="M163" s="195" t="s">
        <v>1</v>
      </c>
      <c r="N163" s="196" t="s">
        <v>42</v>
      </c>
      <c r="O163" s="71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135</v>
      </c>
      <c r="AT163" s="199" t="s">
        <v>131</v>
      </c>
      <c r="AU163" s="199" t="s">
        <v>136</v>
      </c>
      <c r="AY163" s="17" t="s">
        <v>129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7" t="s">
        <v>136</v>
      </c>
      <c r="BK163" s="200">
        <f>ROUND(I163*H163,2)</f>
        <v>0</v>
      </c>
      <c r="BL163" s="17" t="s">
        <v>135</v>
      </c>
      <c r="BM163" s="199" t="s">
        <v>221</v>
      </c>
    </row>
    <row r="164" spans="1:65" s="2" customFormat="1" ht="16.5" customHeight="1">
      <c r="A164" s="34"/>
      <c r="B164" s="35"/>
      <c r="C164" s="187" t="s">
        <v>222</v>
      </c>
      <c r="D164" s="187" t="s">
        <v>131</v>
      </c>
      <c r="E164" s="188" t="s">
        <v>223</v>
      </c>
      <c r="F164" s="189" t="s">
        <v>224</v>
      </c>
      <c r="G164" s="190" t="s">
        <v>216</v>
      </c>
      <c r="H164" s="191">
        <v>1</v>
      </c>
      <c r="I164" s="192"/>
      <c r="J164" s="193">
        <f>ROUND(I164*H164,2)</f>
        <v>0</v>
      </c>
      <c r="K164" s="194"/>
      <c r="L164" s="39"/>
      <c r="M164" s="195" t="s">
        <v>1</v>
      </c>
      <c r="N164" s="196" t="s">
        <v>42</v>
      </c>
      <c r="O164" s="71"/>
      <c r="P164" s="197">
        <f>O164*H164</f>
        <v>0</v>
      </c>
      <c r="Q164" s="197">
        <v>0</v>
      </c>
      <c r="R164" s="197">
        <f>Q164*H164</f>
        <v>0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135</v>
      </c>
      <c r="AT164" s="199" t="s">
        <v>131</v>
      </c>
      <c r="AU164" s="199" t="s">
        <v>136</v>
      </c>
      <c r="AY164" s="17" t="s">
        <v>129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136</v>
      </c>
      <c r="BK164" s="200">
        <f>ROUND(I164*H164,2)</f>
        <v>0</v>
      </c>
      <c r="BL164" s="17" t="s">
        <v>135</v>
      </c>
      <c r="BM164" s="199" t="s">
        <v>225</v>
      </c>
    </row>
    <row r="165" spans="1:65" s="12" customFormat="1" ht="22.9" customHeight="1">
      <c r="B165" s="171"/>
      <c r="C165" s="172"/>
      <c r="D165" s="173" t="s">
        <v>75</v>
      </c>
      <c r="E165" s="185" t="s">
        <v>226</v>
      </c>
      <c r="F165" s="185" t="s">
        <v>227</v>
      </c>
      <c r="G165" s="172"/>
      <c r="H165" s="172"/>
      <c r="I165" s="175"/>
      <c r="J165" s="186">
        <f>BK165</f>
        <v>0</v>
      </c>
      <c r="K165" s="172"/>
      <c r="L165" s="177"/>
      <c r="M165" s="178"/>
      <c r="N165" s="179"/>
      <c r="O165" s="179"/>
      <c r="P165" s="180">
        <f>SUM(P166:P170)</f>
        <v>0</v>
      </c>
      <c r="Q165" s="179"/>
      <c r="R165" s="180">
        <f>SUM(R166:R170)</f>
        <v>0</v>
      </c>
      <c r="S165" s="179"/>
      <c r="T165" s="181">
        <f>SUM(T166:T170)</f>
        <v>0</v>
      </c>
      <c r="AR165" s="182" t="s">
        <v>84</v>
      </c>
      <c r="AT165" s="183" t="s">
        <v>75</v>
      </c>
      <c r="AU165" s="183" t="s">
        <v>84</v>
      </c>
      <c r="AY165" s="182" t="s">
        <v>129</v>
      </c>
      <c r="BK165" s="184">
        <f>SUM(BK166:BK170)</f>
        <v>0</v>
      </c>
    </row>
    <row r="166" spans="1:65" s="2" customFormat="1" ht="21.75" customHeight="1">
      <c r="A166" s="34"/>
      <c r="B166" s="35"/>
      <c r="C166" s="187" t="s">
        <v>228</v>
      </c>
      <c r="D166" s="187" t="s">
        <v>131</v>
      </c>
      <c r="E166" s="188" t="s">
        <v>229</v>
      </c>
      <c r="F166" s="189" t="s">
        <v>230</v>
      </c>
      <c r="G166" s="190" t="s">
        <v>174</v>
      </c>
      <c r="H166" s="191">
        <v>3.12</v>
      </c>
      <c r="I166" s="192"/>
      <c r="J166" s="193">
        <f>ROUND(I166*H166,2)</f>
        <v>0</v>
      </c>
      <c r="K166" s="194"/>
      <c r="L166" s="39"/>
      <c r="M166" s="195" t="s">
        <v>1</v>
      </c>
      <c r="N166" s="196" t="s">
        <v>42</v>
      </c>
      <c r="O166" s="71"/>
      <c r="P166" s="197">
        <f>O166*H166</f>
        <v>0</v>
      </c>
      <c r="Q166" s="197">
        <v>0</v>
      </c>
      <c r="R166" s="197">
        <f>Q166*H166</f>
        <v>0</v>
      </c>
      <c r="S166" s="197">
        <v>0</v>
      </c>
      <c r="T166" s="19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135</v>
      </c>
      <c r="AT166" s="199" t="s">
        <v>131</v>
      </c>
      <c r="AU166" s="199" t="s">
        <v>136</v>
      </c>
      <c r="AY166" s="17" t="s">
        <v>129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136</v>
      </c>
      <c r="BK166" s="200">
        <f>ROUND(I166*H166,2)</f>
        <v>0</v>
      </c>
      <c r="BL166" s="17" t="s">
        <v>135</v>
      </c>
      <c r="BM166" s="199" t="s">
        <v>231</v>
      </c>
    </row>
    <row r="167" spans="1:65" s="2" customFormat="1" ht="21.75" customHeight="1">
      <c r="A167" s="34"/>
      <c r="B167" s="35"/>
      <c r="C167" s="187" t="s">
        <v>7</v>
      </c>
      <c r="D167" s="187" t="s">
        <v>131</v>
      </c>
      <c r="E167" s="188" t="s">
        <v>232</v>
      </c>
      <c r="F167" s="189" t="s">
        <v>233</v>
      </c>
      <c r="G167" s="190" t="s">
        <v>174</v>
      </c>
      <c r="H167" s="191">
        <v>3.12</v>
      </c>
      <c r="I167" s="192"/>
      <c r="J167" s="193">
        <f>ROUND(I167*H167,2)</f>
        <v>0</v>
      </c>
      <c r="K167" s="194"/>
      <c r="L167" s="39"/>
      <c r="M167" s="195" t="s">
        <v>1</v>
      </c>
      <c r="N167" s="196" t="s">
        <v>42</v>
      </c>
      <c r="O167" s="71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135</v>
      </c>
      <c r="AT167" s="199" t="s">
        <v>131</v>
      </c>
      <c r="AU167" s="199" t="s">
        <v>136</v>
      </c>
      <c r="AY167" s="17" t="s">
        <v>129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7" t="s">
        <v>136</v>
      </c>
      <c r="BK167" s="200">
        <f>ROUND(I167*H167,2)</f>
        <v>0</v>
      </c>
      <c r="BL167" s="17" t="s">
        <v>135</v>
      </c>
      <c r="BM167" s="199" t="s">
        <v>234</v>
      </c>
    </row>
    <row r="168" spans="1:65" s="2" customFormat="1" ht="21.75" customHeight="1">
      <c r="A168" s="34"/>
      <c r="B168" s="35"/>
      <c r="C168" s="187" t="s">
        <v>235</v>
      </c>
      <c r="D168" s="187" t="s">
        <v>131</v>
      </c>
      <c r="E168" s="188" t="s">
        <v>236</v>
      </c>
      <c r="F168" s="189" t="s">
        <v>237</v>
      </c>
      <c r="G168" s="190" t="s">
        <v>174</v>
      </c>
      <c r="H168" s="191">
        <v>9.36</v>
      </c>
      <c r="I168" s="192"/>
      <c r="J168" s="193">
        <f>ROUND(I168*H168,2)</f>
        <v>0</v>
      </c>
      <c r="K168" s="194"/>
      <c r="L168" s="39"/>
      <c r="M168" s="195" t="s">
        <v>1</v>
      </c>
      <c r="N168" s="196" t="s">
        <v>42</v>
      </c>
      <c r="O168" s="71"/>
      <c r="P168" s="197">
        <f>O168*H168</f>
        <v>0</v>
      </c>
      <c r="Q168" s="197">
        <v>0</v>
      </c>
      <c r="R168" s="197">
        <f>Q168*H168</f>
        <v>0</v>
      </c>
      <c r="S168" s="197">
        <v>0</v>
      </c>
      <c r="T168" s="19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135</v>
      </c>
      <c r="AT168" s="199" t="s">
        <v>131</v>
      </c>
      <c r="AU168" s="199" t="s">
        <v>136</v>
      </c>
      <c r="AY168" s="17" t="s">
        <v>129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7" t="s">
        <v>136</v>
      </c>
      <c r="BK168" s="200">
        <f>ROUND(I168*H168,2)</f>
        <v>0</v>
      </c>
      <c r="BL168" s="17" t="s">
        <v>135</v>
      </c>
      <c r="BM168" s="199" t="s">
        <v>238</v>
      </c>
    </row>
    <row r="169" spans="1:65" s="13" customFormat="1">
      <c r="B169" s="201"/>
      <c r="C169" s="202"/>
      <c r="D169" s="203" t="s">
        <v>146</v>
      </c>
      <c r="E169" s="202"/>
      <c r="F169" s="205" t="s">
        <v>239</v>
      </c>
      <c r="G169" s="202"/>
      <c r="H169" s="206">
        <v>9.36</v>
      </c>
      <c r="I169" s="207"/>
      <c r="J169" s="202"/>
      <c r="K169" s="202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146</v>
      </c>
      <c r="AU169" s="212" t="s">
        <v>136</v>
      </c>
      <c r="AV169" s="13" t="s">
        <v>136</v>
      </c>
      <c r="AW169" s="13" t="s">
        <v>4</v>
      </c>
      <c r="AX169" s="13" t="s">
        <v>84</v>
      </c>
      <c r="AY169" s="212" t="s">
        <v>129</v>
      </c>
    </row>
    <row r="170" spans="1:65" s="2" customFormat="1" ht="21.75" customHeight="1">
      <c r="A170" s="34"/>
      <c r="B170" s="35"/>
      <c r="C170" s="187" t="s">
        <v>240</v>
      </c>
      <c r="D170" s="187" t="s">
        <v>131</v>
      </c>
      <c r="E170" s="188" t="s">
        <v>241</v>
      </c>
      <c r="F170" s="189" t="s">
        <v>242</v>
      </c>
      <c r="G170" s="190" t="s">
        <v>174</v>
      </c>
      <c r="H170" s="191">
        <v>3.12</v>
      </c>
      <c r="I170" s="192"/>
      <c r="J170" s="193">
        <f>ROUND(I170*H170,2)</f>
        <v>0</v>
      </c>
      <c r="K170" s="194"/>
      <c r="L170" s="39"/>
      <c r="M170" s="195" t="s">
        <v>1</v>
      </c>
      <c r="N170" s="196" t="s">
        <v>42</v>
      </c>
      <c r="O170" s="71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135</v>
      </c>
      <c r="AT170" s="199" t="s">
        <v>131</v>
      </c>
      <c r="AU170" s="199" t="s">
        <v>136</v>
      </c>
      <c r="AY170" s="17" t="s">
        <v>129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136</v>
      </c>
      <c r="BK170" s="200">
        <f>ROUND(I170*H170,2)</f>
        <v>0</v>
      </c>
      <c r="BL170" s="17" t="s">
        <v>135</v>
      </c>
      <c r="BM170" s="199" t="s">
        <v>243</v>
      </c>
    </row>
    <row r="171" spans="1:65" s="12" customFormat="1" ht="22.9" customHeight="1">
      <c r="B171" s="171"/>
      <c r="C171" s="172"/>
      <c r="D171" s="173" t="s">
        <v>75</v>
      </c>
      <c r="E171" s="185" t="s">
        <v>244</v>
      </c>
      <c r="F171" s="185" t="s">
        <v>245</v>
      </c>
      <c r="G171" s="172"/>
      <c r="H171" s="172"/>
      <c r="I171" s="175"/>
      <c r="J171" s="186">
        <f>BK171</f>
        <v>0</v>
      </c>
      <c r="K171" s="172"/>
      <c r="L171" s="177"/>
      <c r="M171" s="178"/>
      <c r="N171" s="179"/>
      <c r="O171" s="179"/>
      <c r="P171" s="180">
        <f>P172</f>
        <v>0</v>
      </c>
      <c r="Q171" s="179"/>
      <c r="R171" s="180">
        <f>R172</f>
        <v>0</v>
      </c>
      <c r="S171" s="179"/>
      <c r="T171" s="181">
        <f>T172</f>
        <v>0</v>
      </c>
      <c r="AR171" s="182" t="s">
        <v>84</v>
      </c>
      <c r="AT171" s="183" t="s">
        <v>75</v>
      </c>
      <c r="AU171" s="183" t="s">
        <v>84</v>
      </c>
      <c r="AY171" s="182" t="s">
        <v>129</v>
      </c>
      <c r="BK171" s="184">
        <f>BK172</f>
        <v>0</v>
      </c>
    </row>
    <row r="172" spans="1:65" s="2" customFormat="1" ht="16.5" customHeight="1">
      <c r="A172" s="34"/>
      <c r="B172" s="35"/>
      <c r="C172" s="187" t="s">
        <v>246</v>
      </c>
      <c r="D172" s="187" t="s">
        <v>131</v>
      </c>
      <c r="E172" s="188" t="s">
        <v>247</v>
      </c>
      <c r="F172" s="189" t="s">
        <v>248</v>
      </c>
      <c r="G172" s="190" t="s">
        <v>174</v>
      </c>
      <c r="H172" s="191">
        <v>9.4830000000000005</v>
      </c>
      <c r="I172" s="192"/>
      <c r="J172" s="193">
        <f>ROUND(I172*H172,2)</f>
        <v>0</v>
      </c>
      <c r="K172" s="194"/>
      <c r="L172" s="39"/>
      <c r="M172" s="195" t="s">
        <v>1</v>
      </c>
      <c r="N172" s="196" t="s">
        <v>42</v>
      </c>
      <c r="O172" s="71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135</v>
      </c>
      <c r="AT172" s="199" t="s">
        <v>131</v>
      </c>
      <c r="AU172" s="199" t="s">
        <v>136</v>
      </c>
      <c r="AY172" s="17" t="s">
        <v>129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136</v>
      </c>
      <c r="BK172" s="200">
        <f>ROUND(I172*H172,2)</f>
        <v>0</v>
      </c>
      <c r="BL172" s="17" t="s">
        <v>135</v>
      </c>
      <c r="BM172" s="199" t="s">
        <v>249</v>
      </c>
    </row>
    <row r="173" spans="1:65" s="12" customFormat="1" ht="25.9" customHeight="1">
      <c r="B173" s="171"/>
      <c r="C173" s="172"/>
      <c r="D173" s="173" t="s">
        <v>75</v>
      </c>
      <c r="E173" s="174" t="s">
        <v>250</v>
      </c>
      <c r="F173" s="174" t="s">
        <v>251</v>
      </c>
      <c r="G173" s="172"/>
      <c r="H173" s="172"/>
      <c r="I173" s="175"/>
      <c r="J173" s="176">
        <f>BK173</f>
        <v>0</v>
      </c>
      <c r="K173" s="172"/>
      <c r="L173" s="177"/>
      <c r="M173" s="178"/>
      <c r="N173" s="179"/>
      <c r="O173" s="179"/>
      <c r="P173" s="180">
        <f>P174+P208+P236</f>
        <v>0</v>
      </c>
      <c r="Q173" s="179"/>
      <c r="R173" s="180">
        <f>R174+R208+R236</f>
        <v>1.2435099999999997</v>
      </c>
      <c r="S173" s="179"/>
      <c r="T173" s="181">
        <f>T174+T208+T236</f>
        <v>0</v>
      </c>
      <c r="AR173" s="182" t="s">
        <v>136</v>
      </c>
      <c r="AT173" s="183" t="s">
        <v>75</v>
      </c>
      <c r="AU173" s="183" t="s">
        <v>76</v>
      </c>
      <c r="AY173" s="182" t="s">
        <v>129</v>
      </c>
      <c r="BK173" s="184">
        <f>BK174+BK208+BK236</f>
        <v>0</v>
      </c>
    </row>
    <row r="174" spans="1:65" s="12" customFormat="1" ht="22.9" customHeight="1">
      <c r="B174" s="171"/>
      <c r="C174" s="172"/>
      <c r="D174" s="173" t="s">
        <v>75</v>
      </c>
      <c r="E174" s="185" t="s">
        <v>252</v>
      </c>
      <c r="F174" s="185" t="s">
        <v>253</v>
      </c>
      <c r="G174" s="172"/>
      <c r="H174" s="172"/>
      <c r="I174" s="175"/>
      <c r="J174" s="186">
        <f>BK174</f>
        <v>0</v>
      </c>
      <c r="K174" s="172"/>
      <c r="L174" s="177"/>
      <c r="M174" s="178"/>
      <c r="N174" s="179"/>
      <c r="O174" s="179"/>
      <c r="P174" s="180">
        <f>SUM(P175:P207)</f>
        <v>0</v>
      </c>
      <c r="Q174" s="179"/>
      <c r="R174" s="180">
        <f>SUM(R175:R207)</f>
        <v>0.19199000000000002</v>
      </c>
      <c r="S174" s="179"/>
      <c r="T174" s="181">
        <f>SUM(T175:T207)</f>
        <v>0</v>
      </c>
      <c r="AR174" s="182" t="s">
        <v>136</v>
      </c>
      <c r="AT174" s="183" t="s">
        <v>75</v>
      </c>
      <c r="AU174" s="183" t="s">
        <v>84</v>
      </c>
      <c r="AY174" s="182" t="s">
        <v>129</v>
      </c>
      <c r="BK174" s="184">
        <f>SUM(BK175:BK207)</f>
        <v>0</v>
      </c>
    </row>
    <row r="175" spans="1:65" s="2" customFormat="1" ht="21.75" customHeight="1">
      <c r="A175" s="34"/>
      <c r="B175" s="35"/>
      <c r="C175" s="187" t="s">
        <v>254</v>
      </c>
      <c r="D175" s="187" t="s">
        <v>131</v>
      </c>
      <c r="E175" s="188" t="s">
        <v>255</v>
      </c>
      <c r="F175" s="189" t="s">
        <v>256</v>
      </c>
      <c r="G175" s="190" t="s">
        <v>211</v>
      </c>
      <c r="H175" s="191">
        <v>27</v>
      </c>
      <c r="I175" s="192"/>
      <c r="J175" s="193">
        <f t="shared" ref="J175:J204" si="0">ROUND(I175*H175,2)</f>
        <v>0</v>
      </c>
      <c r="K175" s="194"/>
      <c r="L175" s="39"/>
      <c r="M175" s="195" t="s">
        <v>1</v>
      </c>
      <c r="N175" s="196" t="s">
        <v>42</v>
      </c>
      <c r="O175" s="71"/>
      <c r="P175" s="197">
        <f t="shared" ref="P175:P204" si="1">O175*H175</f>
        <v>0</v>
      </c>
      <c r="Q175" s="197">
        <v>1.2600000000000001E-3</v>
      </c>
      <c r="R175" s="197">
        <f t="shared" ref="R175:R204" si="2">Q175*H175</f>
        <v>3.4020000000000002E-2</v>
      </c>
      <c r="S175" s="197">
        <v>0</v>
      </c>
      <c r="T175" s="198">
        <f t="shared" ref="T175:T204" si="3"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208</v>
      </c>
      <c r="AT175" s="199" t="s">
        <v>131</v>
      </c>
      <c r="AU175" s="199" t="s">
        <v>136</v>
      </c>
      <c r="AY175" s="17" t="s">
        <v>129</v>
      </c>
      <c r="BE175" s="200">
        <f t="shared" ref="BE175:BE204" si="4">IF(N175="základní",J175,0)</f>
        <v>0</v>
      </c>
      <c r="BF175" s="200">
        <f t="shared" ref="BF175:BF204" si="5">IF(N175="snížená",J175,0)</f>
        <v>0</v>
      </c>
      <c r="BG175" s="200">
        <f t="shared" ref="BG175:BG204" si="6">IF(N175="zákl. přenesená",J175,0)</f>
        <v>0</v>
      </c>
      <c r="BH175" s="200">
        <f t="shared" ref="BH175:BH204" si="7">IF(N175="sníž. přenesená",J175,0)</f>
        <v>0</v>
      </c>
      <c r="BI175" s="200">
        <f t="shared" ref="BI175:BI204" si="8">IF(N175="nulová",J175,0)</f>
        <v>0</v>
      </c>
      <c r="BJ175" s="17" t="s">
        <v>136</v>
      </c>
      <c r="BK175" s="200">
        <f t="shared" ref="BK175:BK204" si="9">ROUND(I175*H175,2)</f>
        <v>0</v>
      </c>
      <c r="BL175" s="17" t="s">
        <v>208</v>
      </c>
      <c r="BM175" s="199" t="s">
        <v>257</v>
      </c>
    </row>
    <row r="176" spans="1:65" s="2" customFormat="1" ht="21.75" customHeight="1">
      <c r="A176" s="34"/>
      <c r="B176" s="35"/>
      <c r="C176" s="187" t="s">
        <v>258</v>
      </c>
      <c r="D176" s="187" t="s">
        <v>131</v>
      </c>
      <c r="E176" s="188" t="s">
        <v>259</v>
      </c>
      <c r="F176" s="189" t="s">
        <v>260</v>
      </c>
      <c r="G176" s="190" t="s">
        <v>211</v>
      </c>
      <c r="H176" s="191">
        <v>8</v>
      </c>
      <c r="I176" s="192"/>
      <c r="J176" s="193">
        <f t="shared" si="0"/>
        <v>0</v>
      </c>
      <c r="K176" s="194"/>
      <c r="L176" s="39"/>
      <c r="M176" s="195" t="s">
        <v>1</v>
      </c>
      <c r="N176" s="196" t="s">
        <v>42</v>
      </c>
      <c r="O176" s="71"/>
      <c r="P176" s="197">
        <f t="shared" si="1"/>
        <v>0</v>
      </c>
      <c r="Q176" s="197">
        <v>1.75E-3</v>
      </c>
      <c r="R176" s="197">
        <f t="shared" si="2"/>
        <v>1.4E-2</v>
      </c>
      <c r="S176" s="197">
        <v>0</v>
      </c>
      <c r="T176" s="198">
        <f t="shared" si="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208</v>
      </c>
      <c r="AT176" s="199" t="s">
        <v>131</v>
      </c>
      <c r="AU176" s="199" t="s">
        <v>136</v>
      </c>
      <c r="AY176" s="17" t="s">
        <v>129</v>
      </c>
      <c r="BE176" s="200">
        <f t="shared" si="4"/>
        <v>0</v>
      </c>
      <c r="BF176" s="200">
        <f t="shared" si="5"/>
        <v>0</v>
      </c>
      <c r="BG176" s="200">
        <f t="shared" si="6"/>
        <v>0</v>
      </c>
      <c r="BH176" s="200">
        <f t="shared" si="7"/>
        <v>0</v>
      </c>
      <c r="BI176" s="200">
        <f t="shared" si="8"/>
        <v>0</v>
      </c>
      <c r="BJ176" s="17" t="s">
        <v>136</v>
      </c>
      <c r="BK176" s="200">
        <f t="shared" si="9"/>
        <v>0</v>
      </c>
      <c r="BL176" s="17" t="s">
        <v>208</v>
      </c>
      <c r="BM176" s="199" t="s">
        <v>261</v>
      </c>
    </row>
    <row r="177" spans="1:65" s="2" customFormat="1" ht="21.75" customHeight="1">
      <c r="A177" s="34"/>
      <c r="B177" s="35"/>
      <c r="C177" s="187" t="s">
        <v>262</v>
      </c>
      <c r="D177" s="187" t="s">
        <v>131</v>
      </c>
      <c r="E177" s="188" t="s">
        <v>263</v>
      </c>
      <c r="F177" s="189" t="s">
        <v>264</v>
      </c>
      <c r="G177" s="190" t="s">
        <v>211</v>
      </c>
      <c r="H177" s="191">
        <v>22</v>
      </c>
      <c r="I177" s="192"/>
      <c r="J177" s="193">
        <f t="shared" si="0"/>
        <v>0</v>
      </c>
      <c r="K177" s="194"/>
      <c r="L177" s="39"/>
      <c r="M177" s="195" t="s">
        <v>1</v>
      </c>
      <c r="N177" s="196" t="s">
        <v>42</v>
      </c>
      <c r="O177" s="71"/>
      <c r="P177" s="197">
        <f t="shared" si="1"/>
        <v>0</v>
      </c>
      <c r="Q177" s="197">
        <v>2.7399999999999998E-3</v>
      </c>
      <c r="R177" s="197">
        <f t="shared" si="2"/>
        <v>6.0279999999999993E-2</v>
      </c>
      <c r="S177" s="197">
        <v>0</v>
      </c>
      <c r="T177" s="198">
        <f t="shared" si="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208</v>
      </c>
      <c r="AT177" s="199" t="s">
        <v>131</v>
      </c>
      <c r="AU177" s="199" t="s">
        <v>136</v>
      </c>
      <c r="AY177" s="17" t="s">
        <v>129</v>
      </c>
      <c r="BE177" s="200">
        <f t="shared" si="4"/>
        <v>0</v>
      </c>
      <c r="BF177" s="200">
        <f t="shared" si="5"/>
        <v>0</v>
      </c>
      <c r="BG177" s="200">
        <f t="shared" si="6"/>
        <v>0</v>
      </c>
      <c r="BH177" s="200">
        <f t="shared" si="7"/>
        <v>0</v>
      </c>
      <c r="BI177" s="200">
        <f t="shared" si="8"/>
        <v>0</v>
      </c>
      <c r="BJ177" s="17" t="s">
        <v>136</v>
      </c>
      <c r="BK177" s="200">
        <f t="shared" si="9"/>
        <v>0</v>
      </c>
      <c r="BL177" s="17" t="s">
        <v>208</v>
      </c>
      <c r="BM177" s="199" t="s">
        <v>265</v>
      </c>
    </row>
    <row r="178" spans="1:65" s="2" customFormat="1" ht="21.75" customHeight="1">
      <c r="A178" s="34"/>
      <c r="B178" s="35"/>
      <c r="C178" s="223" t="s">
        <v>266</v>
      </c>
      <c r="D178" s="223" t="s">
        <v>188</v>
      </c>
      <c r="E178" s="224" t="s">
        <v>267</v>
      </c>
      <c r="F178" s="225" t="s">
        <v>268</v>
      </c>
      <c r="G178" s="226" t="s">
        <v>269</v>
      </c>
      <c r="H178" s="227">
        <v>4</v>
      </c>
      <c r="I178" s="228"/>
      <c r="J178" s="229">
        <f t="shared" si="0"/>
        <v>0</v>
      </c>
      <c r="K178" s="230"/>
      <c r="L178" s="231"/>
      <c r="M178" s="232" t="s">
        <v>1</v>
      </c>
      <c r="N178" s="233" t="s">
        <v>42</v>
      </c>
      <c r="O178" s="71"/>
      <c r="P178" s="197">
        <f t="shared" si="1"/>
        <v>0</v>
      </c>
      <c r="Q178" s="197">
        <v>7.6000000000000004E-4</v>
      </c>
      <c r="R178" s="197">
        <f t="shared" si="2"/>
        <v>3.0400000000000002E-3</v>
      </c>
      <c r="S178" s="197">
        <v>0</v>
      </c>
      <c r="T178" s="198">
        <f t="shared" si="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270</v>
      </c>
      <c r="AT178" s="199" t="s">
        <v>188</v>
      </c>
      <c r="AU178" s="199" t="s">
        <v>136</v>
      </c>
      <c r="AY178" s="17" t="s">
        <v>129</v>
      </c>
      <c r="BE178" s="200">
        <f t="shared" si="4"/>
        <v>0</v>
      </c>
      <c r="BF178" s="200">
        <f t="shared" si="5"/>
        <v>0</v>
      </c>
      <c r="BG178" s="200">
        <f t="shared" si="6"/>
        <v>0</v>
      </c>
      <c r="BH178" s="200">
        <f t="shared" si="7"/>
        <v>0</v>
      </c>
      <c r="BI178" s="200">
        <f t="shared" si="8"/>
        <v>0</v>
      </c>
      <c r="BJ178" s="17" t="s">
        <v>136</v>
      </c>
      <c r="BK178" s="200">
        <f t="shared" si="9"/>
        <v>0</v>
      </c>
      <c r="BL178" s="17" t="s">
        <v>208</v>
      </c>
      <c r="BM178" s="199" t="s">
        <v>271</v>
      </c>
    </row>
    <row r="179" spans="1:65" s="2" customFormat="1" ht="21.75" customHeight="1">
      <c r="A179" s="34"/>
      <c r="B179" s="35"/>
      <c r="C179" s="223" t="s">
        <v>272</v>
      </c>
      <c r="D179" s="223" t="s">
        <v>188</v>
      </c>
      <c r="E179" s="224" t="s">
        <v>273</v>
      </c>
      <c r="F179" s="225" t="s">
        <v>274</v>
      </c>
      <c r="G179" s="226" t="s">
        <v>269</v>
      </c>
      <c r="H179" s="227">
        <v>2</v>
      </c>
      <c r="I179" s="228"/>
      <c r="J179" s="229">
        <f t="shared" si="0"/>
        <v>0</v>
      </c>
      <c r="K179" s="230"/>
      <c r="L179" s="231"/>
      <c r="M179" s="232" t="s">
        <v>1</v>
      </c>
      <c r="N179" s="233" t="s">
        <v>42</v>
      </c>
      <c r="O179" s="71"/>
      <c r="P179" s="197">
        <f t="shared" si="1"/>
        <v>0</v>
      </c>
      <c r="Q179" s="197">
        <v>1.2099999999999999E-3</v>
      </c>
      <c r="R179" s="197">
        <f t="shared" si="2"/>
        <v>2.4199999999999998E-3</v>
      </c>
      <c r="S179" s="197">
        <v>0</v>
      </c>
      <c r="T179" s="198">
        <f t="shared" si="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270</v>
      </c>
      <c r="AT179" s="199" t="s">
        <v>188</v>
      </c>
      <c r="AU179" s="199" t="s">
        <v>136</v>
      </c>
      <c r="AY179" s="17" t="s">
        <v>129</v>
      </c>
      <c r="BE179" s="200">
        <f t="shared" si="4"/>
        <v>0</v>
      </c>
      <c r="BF179" s="200">
        <f t="shared" si="5"/>
        <v>0</v>
      </c>
      <c r="BG179" s="200">
        <f t="shared" si="6"/>
        <v>0</v>
      </c>
      <c r="BH179" s="200">
        <f t="shared" si="7"/>
        <v>0</v>
      </c>
      <c r="BI179" s="200">
        <f t="shared" si="8"/>
        <v>0</v>
      </c>
      <c r="BJ179" s="17" t="s">
        <v>136</v>
      </c>
      <c r="BK179" s="200">
        <f t="shared" si="9"/>
        <v>0</v>
      </c>
      <c r="BL179" s="17" t="s">
        <v>208</v>
      </c>
      <c r="BM179" s="199" t="s">
        <v>275</v>
      </c>
    </row>
    <row r="180" spans="1:65" s="2" customFormat="1" ht="16.5" customHeight="1">
      <c r="A180" s="34"/>
      <c r="B180" s="35"/>
      <c r="C180" s="223" t="s">
        <v>276</v>
      </c>
      <c r="D180" s="223" t="s">
        <v>188</v>
      </c>
      <c r="E180" s="224" t="s">
        <v>277</v>
      </c>
      <c r="F180" s="225" t="s">
        <v>278</v>
      </c>
      <c r="G180" s="226" t="s">
        <v>269</v>
      </c>
      <c r="H180" s="227">
        <v>1</v>
      </c>
      <c r="I180" s="228"/>
      <c r="J180" s="229">
        <f t="shared" si="0"/>
        <v>0</v>
      </c>
      <c r="K180" s="230"/>
      <c r="L180" s="231"/>
      <c r="M180" s="232" t="s">
        <v>1</v>
      </c>
      <c r="N180" s="233" t="s">
        <v>42</v>
      </c>
      <c r="O180" s="71"/>
      <c r="P180" s="197">
        <f t="shared" si="1"/>
        <v>0</v>
      </c>
      <c r="Q180" s="197">
        <v>4.4999999999999999E-4</v>
      </c>
      <c r="R180" s="197">
        <f t="shared" si="2"/>
        <v>4.4999999999999999E-4</v>
      </c>
      <c r="S180" s="197">
        <v>0</v>
      </c>
      <c r="T180" s="198">
        <f t="shared" si="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270</v>
      </c>
      <c r="AT180" s="199" t="s">
        <v>188</v>
      </c>
      <c r="AU180" s="199" t="s">
        <v>136</v>
      </c>
      <c r="AY180" s="17" t="s">
        <v>129</v>
      </c>
      <c r="BE180" s="200">
        <f t="shared" si="4"/>
        <v>0</v>
      </c>
      <c r="BF180" s="200">
        <f t="shared" si="5"/>
        <v>0</v>
      </c>
      <c r="BG180" s="200">
        <f t="shared" si="6"/>
        <v>0</v>
      </c>
      <c r="BH180" s="200">
        <f t="shared" si="7"/>
        <v>0</v>
      </c>
      <c r="BI180" s="200">
        <f t="shared" si="8"/>
        <v>0</v>
      </c>
      <c r="BJ180" s="17" t="s">
        <v>136</v>
      </c>
      <c r="BK180" s="200">
        <f t="shared" si="9"/>
        <v>0</v>
      </c>
      <c r="BL180" s="17" t="s">
        <v>208</v>
      </c>
      <c r="BM180" s="199" t="s">
        <v>279</v>
      </c>
    </row>
    <row r="181" spans="1:65" s="2" customFormat="1" ht="16.5" customHeight="1">
      <c r="A181" s="34"/>
      <c r="B181" s="35"/>
      <c r="C181" s="223" t="s">
        <v>280</v>
      </c>
      <c r="D181" s="223" t="s">
        <v>188</v>
      </c>
      <c r="E181" s="224" t="s">
        <v>281</v>
      </c>
      <c r="F181" s="225" t="s">
        <v>282</v>
      </c>
      <c r="G181" s="226" t="s">
        <v>269</v>
      </c>
      <c r="H181" s="227">
        <v>1</v>
      </c>
      <c r="I181" s="228"/>
      <c r="J181" s="229">
        <f t="shared" si="0"/>
        <v>0</v>
      </c>
      <c r="K181" s="230"/>
      <c r="L181" s="231"/>
      <c r="M181" s="232" t="s">
        <v>1</v>
      </c>
      <c r="N181" s="233" t="s">
        <v>42</v>
      </c>
      <c r="O181" s="71"/>
      <c r="P181" s="197">
        <f t="shared" si="1"/>
        <v>0</v>
      </c>
      <c r="Q181" s="197">
        <v>2.5999999999999998E-4</v>
      </c>
      <c r="R181" s="197">
        <f t="shared" si="2"/>
        <v>2.5999999999999998E-4</v>
      </c>
      <c r="S181" s="197">
        <v>0</v>
      </c>
      <c r="T181" s="198">
        <f t="shared" si="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270</v>
      </c>
      <c r="AT181" s="199" t="s">
        <v>188</v>
      </c>
      <c r="AU181" s="199" t="s">
        <v>136</v>
      </c>
      <c r="AY181" s="17" t="s">
        <v>129</v>
      </c>
      <c r="BE181" s="200">
        <f t="shared" si="4"/>
        <v>0</v>
      </c>
      <c r="BF181" s="200">
        <f t="shared" si="5"/>
        <v>0</v>
      </c>
      <c r="BG181" s="200">
        <f t="shared" si="6"/>
        <v>0</v>
      </c>
      <c r="BH181" s="200">
        <f t="shared" si="7"/>
        <v>0</v>
      </c>
      <c r="BI181" s="200">
        <f t="shared" si="8"/>
        <v>0</v>
      </c>
      <c r="BJ181" s="17" t="s">
        <v>136</v>
      </c>
      <c r="BK181" s="200">
        <f t="shared" si="9"/>
        <v>0</v>
      </c>
      <c r="BL181" s="17" t="s">
        <v>208</v>
      </c>
      <c r="BM181" s="199" t="s">
        <v>283</v>
      </c>
    </row>
    <row r="182" spans="1:65" s="2" customFormat="1" ht="16.5" customHeight="1">
      <c r="A182" s="34"/>
      <c r="B182" s="35"/>
      <c r="C182" s="223" t="s">
        <v>270</v>
      </c>
      <c r="D182" s="223" t="s">
        <v>188</v>
      </c>
      <c r="E182" s="224" t="s">
        <v>284</v>
      </c>
      <c r="F182" s="225" t="s">
        <v>285</v>
      </c>
      <c r="G182" s="226" t="s">
        <v>269</v>
      </c>
      <c r="H182" s="227">
        <v>13</v>
      </c>
      <c r="I182" s="228"/>
      <c r="J182" s="229">
        <f t="shared" si="0"/>
        <v>0</v>
      </c>
      <c r="K182" s="230"/>
      <c r="L182" s="231"/>
      <c r="M182" s="232" t="s">
        <v>1</v>
      </c>
      <c r="N182" s="233" t="s">
        <v>42</v>
      </c>
      <c r="O182" s="71"/>
      <c r="P182" s="197">
        <f t="shared" si="1"/>
        <v>0</v>
      </c>
      <c r="Q182" s="197">
        <v>2.7999999999999998E-4</v>
      </c>
      <c r="R182" s="197">
        <f t="shared" si="2"/>
        <v>3.6399999999999996E-3</v>
      </c>
      <c r="S182" s="197">
        <v>0</v>
      </c>
      <c r="T182" s="198">
        <f t="shared" si="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270</v>
      </c>
      <c r="AT182" s="199" t="s">
        <v>188</v>
      </c>
      <c r="AU182" s="199" t="s">
        <v>136</v>
      </c>
      <c r="AY182" s="17" t="s">
        <v>129</v>
      </c>
      <c r="BE182" s="200">
        <f t="shared" si="4"/>
        <v>0</v>
      </c>
      <c r="BF182" s="200">
        <f t="shared" si="5"/>
        <v>0</v>
      </c>
      <c r="BG182" s="200">
        <f t="shared" si="6"/>
        <v>0</v>
      </c>
      <c r="BH182" s="200">
        <f t="shared" si="7"/>
        <v>0</v>
      </c>
      <c r="BI182" s="200">
        <f t="shared" si="8"/>
        <v>0</v>
      </c>
      <c r="BJ182" s="17" t="s">
        <v>136</v>
      </c>
      <c r="BK182" s="200">
        <f t="shared" si="9"/>
        <v>0</v>
      </c>
      <c r="BL182" s="17" t="s">
        <v>208</v>
      </c>
      <c r="BM182" s="199" t="s">
        <v>286</v>
      </c>
    </row>
    <row r="183" spans="1:65" s="2" customFormat="1" ht="16.5" customHeight="1">
      <c r="A183" s="34"/>
      <c r="B183" s="35"/>
      <c r="C183" s="223" t="s">
        <v>287</v>
      </c>
      <c r="D183" s="223" t="s">
        <v>188</v>
      </c>
      <c r="E183" s="224" t="s">
        <v>288</v>
      </c>
      <c r="F183" s="225" t="s">
        <v>289</v>
      </c>
      <c r="G183" s="226" t="s">
        <v>269</v>
      </c>
      <c r="H183" s="227">
        <v>7</v>
      </c>
      <c r="I183" s="228"/>
      <c r="J183" s="229">
        <f t="shared" si="0"/>
        <v>0</v>
      </c>
      <c r="K183" s="230"/>
      <c r="L183" s="231"/>
      <c r="M183" s="232" t="s">
        <v>1</v>
      </c>
      <c r="N183" s="233" t="s">
        <v>42</v>
      </c>
      <c r="O183" s="71"/>
      <c r="P183" s="197">
        <f t="shared" si="1"/>
        <v>0</v>
      </c>
      <c r="Q183" s="197">
        <v>3.5E-4</v>
      </c>
      <c r="R183" s="197">
        <f t="shared" si="2"/>
        <v>2.4499999999999999E-3</v>
      </c>
      <c r="S183" s="197">
        <v>0</v>
      </c>
      <c r="T183" s="198">
        <f t="shared" si="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270</v>
      </c>
      <c r="AT183" s="199" t="s">
        <v>188</v>
      </c>
      <c r="AU183" s="199" t="s">
        <v>136</v>
      </c>
      <c r="AY183" s="17" t="s">
        <v>129</v>
      </c>
      <c r="BE183" s="200">
        <f t="shared" si="4"/>
        <v>0</v>
      </c>
      <c r="BF183" s="200">
        <f t="shared" si="5"/>
        <v>0</v>
      </c>
      <c r="BG183" s="200">
        <f t="shared" si="6"/>
        <v>0</v>
      </c>
      <c r="BH183" s="200">
        <f t="shared" si="7"/>
        <v>0</v>
      </c>
      <c r="BI183" s="200">
        <f t="shared" si="8"/>
        <v>0</v>
      </c>
      <c r="BJ183" s="17" t="s">
        <v>136</v>
      </c>
      <c r="BK183" s="200">
        <f t="shared" si="9"/>
        <v>0</v>
      </c>
      <c r="BL183" s="17" t="s">
        <v>208</v>
      </c>
      <c r="BM183" s="199" t="s">
        <v>290</v>
      </c>
    </row>
    <row r="184" spans="1:65" s="2" customFormat="1" ht="16.5" customHeight="1">
      <c r="A184" s="34"/>
      <c r="B184" s="35"/>
      <c r="C184" s="223" t="s">
        <v>291</v>
      </c>
      <c r="D184" s="223" t="s">
        <v>188</v>
      </c>
      <c r="E184" s="224" t="s">
        <v>292</v>
      </c>
      <c r="F184" s="225" t="s">
        <v>293</v>
      </c>
      <c r="G184" s="226" t="s">
        <v>269</v>
      </c>
      <c r="H184" s="227">
        <v>1</v>
      </c>
      <c r="I184" s="228"/>
      <c r="J184" s="229">
        <f t="shared" si="0"/>
        <v>0</v>
      </c>
      <c r="K184" s="230"/>
      <c r="L184" s="231"/>
      <c r="M184" s="232" t="s">
        <v>1</v>
      </c>
      <c r="N184" s="233" t="s">
        <v>42</v>
      </c>
      <c r="O184" s="71"/>
      <c r="P184" s="197">
        <f t="shared" si="1"/>
        <v>0</v>
      </c>
      <c r="Q184" s="197">
        <v>5.4000000000000001E-4</v>
      </c>
      <c r="R184" s="197">
        <f t="shared" si="2"/>
        <v>5.4000000000000001E-4</v>
      </c>
      <c r="S184" s="197">
        <v>0</v>
      </c>
      <c r="T184" s="198">
        <f t="shared" si="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270</v>
      </c>
      <c r="AT184" s="199" t="s">
        <v>188</v>
      </c>
      <c r="AU184" s="199" t="s">
        <v>136</v>
      </c>
      <c r="AY184" s="17" t="s">
        <v>129</v>
      </c>
      <c r="BE184" s="200">
        <f t="shared" si="4"/>
        <v>0</v>
      </c>
      <c r="BF184" s="200">
        <f t="shared" si="5"/>
        <v>0</v>
      </c>
      <c r="BG184" s="200">
        <f t="shared" si="6"/>
        <v>0</v>
      </c>
      <c r="BH184" s="200">
        <f t="shared" si="7"/>
        <v>0</v>
      </c>
      <c r="BI184" s="200">
        <f t="shared" si="8"/>
        <v>0</v>
      </c>
      <c r="BJ184" s="17" t="s">
        <v>136</v>
      </c>
      <c r="BK184" s="200">
        <f t="shared" si="9"/>
        <v>0</v>
      </c>
      <c r="BL184" s="17" t="s">
        <v>208</v>
      </c>
      <c r="BM184" s="199" t="s">
        <v>294</v>
      </c>
    </row>
    <row r="185" spans="1:65" s="2" customFormat="1" ht="16.5" customHeight="1">
      <c r="A185" s="34"/>
      <c r="B185" s="35"/>
      <c r="C185" s="223" t="s">
        <v>295</v>
      </c>
      <c r="D185" s="223" t="s">
        <v>188</v>
      </c>
      <c r="E185" s="224" t="s">
        <v>296</v>
      </c>
      <c r="F185" s="225" t="s">
        <v>297</v>
      </c>
      <c r="G185" s="226" t="s">
        <v>269</v>
      </c>
      <c r="H185" s="227">
        <v>2</v>
      </c>
      <c r="I185" s="228"/>
      <c r="J185" s="229">
        <f t="shared" si="0"/>
        <v>0</v>
      </c>
      <c r="K185" s="230"/>
      <c r="L185" s="231"/>
      <c r="M185" s="232" t="s">
        <v>1</v>
      </c>
      <c r="N185" s="233" t="s">
        <v>42</v>
      </c>
      <c r="O185" s="71"/>
      <c r="P185" s="197">
        <f t="shared" si="1"/>
        <v>0</v>
      </c>
      <c r="Q185" s="197">
        <v>4.6000000000000001E-4</v>
      </c>
      <c r="R185" s="197">
        <f t="shared" si="2"/>
        <v>9.2000000000000003E-4</v>
      </c>
      <c r="S185" s="197">
        <v>0</v>
      </c>
      <c r="T185" s="198">
        <f t="shared" si="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270</v>
      </c>
      <c r="AT185" s="199" t="s">
        <v>188</v>
      </c>
      <c r="AU185" s="199" t="s">
        <v>136</v>
      </c>
      <c r="AY185" s="17" t="s">
        <v>129</v>
      </c>
      <c r="BE185" s="200">
        <f t="shared" si="4"/>
        <v>0</v>
      </c>
      <c r="BF185" s="200">
        <f t="shared" si="5"/>
        <v>0</v>
      </c>
      <c r="BG185" s="200">
        <f t="shared" si="6"/>
        <v>0</v>
      </c>
      <c r="BH185" s="200">
        <f t="shared" si="7"/>
        <v>0</v>
      </c>
      <c r="BI185" s="200">
        <f t="shared" si="8"/>
        <v>0</v>
      </c>
      <c r="BJ185" s="17" t="s">
        <v>136</v>
      </c>
      <c r="BK185" s="200">
        <f t="shared" si="9"/>
        <v>0</v>
      </c>
      <c r="BL185" s="17" t="s">
        <v>208</v>
      </c>
      <c r="BM185" s="199" t="s">
        <v>298</v>
      </c>
    </row>
    <row r="186" spans="1:65" s="2" customFormat="1" ht="16.5" customHeight="1">
      <c r="A186" s="34"/>
      <c r="B186" s="35"/>
      <c r="C186" s="187" t="s">
        <v>299</v>
      </c>
      <c r="D186" s="187" t="s">
        <v>131</v>
      </c>
      <c r="E186" s="188" t="s">
        <v>300</v>
      </c>
      <c r="F186" s="189" t="s">
        <v>301</v>
      </c>
      <c r="G186" s="190" t="s">
        <v>211</v>
      </c>
      <c r="H186" s="191">
        <v>22</v>
      </c>
      <c r="I186" s="192"/>
      <c r="J186" s="193">
        <f t="shared" si="0"/>
        <v>0</v>
      </c>
      <c r="K186" s="194"/>
      <c r="L186" s="39"/>
      <c r="M186" s="195" t="s">
        <v>1</v>
      </c>
      <c r="N186" s="196" t="s">
        <v>42</v>
      </c>
      <c r="O186" s="71"/>
      <c r="P186" s="197">
        <f t="shared" si="1"/>
        <v>0</v>
      </c>
      <c r="Q186" s="197">
        <v>5.9000000000000003E-4</v>
      </c>
      <c r="R186" s="197">
        <f t="shared" si="2"/>
        <v>1.298E-2</v>
      </c>
      <c r="S186" s="197">
        <v>0</v>
      </c>
      <c r="T186" s="198">
        <f t="shared" si="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208</v>
      </c>
      <c r="AT186" s="199" t="s">
        <v>131</v>
      </c>
      <c r="AU186" s="199" t="s">
        <v>136</v>
      </c>
      <c r="AY186" s="17" t="s">
        <v>129</v>
      </c>
      <c r="BE186" s="200">
        <f t="shared" si="4"/>
        <v>0</v>
      </c>
      <c r="BF186" s="200">
        <f t="shared" si="5"/>
        <v>0</v>
      </c>
      <c r="BG186" s="200">
        <f t="shared" si="6"/>
        <v>0</v>
      </c>
      <c r="BH186" s="200">
        <f t="shared" si="7"/>
        <v>0</v>
      </c>
      <c r="BI186" s="200">
        <f t="shared" si="8"/>
        <v>0</v>
      </c>
      <c r="BJ186" s="17" t="s">
        <v>136</v>
      </c>
      <c r="BK186" s="200">
        <f t="shared" si="9"/>
        <v>0</v>
      </c>
      <c r="BL186" s="17" t="s">
        <v>208</v>
      </c>
      <c r="BM186" s="199" t="s">
        <v>302</v>
      </c>
    </row>
    <row r="187" spans="1:65" s="2" customFormat="1" ht="16.5" customHeight="1">
      <c r="A187" s="34"/>
      <c r="B187" s="35"/>
      <c r="C187" s="187" t="s">
        <v>303</v>
      </c>
      <c r="D187" s="187" t="s">
        <v>131</v>
      </c>
      <c r="E187" s="188" t="s">
        <v>304</v>
      </c>
      <c r="F187" s="189" t="s">
        <v>305</v>
      </c>
      <c r="G187" s="190" t="s">
        <v>211</v>
      </c>
      <c r="H187" s="191">
        <v>28</v>
      </c>
      <c r="I187" s="192"/>
      <c r="J187" s="193">
        <f t="shared" si="0"/>
        <v>0</v>
      </c>
      <c r="K187" s="194"/>
      <c r="L187" s="39"/>
      <c r="M187" s="195" t="s">
        <v>1</v>
      </c>
      <c r="N187" s="196" t="s">
        <v>42</v>
      </c>
      <c r="O187" s="71"/>
      <c r="P187" s="197">
        <f t="shared" si="1"/>
        <v>0</v>
      </c>
      <c r="Q187" s="197">
        <v>1.2099999999999999E-3</v>
      </c>
      <c r="R187" s="197">
        <f t="shared" si="2"/>
        <v>3.388E-2</v>
      </c>
      <c r="S187" s="197">
        <v>0</v>
      </c>
      <c r="T187" s="198">
        <f t="shared" si="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208</v>
      </c>
      <c r="AT187" s="199" t="s">
        <v>131</v>
      </c>
      <c r="AU187" s="199" t="s">
        <v>136</v>
      </c>
      <c r="AY187" s="17" t="s">
        <v>129</v>
      </c>
      <c r="BE187" s="200">
        <f t="shared" si="4"/>
        <v>0</v>
      </c>
      <c r="BF187" s="200">
        <f t="shared" si="5"/>
        <v>0</v>
      </c>
      <c r="BG187" s="200">
        <f t="shared" si="6"/>
        <v>0</v>
      </c>
      <c r="BH187" s="200">
        <f t="shared" si="7"/>
        <v>0</v>
      </c>
      <c r="BI187" s="200">
        <f t="shared" si="8"/>
        <v>0</v>
      </c>
      <c r="BJ187" s="17" t="s">
        <v>136</v>
      </c>
      <c r="BK187" s="200">
        <f t="shared" si="9"/>
        <v>0</v>
      </c>
      <c r="BL187" s="17" t="s">
        <v>208</v>
      </c>
      <c r="BM187" s="199" t="s">
        <v>306</v>
      </c>
    </row>
    <row r="188" spans="1:65" s="2" customFormat="1" ht="16.5" customHeight="1">
      <c r="A188" s="34"/>
      <c r="B188" s="35"/>
      <c r="C188" s="187" t="s">
        <v>307</v>
      </c>
      <c r="D188" s="187" t="s">
        <v>131</v>
      </c>
      <c r="E188" s="188" t="s">
        <v>308</v>
      </c>
      <c r="F188" s="189" t="s">
        <v>309</v>
      </c>
      <c r="G188" s="190" t="s">
        <v>211</v>
      </c>
      <c r="H188" s="191">
        <v>12</v>
      </c>
      <c r="I188" s="192"/>
      <c r="J188" s="193">
        <f t="shared" si="0"/>
        <v>0</v>
      </c>
      <c r="K188" s="194"/>
      <c r="L188" s="39"/>
      <c r="M188" s="195" t="s">
        <v>1</v>
      </c>
      <c r="N188" s="196" t="s">
        <v>42</v>
      </c>
      <c r="O188" s="71"/>
      <c r="P188" s="197">
        <f t="shared" si="1"/>
        <v>0</v>
      </c>
      <c r="Q188" s="197">
        <v>2.9E-4</v>
      </c>
      <c r="R188" s="197">
        <f t="shared" si="2"/>
        <v>3.48E-3</v>
      </c>
      <c r="S188" s="197">
        <v>0</v>
      </c>
      <c r="T188" s="198">
        <f t="shared" si="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208</v>
      </c>
      <c r="AT188" s="199" t="s">
        <v>131</v>
      </c>
      <c r="AU188" s="199" t="s">
        <v>136</v>
      </c>
      <c r="AY188" s="17" t="s">
        <v>129</v>
      </c>
      <c r="BE188" s="200">
        <f t="shared" si="4"/>
        <v>0</v>
      </c>
      <c r="BF188" s="200">
        <f t="shared" si="5"/>
        <v>0</v>
      </c>
      <c r="BG188" s="200">
        <f t="shared" si="6"/>
        <v>0</v>
      </c>
      <c r="BH188" s="200">
        <f t="shared" si="7"/>
        <v>0</v>
      </c>
      <c r="BI188" s="200">
        <f t="shared" si="8"/>
        <v>0</v>
      </c>
      <c r="BJ188" s="17" t="s">
        <v>136</v>
      </c>
      <c r="BK188" s="200">
        <f t="shared" si="9"/>
        <v>0</v>
      </c>
      <c r="BL188" s="17" t="s">
        <v>208</v>
      </c>
      <c r="BM188" s="199" t="s">
        <v>310</v>
      </c>
    </row>
    <row r="189" spans="1:65" s="2" customFormat="1" ht="16.5" customHeight="1">
      <c r="A189" s="34"/>
      <c r="B189" s="35"/>
      <c r="C189" s="223" t="s">
        <v>311</v>
      </c>
      <c r="D189" s="223" t="s">
        <v>188</v>
      </c>
      <c r="E189" s="224" t="s">
        <v>312</v>
      </c>
      <c r="F189" s="225" t="s">
        <v>313</v>
      </c>
      <c r="G189" s="226" t="s">
        <v>269</v>
      </c>
      <c r="H189" s="227">
        <v>5</v>
      </c>
      <c r="I189" s="228"/>
      <c r="J189" s="229">
        <f t="shared" si="0"/>
        <v>0</v>
      </c>
      <c r="K189" s="230"/>
      <c r="L189" s="231"/>
      <c r="M189" s="232" t="s">
        <v>1</v>
      </c>
      <c r="N189" s="233" t="s">
        <v>42</v>
      </c>
      <c r="O189" s="71"/>
      <c r="P189" s="197">
        <f t="shared" si="1"/>
        <v>0</v>
      </c>
      <c r="Q189" s="197">
        <v>1.2E-4</v>
      </c>
      <c r="R189" s="197">
        <f t="shared" si="2"/>
        <v>6.0000000000000006E-4</v>
      </c>
      <c r="S189" s="197">
        <v>0</v>
      </c>
      <c r="T189" s="198">
        <f t="shared" si="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270</v>
      </c>
      <c r="AT189" s="199" t="s">
        <v>188</v>
      </c>
      <c r="AU189" s="199" t="s">
        <v>136</v>
      </c>
      <c r="AY189" s="17" t="s">
        <v>129</v>
      </c>
      <c r="BE189" s="200">
        <f t="shared" si="4"/>
        <v>0</v>
      </c>
      <c r="BF189" s="200">
        <f t="shared" si="5"/>
        <v>0</v>
      </c>
      <c r="BG189" s="200">
        <f t="shared" si="6"/>
        <v>0</v>
      </c>
      <c r="BH189" s="200">
        <f t="shared" si="7"/>
        <v>0</v>
      </c>
      <c r="BI189" s="200">
        <f t="shared" si="8"/>
        <v>0</v>
      </c>
      <c r="BJ189" s="17" t="s">
        <v>136</v>
      </c>
      <c r="BK189" s="200">
        <f t="shared" si="9"/>
        <v>0</v>
      </c>
      <c r="BL189" s="17" t="s">
        <v>208</v>
      </c>
      <c r="BM189" s="199" t="s">
        <v>314</v>
      </c>
    </row>
    <row r="190" spans="1:65" s="2" customFormat="1" ht="16.5" customHeight="1">
      <c r="A190" s="34"/>
      <c r="B190" s="35"/>
      <c r="C190" s="223" t="s">
        <v>315</v>
      </c>
      <c r="D190" s="223" t="s">
        <v>188</v>
      </c>
      <c r="E190" s="224" t="s">
        <v>316</v>
      </c>
      <c r="F190" s="225" t="s">
        <v>317</v>
      </c>
      <c r="G190" s="226" t="s">
        <v>269</v>
      </c>
      <c r="H190" s="227">
        <v>2</v>
      </c>
      <c r="I190" s="228"/>
      <c r="J190" s="229">
        <f t="shared" si="0"/>
        <v>0</v>
      </c>
      <c r="K190" s="230"/>
      <c r="L190" s="231"/>
      <c r="M190" s="232" t="s">
        <v>1</v>
      </c>
      <c r="N190" s="233" t="s">
        <v>42</v>
      </c>
      <c r="O190" s="71"/>
      <c r="P190" s="197">
        <f t="shared" si="1"/>
        <v>0</v>
      </c>
      <c r="Q190" s="197">
        <v>1.2E-4</v>
      </c>
      <c r="R190" s="197">
        <f t="shared" si="2"/>
        <v>2.4000000000000001E-4</v>
      </c>
      <c r="S190" s="197">
        <v>0</v>
      </c>
      <c r="T190" s="198">
        <f t="shared" si="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270</v>
      </c>
      <c r="AT190" s="199" t="s">
        <v>188</v>
      </c>
      <c r="AU190" s="199" t="s">
        <v>136</v>
      </c>
      <c r="AY190" s="17" t="s">
        <v>129</v>
      </c>
      <c r="BE190" s="200">
        <f t="shared" si="4"/>
        <v>0</v>
      </c>
      <c r="BF190" s="200">
        <f t="shared" si="5"/>
        <v>0</v>
      </c>
      <c r="BG190" s="200">
        <f t="shared" si="6"/>
        <v>0</v>
      </c>
      <c r="BH190" s="200">
        <f t="shared" si="7"/>
        <v>0</v>
      </c>
      <c r="BI190" s="200">
        <f t="shared" si="8"/>
        <v>0</v>
      </c>
      <c r="BJ190" s="17" t="s">
        <v>136</v>
      </c>
      <c r="BK190" s="200">
        <f t="shared" si="9"/>
        <v>0</v>
      </c>
      <c r="BL190" s="17" t="s">
        <v>208</v>
      </c>
      <c r="BM190" s="199" t="s">
        <v>318</v>
      </c>
    </row>
    <row r="191" spans="1:65" s="2" customFormat="1" ht="16.5" customHeight="1">
      <c r="A191" s="34"/>
      <c r="B191" s="35"/>
      <c r="C191" s="223" t="s">
        <v>319</v>
      </c>
      <c r="D191" s="223" t="s">
        <v>188</v>
      </c>
      <c r="E191" s="224" t="s">
        <v>320</v>
      </c>
      <c r="F191" s="225" t="s">
        <v>321</v>
      </c>
      <c r="G191" s="226" t="s">
        <v>269</v>
      </c>
      <c r="H191" s="227">
        <v>2</v>
      </c>
      <c r="I191" s="228"/>
      <c r="J191" s="229">
        <f t="shared" si="0"/>
        <v>0</v>
      </c>
      <c r="K191" s="230"/>
      <c r="L191" s="231"/>
      <c r="M191" s="232" t="s">
        <v>1</v>
      </c>
      <c r="N191" s="233" t="s">
        <v>42</v>
      </c>
      <c r="O191" s="71"/>
      <c r="P191" s="197">
        <f t="shared" si="1"/>
        <v>0</v>
      </c>
      <c r="Q191" s="197">
        <v>2.5999999999999998E-4</v>
      </c>
      <c r="R191" s="197">
        <f t="shared" si="2"/>
        <v>5.1999999999999995E-4</v>
      </c>
      <c r="S191" s="197">
        <v>0</v>
      </c>
      <c r="T191" s="198">
        <f t="shared" si="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270</v>
      </c>
      <c r="AT191" s="199" t="s">
        <v>188</v>
      </c>
      <c r="AU191" s="199" t="s">
        <v>136</v>
      </c>
      <c r="AY191" s="17" t="s">
        <v>129</v>
      </c>
      <c r="BE191" s="200">
        <f t="shared" si="4"/>
        <v>0</v>
      </c>
      <c r="BF191" s="200">
        <f t="shared" si="5"/>
        <v>0</v>
      </c>
      <c r="BG191" s="200">
        <f t="shared" si="6"/>
        <v>0</v>
      </c>
      <c r="BH191" s="200">
        <f t="shared" si="7"/>
        <v>0</v>
      </c>
      <c r="BI191" s="200">
        <f t="shared" si="8"/>
        <v>0</v>
      </c>
      <c r="BJ191" s="17" t="s">
        <v>136</v>
      </c>
      <c r="BK191" s="200">
        <f t="shared" si="9"/>
        <v>0</v>
      </c>
      <c r="BL191" s="17" t="s">
        <v>208</v>
      </c>
      <c r="BM191" s="199" t="s">
        <v>322</v>
      </c>
    </row>
    <row r="192" spans="1:65" s="2" customFormat="1" ht="16.5" customHeight="1">
      <c r="A192" s="34"/>
      <c r="B192" s="35"/>
      <c r="C192" s="223" t="s">
        <v>323</v>
      </c>
      <c r="D192" s="223" t="s">
        <v>188</v>
      </c>
      <c r="E192" s="224" t="s">
        <v>324</v>
      </c>
      <c r="F192" s="225" t="s">
        <v>325</v>
      </c>
      <c r="G192" s="226" t="s">
        <v>269</v>
      </c>
      <c r="H192" s="227">
        <v>1</v>
      </c>
      <c r="I192" s="228"/>
      <c r="J192" s="229">
        <f t="shared" si="0"/>
        <v>0</v>
      </c>
      <c r="K192" s="230"/>
      <c r="L192" s="231"/>
      <c r="M192" s="232" t="s">
        <v>1</v>
      </c>
      <c r="N192" s="233" t="s">
        <v>42</v>
      </c>
      <c r="O192" s="71"/>
      <c r="P192" s="197">
        <f t="shared" si="1"/>
        <v>0</v>
      </c>
      <c r="Q192" s="197">
        <v>3.8000000000000002E-4</v>
      </c>
      <c r="R192" s="197">
        <f t="shared" si="2"/>
        <v>3.8000000000000002E-4</v>
      </c>
      <c r="S192" s="197">
        <v>0</v>
      </c>
      <c r="T192" s="198">
        <f t="shared" si="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270</v>
      </c>
      <c r="AT192" s="199" t="s">
        <v>188</v>
      </c>
      <c r="AU192" s="199" t="s">
        <v>136</v>
      </c>
      <c r="AY192" s="17" t="s">
        <v>129</v>
      </c>
      <c r="BE192" s="200">
        <f t="shared" si="4"/>
        <v>0</v>
      </c>
      <c r="BF192" s="200">
        <f t="shared" si="5"/>
        <v>0</v>
      </c>
      <c r="BG192" s="200">
        <f t="shared" si="6"/>
        <v>0</v>
      </c>
      <c r="BH192" s="200">
        <f t="shared" si="7"/>
        <v>0</v>
      </c>
      <c r="BI192" s="200">
        <f t="shared" si="8"/>
        <v>0</v>
      </c>
      <c r="BJ192" s="17" t="s">
        <v>136</v>
      </c>
      <c r="BK192" s="200">
        <f t="shared" si="9"/>
        <v>0</v>
      </c>
      <c r="BL192" s="17" t="s">
        <v>208</v>
      </c>
      <c r="BM192" s="199" t="s">
        <v>326</v>
      </c>
    </row>
    <row r="193" spans="1:65" s="2" customFormat="1" ht="16.5" customHeight="1">
      <c r="A193" s="34"/>
      <c r="B193" s="35"/>
      <c r="C193" s="223" t="s">
        <v>327</v>
      </c>
      <c r="D193" s="223" t="s">
        <v>188</v>
      </c>
      <c r="E193" s="224" t="s">
        <v>328</v>
      </c>
      <c r="F193" s="225" t="s">
        <v>329</v>
      </c>
      <c r="G193" s="226" t="s">
        <v>269</v>
      </c>
      <c r="H193" s="227">
        <v>1</v>
      </c>
      <c r="I193" s="228"/>
      <c r="J193" s="229">
        <f t="shared" si="0"/>
        <v>0</v>
      </c>
      <c r="K193" s="230"/>
      <c r="L193" s="231"/>
      <c r="M193" s="232" t="s">
        <v>1</v>
      </c>
      <c r="N193" s="233" t="s">
        <v>42</v>
      </c>
      <c r="O193" s="71"/>
      <c r="P193" s="197">
        <f t="shared" si="1"/>
        <v>0</v>
      </c>
      <c r="Q193" s="197">
        <v>4.2000000000000002E-4</v>
      </c>
      <c r="R193" s="197">
        <f t="shared" si="2"/>
        <v>4.2000000000000002E-4</v>
      </c>
      <c r="S193" s="197">
        <v>0</v>
      </c>
      <c r="T193" s="198">
        <f t="shared" si="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270</v>
      </c>
      <c r="AT193" s="199" t="s">
        <v>188</v>
      </c>
      <c r="AU193" s="199" t="s">
        <v>136</v>
      </c>
      <c r="AY193" s="17" t="s">
        <v>129</v>
      </c>
      <c r="BE193" s="200">
        <f t="shared" si="4"/>
        <v>0</v>
      </c>
      <c r="BF193" s="200">
        <f t="shared" si="5"/>
        <v>0</v>
      </c>
      <c r="BG193" s="200">
        <f t="shared" si="6"/>
        <v>0</v>
      </c>
      <c r="BH193" s="200">
        <f t="shared" si="7"/>
        <v>0</v>
      </c>
      <c r="BI193" s="200">
        <f t="shared" si="8"/>
        <v>0</v>
      </c>
      <c r="BJ193" s="17" t="s">
        <v>136</v>
      </c>
      <c r="BK193" s="200">
        <f t="shared" si="9"/>
        <v>0</v>
      </c>
      <c r="BL193" s="17" t="s">
        <v>208</v>
      </c>
      <c r="BM193" s="199" t="s">
        <v>330</v>
      </c>
    </row>
    <row r="194" spans="1:65" s="2" customFormat="1" ht="16.5" customHeight="1">
      <c r="A194" s="34"/>
      <c r="B194" s="35"/>
      <c r="C194" s="223" t="s">
        <v>331</v>
      </c>
      <c r="D194" s="223" t="s">
        <v>188</v>
      </c>
      <c r="E194" s="224" t="s">
        <v>332</v>
      </c>
      <c r="F194" s="225" t="s">
        <v>333</v>
      </c>
      <c r="G194" s="226" t="s">
        <v>269</v>
      </c>
      <c r="H194" s="227">
        <v>1</v>
      </c>
      <c r="I194" s="228"/>
      <c r="J194" s="229">
        <f t="shared" si="0"/>
        <v>0</v>
      </c>
      <c r="K194" s="230"/>
      <c r="L194" s="231"/>
      <c r="M194" s="232" t="s">
        <v>1</v>
      </c>
      <c r="N194" s="233" t="s">
        <v>42</v>
      </c>
      <c r="O194" s="71"/>
      <c r="P194" s="197">
        <f t="shared" si="1"/>
        <v>0</v>
      </c>
      <c r="Q194" s="197">
        <v>1.9000000000000001E-4</v>
      </c>
      <c r="R194" s="197">
        <f t="shared" si="2"/>
        <v>1.9000000000000001E-4</v>
      </c>
      <c r="S194" s="197">
        <v>0</v>
      </c>
      <c r="T194" s="198">
        <f t="shared" si="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270</v>
      </c>
      <c r="AT194" s="199" t="s">
        <v>188</v>
      </c>
      <c r="AU194" s="199" t="s">
        <v>136</v>
      </c>
      <c r="AY194" s="17" t="s">
        <v>129</v>
      </c>
      <c r="BE194" s="200">
        <f t="shared" si="4"/>
        <v>0</v>
      </c>
      <c r="BF194" s="200">
        <f t="shared" si="5"/>
        <v>0</v>
      </c>
      <c r="BG194" s="200">
        <f t="shared" si="6"/>
        <v>0</v>
      </c>
      <c r="BH194" s="200">
        <f t="shared" si="7"/>
        <v>0</v>
      </c>
      <c r="BI194" s="200">
        <f t="shared" si="8"/>
        <v>0</v>
      </c>
      <c r="BJ194" s="17" t="s">
        <v>136</v>
      </c>
      <c r="BK194" s="200">
        <f t="shared" si="9"/>
        <v>0</v>
      </c>
      <c r="BL194" s="17" t="s">
        <v>208</v>
      </c>
      <c r="BM194" s="199" t="s">
        <v>334</v>
      </c>
    </row>
    <row r="195" spans="1:65" s="2" customFormat="1" ht="16.5" customHeight="1">
      <c r="A195" s="34"/>
      <c r="B195" s="35"/>
      <c r="C195" s="223" t="s">
        <v>335</v>
      </c>
      <c r="D195" s="223" t="s">
        <v>188</v>
      </c>
      <c r="E195" s="224" t="s">
        <v>336</v>
      </c>
      <c r="F195" s="225" t="s">
        <v>337</v>
      </c>
      <c r="G195" s="226" t="s">
        <v>269</v>
      </c>
      <c r="H195" s="227">
        <v>6</v>
      </c>
      <c r="I195" s="228"/>
      <c r="J195" s="229">
        <f t="shared" si="0"/>
        <v>0</v>
      </c>
      <c r="K195" s="230"/>
      <c r="L195" s="231"/>
      <c r="M195" s="232" t="s">
        <v>1</v>
      </c>
      <c r="N195" s="233" t="s">
        <v>42</v>
      </c>
      <c r="O195" s="71"/>
      <c r="P195" s="197">
        <f t="shared" si="1"/>
        <v>0</v>
      </c>
      <c r="Q195" s="197">
        <v>2.4000000000000001E-4</v>
      </c>
      <c r="R195" s="197">
        <f t="shared" si="2"/>
        <v>1.4400000000000001E-3</v>
      </c>
      <c r="S195" s="197">
        <v>0</v>
      </c>
      <c r="T195" s="198">
        <f t="shared" si="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270</v>
      </c>
      <c r="AT195" s="199" t="s">
        <v>188</v>
      </c>
      <c r="AU195" s="199" t="s">
        <v>136</v>
      </c>
      <c r="AY195" s="17" t="s">
        <v>129</v>
      </c>
      <c r="BE195" s="200">
        <f t="shared" si="4"/>
        <v>0</v>
      </c>
      <c r="BF195" s="200">
        <f t="shared" si="5"/>
        <v>0</v>
      </c>
      <c r="BG195" s="200">
        <f t="shared" si="6"/>
        <v>0</v>
      </c>
      <c r="BH195" s="200">
        <f t="shared" si="7"/>
        <v>0</v>
      </c>
      <c r="BI195" s="200">
        <f t="shared" si="8"/>
        <v>0</v>
      </c>
      <c r="BJ195" s="17" t="s">
        <v>136</v>
      </c>
      <c r="BK195" s="200">
        <f t="shared" si="9"/>
        <v>0</v>
      </c>
      <c r="BL195" s="17" t="s">
        <v>208</v>
      </c>
      <c r="BM195" s="199" t="s">
        <v>338</v>
      </c>
    </row>
    <row r="196" spans="1:65" s="2" customFormat="1" ht="16.5" customHeight="1">
      <c r="A196" s="34"/>
      <c r="B196" s="35"/>
      <c r="C196" s="223" t="s">
        <v>339</v>
      </c>
      <c r="D196" s="223" t="s">
        <v>188</v>
      </c>
      <c r="E196" s="224" t="s">
        <v>340</v>
      </c>
      <c r="F196" s="225" t="s">
        <v>278</v>
      </c>
      <c r="G196" s="226" t="s">
        <v>269</v>
      </c>
      <c r="H196" s="227">
        <v>2</v>
      </c>
      <c r="I196" s="228"/>
      <c r="J196" s="229">
        <f t="shared" si="0"/>
        <v>0</v>
      </c>
      <c r="K196" s="230"/>
      <c r="L196" s="231"/>
      <c r="M196" s="232" t="s">
        <v>1</v>
      </c>
      <c r="N196" s="233" t="s">
        <v>42</v>
      </c>
      <c r="O196" s="71"/>
      <c r="P196" s="197">
        <f t="shared" si="1"/>
        <v>0</v>
      </c>
      <c r="Q196" s="197">
        <v>4.4999999999999999E-4</v>
      </c>
      <c r="R196" s="197">
        <f t="shared" si="2"/>
        <v>8.9999999999999998E-4</v>
      </c>
      <c r="S196" s="197">
        <v>0</v>
      </c>
      <c r="T196" s="198">
        <f t="shared" si="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270</v>
      </c>
      <c r="AT196" s="199" t="s">
        <v>188</v>
      </c>
      <c r="AU196" s="199" t="s">
        <v>136</v>
      </c>
      <c r="AY196" s="17" t="s">
        <v>129</v>
      </c>
      <c r="BE196" s="200">
        <f t="shared" si="4"/>
        <v>0</v>
      </c>
      <c r="BF196" s="200">
        <f t="shared" si="5"/>
        <v>0</v>
      </c>
      <c r="BG196" s="200">
        <f t="shared" si="6"/>
        <v>0</v>
      </c>
      <c r="BH196" s="200">
        <f t="shared" si="7"/>
        <v>0</v>
      </c>
      <c r="BI196" s="200">
        <f t="shared" si="8"/>
        <v>0</v>
      </c>
      <c r="BJ196" s="17" t="s">
        <v>136</v>
      </c>
      <c r="BK196" s="200">
        <f t="shared" si="9"/>
        <v>0</v>
      </c>
      <c r="BL196" s="17" t="s">
        <v>208</v>
      </c>
      <c r="BM196" s="199" t="s">
        <v>341</v>
      </c>
    </row>
    <row r="197" spans="1:65" s="2" customFormat="1" ht="16.5" customHeight="1">
      <c r="A197" s="34"/>
      <c r="B197" s="35"/>
      <c r="C197" s="223" t="s">
        <v>342</v>
      </c>
      <c r="D197" s="223" t="s">
        <v>188</v>
      </c>
      <c r="E197" s="224" t="s">
        <v>343</v>
      </c>
      <c r="F197" s="225" t="s">
        <v>344</v>
      </c>
      <c r="G197" s="226" t="s">
        <v>269</v>
      </c>
      <c r="H197" s="227">
        <v>1</v>
      </c>
      <c r="I197" s="228"/>
      <c r="J197" s="229">
        <f t="shared" si="0"/>
        <v>0</v>
      </c>
      <c r="K197" s="230"/>
      <c r="L197" s="231"/>
      <c r="M197" s="232" t="s">
        <v>1</v>
      </c>
      <c r="N197" s="233" t="s">
        <v>42</v>
      </c>
      <c r="O197" s="71"/>
      <c r="P197" s="197">
        <f t="shared" si="1"/>
        <v>0</v>
      </c>
      <c r="Q197" s="197">
        <v>4.0000000000000003E-5</v>
      </c>
      <c r="R197" s="197">
        <f t="shared" si="2"/>
        <v>4.0000000000000003E-5</v>
      </c>
      <c r="S197" s="197">
        <v>0</v>
      </c>
      <c r="T197" s="198">
        <f t="shared" si="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270</v>
      </c>
      <c r="AT197" s="199" t="s">
        <v>188</v>
      </c>
      <c r="AU197" s="199" t="s">
        <v>136</v>
      </c>
      <c r="AY197" s="17" t="s">
        <v>129</v>
      </c>
      <c r="BE197" s="200">
        <f t="shared" si="4"/>
        <v>0</v>
      </c>
      <c r="BF197" s="200">
        <f t="shared" si="5"/>
        <v>0</v>
      </c>
      <c r="BG197" s="200">
        <f t="shared" si="6"/>
        <v>0</v>
      </c>
      <c r="BH197" s="200">
        <f t="shared" si="7"/>
        <v>0</v>
      </c>
      <c r="BI197" s="200">
        <f t="shared" si="8"/>
        <v>0</v>
      </c>
      <c r="BJ197" s="17" t="s">
        <v>136</v>
      </c>
      <c r="BK197" s="200">
        <f t="shared" si="9"/>
        <v>0</v>
      </c>
      <c r="BL197" s="17" t="s">
        <v>208</v>
      </c>
      <c r="BM197" s="199" t="s">
        <v>345</v>
      </c>
    </row>
    <row r="198" spans="1:65" s="2" customFormat="1" ht="16.5" customHeight="1">
      <c r="A198" s="34"/>
      <c r="B198" s="35"/>
      <c r="C198" s="223" t="s">
        <v>346</v>
      </c>
      <c r="D198" s="223" t="s">
        <v>188</v>
      </c>
      <c r="E198" s="224" t="s">
        <v>347</v>
      </c>
      <c r="F198" s="225" t="s">
        <v>348</v>
      </c>
      <c r="G198" s="226" t="s">
        <v>269</v>
      </c>
      <c r="H198" s="227">
        <v>7</v>
      </c>
      <c r="I198" s="228"/>
      <c r="J198" s="229">
        <f t="shared" si="0"/>
        <v>0</v>
      </c>
      <c r="K198" s="230"/>
      <c r="L198" s="231"/>
      <c r="M198" s="232" t="s">
        <v>1</v>
      </c>
      <c r="N198" s="233" t="s">
        <v>42</v>
      </c>
      <c r="O198" s="71"/>
      <c r="P198" s="197">
        <f t="shared" si="1"/>
        <v>0</v>
      </c>
      <c r="Q198" s="197">
        <v>2.2000000000000001E-4</v>
      </c>
      <c r="R198" s="197">
        <f t="shared" si="2"/>
        <v>1.5400000000000001E-3</v>
      </c>
      <c r="S198" s="197">
        <v>0</v>
      </c>
      <c r="T198" s="198">
        <f t="shared" si="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270</v>
      </c>
      <c r="AT198" s="199" t="s">
        <v>188</v>
      </c>
      <c r="AU198" s="199" t="s">
        <v>136</v>
      </c>
      <c r="AY198" s="17" t="s">
        <v>129</v>
      </c>
      <c r="BE198" s="200">
        <f t="shared" si="4"/>
        <v>0</v>
      </c>
      <c r="BF198" s="200">
        <f t="shared" si="5"/>
        <v>0</v>
      </c>
      <c r="BG198" s="200">
        <f t="shared" si="6"/>
        <v>0</v>
      </c>
      <c r="BH198" s="200">
        <f t="shared" si="7"/>
        <v>0</v>
      </c>
      <c r="BI198" s="200">
        <f t="shared" si="8"/>
        <v>0</v>
      </c>
      <c r="BJ198" s="17" t="s">
        <v>136</v>
      </c>
      <c r="BK198" s="200">
        <f t="shared" si="9"/>
        <v>0</v>
      </c>
      <c r="BL198" s="17" t="s">
        <v>208</v>
      </c>
      <c r="BM198" s="199" t="s">
        <v>349</v>
      </c>
    </row>
    <row r="199" spans="1:65" s="2" customFormat="1" ht="16.5" customHeight="1">
      <c r="A199" s="34"/>
      <c r="B199" s="35"/>
      <c r="C199" s="223" t="s">
        <v>350</v>
      </c>
      <c r="D199" s="223" t="s">
        <v>188</v>
      </c>
      <c r="E199" s="224" t="s">
        <v>351</v>
      </c>
      <c r="F199" s="225" t="s">
        <v>352</v>
      </c>
      <c r="G199" s="226" t="s">
        <v>269</v>
      </c>
      <c r="H199" s="227">
        <v>2</v>
      </c>
      <c r="I199" s="228"/>
      <c r="J199" s="229">
        <f t="shared" si="0"/>
        <v>0</v>
      </c>
      <c r="K199" s="230"/>
      <c r="L199" s="231"/>
      <c r="M199" s="232" t="s">
        <v>1</v>
      </c>
      <c r="N199" s="233" t="s">
        <v>42</v>
      </c>
      <c r="O199" s="71"/>
      <c r="P199" s="197">
        <f t="shared" si="1"/>
        <v>0</v>
      </c>
      <c r="Q199" s="197">
        <v>2.0000000000000001E-4</v>
      </c>
      <c r="R199" s="197">
        <f t="shared" si="2"/>
        <v>4.0000000000000002E-4</v>
      </c>
      <c r="S199" s="197">
        <v>0</v>
      </c>
      <c r="T199" s="198">
        <f t="shared" si="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270</v>
      </c>
      <c r="AT199" s="199" t="s">
        <v>188</v>
      </c>
      <c r="AU199" s="199" t="s">
        <v>136</v>
      </c>
      <c r="AY199" s="17" t="s">
        <v>129</v>
      </c>
      <c r="BE199" s="200">
        <f t="shared" si="4"/>
        <v>0</v>
      </c>
      <c r="BF199" s="200">
        <f t="shared" si="5"/>
        <v>0</v>
      </c>
      <c r="BG199" s="200">
        <f t="shared" si="6"/>
        <v>0</v>
      </c>
      <c r="BH199" s="200">
        <f t="shared" si="7"/>
        <v>0</v>
      </c>
      <c r="BI199" s="200">
        <f t="shared" si="8"/>
        <v>0</v>
      </c>
      <c r="BJ199" s="17" t="s">
        <v>136</v>
      </c>
      <c r="BK199" s="200">
        <f t="shared" si="9"/>
        <v>0</v>
      </c>
      <c r="BL199" s="17" t="s">
        <v>208</v>
      </c>
      <c r="BM199" s="199" t="s">
        <v>353</v>
      </c>
    </row>
    <row r="200" spans="1:65" s="2" customFormat="1" ht="16.5" customHeight="1">
      <c r="A200" s="34"/>
      <c r="B200" s="35"/>
      <c r="C200" s="223" t="s">
        <v>354</v>
      </c>
      <c r="D200" s="223" t="s">
        <v>188</v>
      </c>
      <c r="E200" s="224" t="s">
        <v>355</v>
      </c>
      <c r="F200" s="225" t="s">
        <v>356</v>
      </c>
      <c r="G200" s="226" t="s">
        <v>269</v>
      </c>
      <c r="H200" s="227">
        <v>4</v>
      </c>
      <c r="I200" s="228"/>
      <c r="J200" s="229">
        <f t="shared" si="0"/>
        <v>0</v>
      </c>
      <c r="K200" s="230"/>
      <c r="L200" s="231"/>
      <c r="M200" s="232" t="s">
        <v>1</v>
      </c>
      <c r="N200" s="233" t="s">
        <v>42</v>
      </c>
      <c r="O200" s="71"/>
      <c r="P200" s="197">
        <f t="shared" si="1"/>
        <v>0</v>
      </c>
      <c r="Q200" s="197">
        <v>1.2E-4</v>
      </c>
      <c r="R200" s="197">
        <f t="shared" si="2"/>
        <v>4.8000000000000001E-4</v>
      </c>
      <c r="S200" s="197">
        <v>0</v>
      </c>
      <c r="T200" s="198">
        <f t="shared" si="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270</v>
      </c>
      <c r="AT200" s="199" t="s">
        <v>188</v>
      </c>
      <c r="AU200" s="199" t="s">
        <v>136</v>
      </c>
      <c r="AY200" s="17" t="s">
        <v>129</v>
      </c>
      <c r="BE200" s="200">
        <f t="shared" si="4"/>
        <v>0</v>
      </c>
      <c r="BF200" s="200">
        <f t="shared" si="5"/>
        <v>0</v>
      </c>
      <c r="BG200" s="200">
        <f t="shared" si="6"/>
        <v>0</v>
      </c>
      <c r="BH200" s="200">
        <f t="shared" si="7"/>
        <v>0</v>
      </c>
      <c r="BI200" s="200">
        <f t="shared" si="8"/>
        <v>0</v>
      </c>
      <c r="BJ200" s="17" t="s">
        <v>136</v>
      </c>
      <c r="BK200" s="200">
        <f t="shared" si="9"/>
        <v>0</v>
      </c>
      <c r="BL200" s="17" t="s">
        <v>208</v>
      </c>
      <c r="BM200" s="199" t="s">
        <v>357</v>
      </c>
    </row>
    <row r="201" spans="1:65" s="2" customFormat="1" ht="16.5" customHeight="1">
      <c r="A201" s="34"/>
      <c r="B201" s="35"/>
      <c r="C201" s="223" t="s">
        <v>358</v>
      </c>
      <c r="D201" s="223" t="s">
        <v>188</v>
      </c>
      <c r="E201" s="224" t="s">
        <v>359</v>
      </c>
      <c r="F201" s="225" t="s">
        <v>360</v>
      </c>
      <c r="G201" s="226" t="s">
        <v>269</v>
      </c>
      <c r="H201" s="227">
        <v>4</v>
      </c>
      <c r="I201" s="228"/>
      <c r="J201" s="229">
        <f t="shared" si="0"/>
        <v>0</v>
      </c>
      <c r="K201" s="230"/>
      <c r="L201" s="231"/>
      <c r="M201" s="232" t="s">
        <v>1</v>
      </c>
      <c r="N201" s="233" t="s">
        <v>42</v>
      </c>
      <c r="O201" s="71"/>
      <c r="P201" s="197">
        <f t="shared" si="1"/>
        <v>0</v>
      </c>
      <c r="Q201" s="197">
        <v>1.2E-4</v>
      </c>
      <c r="R201" s="197">
        <f t="shared" si="2"/>
        <v>4.8000000000000001E-4</v>
      </c>
      <c r="S201" s="197">
        <v>0</v>
      </c>
      <c r="T201" s="198">
        <f t="shared" si="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270</v>
      </c>
      <c r="AT201" s="199" t="s">
        <v>188</v>
      </c>
      <c r="AU201" s="199" t="s">
        <v>136</v>
      </c>
      <c r="AY201" s="17" t="s">
        <v>129</v>
      </c>
      <c r="BE201" s="200">
        <f t="shared" si="4"/>
        <v>0</v>
      </c>
      <c r="BF201" s="200">
        <f t="shared" si="5"/>
        <v>0</v>
      </c>
      <c r="BG201" s="200">
        <f t="shared" si="6"/>
        <v>0</v>
      </c>
      <c r="BH201" s="200">
        <f t="shared" si="7"/>
        <v>0</v>
      </c>
      <c r="BI201" s="200">
        <f t="shared" si="8"/>
        <v>0</v>
      </c>
      <c r="BJ201" s="17" t="s">
        <v>136</v>
      </c>
      <c r="BK201" s="200">
        <f t="shared" si="9"/>
        <v>0</v>
      </c>
      <c r="BL201" s="17" t="s">
        <v>208</v>
      </c>
      <c r="BM201" s="199" t="s">
        <v>361</v>
      </c>
    </row>
    <row r="202" spans="1:65" s="2" customFormat="1" ht="21.75" customHeight="1">
      <c r="A202" s="34"/>
      <c r="B202" s="35"/>
      <c r="C202" s="187" t="s">
        <v>362</v>
      </c>
      <c r="D202" s="187" t="s">
        <v>131</v>
      </c>
      <c r="E202" s="188" t="s">
        <v>363</v>
      </c>
      <c r="F202" s="189" t="s">
        <v>364</v>
      </c>
      <c r="G202" s="190" t="s">
        <v>269</v>
      </c>
      <c r="H202" s="191">
        <v>2</v>
      </c>
      <c r="I202" s="192"/>
      <c r="J202" s="193">
        <f t="shared" si="0"/>
        <v>0</v>
      </c>
      <c r="K202" s="194"/>
      <c r="L202" s="39"/>
      <c r="M202" s="195" t="s">
        <v>1</v>
      </c>
      <c r="N202" s="196" t="s">
        <v>42</v>
      </c>
      <c r="O202" s="71"/>
      <c r="P202" s="197">
        <f t="shared" si="1"/>
        <v>0</v>
      </c>
      <c r="Q202" s="197">
        <v>5.4200000000000003E-3</v>
      </c>
      <c r="R202" s="197">
        <f t="shared" si="2"/>
        <v>1.0840000000000001E-2</v>
      </c>
      <c r="S202" s="197">
        <v>0</v>
      </c>
      <c r="T202" s="198">
        <f t="shared" si="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208</v>
      </c>
      <c r="AT202" s="199" t="s">
        <v>131</v>
      </c>
      <c r="AU202" s="199" t="s">
        <v>136</v>
      </c>
      <c r="AY202" s="17" t="s">
        <v>129</v>
      </c>
      <c r="BE202" s="200">
        <f t="shared" si="4"/>
        <v>0</v>
      </c>
      <c r="BF202" s="200">
        <f t="shared" si="5"/>
        <v>0</v>
      </c>
      <c r="BG202" s="200">
        <f t="shared" si="6"/>
        <v>0</v>
      </c>
      <c r="BH202" s="200">
        <f t="shared" si="7"/>
        <v>0</v>
      </c>
      <c r="BI202" s="200">
        <f t="shared" si="8"/>
        <v>0</v>
      </c>
      <c r="BJ202" s="17" t="s">
        <v>136</v>
      </c>
      <c r="BK202" s="200">
        <f t="shared" si="9"/>
        <v>0</v>
      </c>
      <c r="BL202" s="17" t="s">
        <v>208</v>
      </c>
      <c r="BM202" s="199" t="s">
        <v>365</v>
      </c>
    </row>
    <row r="203" spans="1:65" s="2" customFormat="1" ht="16.5" customHeight="1">
      <c r="A203" s="34"/>
      <c r="B203" s="35"/>
      <c r="C203" s="187" t="s">
        <v>366</v>
      </c>
      <c r="D203" s="187" t="s">
        <v>131</v>
      </c>
      <c r="E203" s="188" t="s">
        <v>367</v>
      </c>
      <c r="F203" s="189" t="s">
        <v>368</v>
      </c>
      <c r="G203" s="190" t="s">
        <v>269</v>
      </c>
      <c r="H203" s="191">
        <v>4</v>
      </c>
      <c r="I203" s="192"/>
      <c r="J203" s="193">
        <f t="shared" si="0"/>
        <v>0</v>
      </c>
      <c r="K203" s="194"/>
      <c r="L203" s="39"/>
      <c r="M203" s="195" t="s">
        <v>1</v>
      </c>
      <c r="N203" s="196" t="s">
        <v>42</v>
      </c>
      <c r="O203" s="71"/>
      <c r="P203" s="197">
        <f t="shared" si="1"/>
        <v>0</v>
      </c>
      <c r="Q203" s="197">
        <v>2.9E-4</v>
      </c>
      <c r="R203" s="197">
        <f t="shared" si="2"/>
        <v>1.16E-3</v>
      </c>
      <c r="S203" s="197">
        <v>0</v>
      </c>
      <c r="T203" s="198">
        <f t="shared" si="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208</v>
      </c>
      <c r="AT203" s="199" t="s">
        <v>131</v>
      </c>
      <c r="AU203" s="199" t="s">
        <v>136</v>
      </c>
      <c r="AY203" s="17" t="s">
        <v>129</v>
      </c>
      <c r="BE203" s="200">
        <f t="shared" si="4"/>
        <v>0</v>
      </c>
      <c r="BF203" s="200">
        <f t="shared" si="5"/>
        <v>0</v>
      </c>
      <c r="BG203" s="200">
        <f t="shared" si="6"/>
        <v>0</v>
      </c>
      <c r="BH203" s="200">
        <f t="shared" si="7"/>
        <v>0</v>
      </c>
      <c r="BI203" s="200">
        <f t="shared" si="8"/>
        <v>0</v>
      </c>
      <c r="BJ203" s="17" t="s">
        <v>136</v>
      </c>
      <c r="BK203" s="200">
        <f t="shared" si="9"/>
        <v>0</v>
      </c>
      <c r="BL203" s="17" t="s">
        <v>208</v>
      </c>
      <c r="BM203" s="199" t="s">
        <v>369</v>
      </c>
    </row>
    <row r="204" spans="1:65" s="2" customFormat="1" ht="21.75" customHeight="1">
      <c r="A204" s="34"/>
      <c r="B204" s="35"/>
      <c r="C204" s="187" t="s">
        <v>370</v>
      </c>
      <c r="D204" s="187" t="s">
        <v>131</v>
      </c>
      <c r="E204" s="188" t="s">
        <v>371</v>
      </c>
      <c r="F204" s="189" t="s">
        <v>372</v>
      </c>
      <c r="G204" s="190" t="s">
        <v>211</v>
      </c>
      <c r="H204" s="191">
        <v>127</v>
      </c>
      <c r="I204" s="192"/>
      <c r="J204" s="193">
        <f t="shared" si="0"/>
        <v>0</v>
      </c>
      <c r="K204" s="194"/>
      <c r="L204" s="39"/>
      <c r="M204" s="195" t="s">
        <v>1</v>
      </c>
      <c r="N204" s="196" t="s">
        <v>42</v>
      </c>
      <c r="O204" s="71"/>
      <c r="P204" s="197">
        <f t="shared" si="1"/>
        <v>0</v>
      </c>
      <c r="Q204" s="197">
        <v>0</v>
      </c>
      <c r="R204" s="197">
        <f t="shared" si="2"/>
        <v>0</v>
      </c>
      <c r="S204" s="197">
        <v>0</v>
      </c>
      <c r="T204" s="198">
        <f t="shared" si="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208</v>
      </c>
      <c r="AT204" s="199" t="s">
        <v>131</v>
      </c>
      <c r="AU204" s="199" t="s">
        <v>136</v>
      </c>
      <c r="AY204" s="17" t="s">
        <v>129</v>
      </c>
      <c r="BE204" s="200">
        <f t="shared" si="4"/>
        <v>0</v>
      </c>
      <c r="BF204" s="200">
        <f t="shared" si="5"/>
        <v>0</v>
      </c>
      <c r="BG204" s="200">
        <f t="shared" si="6"/>
        <v>0</v>
      </c>
      <c r="BH204" s="200">
        <f t="shared" si="7"/>
        <v>0</v>
      </c>
      <c r="BI204" s="200">
        <f t="shared" si="8"/>
        <v>0</v>
      </c>
      <c r="BJ204" s="17" t="s">
        <v>136</v>
      </c>
      <c r="BK204" s="200">
        <f t="shared" si="9"/>
        <v>0</v>
      </c>
      <c r="BL204" s="17" t="s">
        <v>208</v>
      </c>
      <c r="BM204" s="199" t="s">
        <v>373</v>
      </c>
    </row>
    <row r="205" spans="1:65" s="13" customFormat="1">
      <c r="B205" s="201"/>
      <c r="C205" s="202"/>
      <c r="D205" s="203" t="s">
        <v>146</v>
      </c>
      <c r="E205" s="204" t="s">
        <v>1</v>
      </c>
      <c r="F205" s="205" t="s">
        <v>374</v>
      </c>
      <c r="G205" s="202"/>
      <c r="H205" s="206">
        <v>127</v>
      </c>
      <c r="I205" s="207"/>
      <c r="J205" s="202"/>
      <c r="K205" s="202"/>
      <c r="L205" s="208"/>
      <c r="M205" s="209"/>
      <c r="N205" s="210"/>
      <c r="O205" s="210"/>
      <c r="P205" s="210"/>
      <c r="Q205" s="210"/>
      <c r="R205" s="210"/>
      <c r="S205" s="210"/>
      <c r="T205" s="211"/>
      <c r="AT205" s="212" t="s">
        <v>146</v>
      </c>
      <c r="AU205" s="212" t="s">
        <v>136</v>
      </c>
      <c r="AV205" s="13" t="s">
        <v>136</v>
      </c>
      <c r="AW205" s="13" t="s">
        <v>32</v>
      </c>
      <c r="AX205" s="13" t="s">
        <v>84</v>
      </c>
      <c r="AY205" s="212" t="s">
        <v>129</v>
      </c>
    </row>
    <row r="206" spans="1:65" s="2" customFormat="1" ht="21.75" customHeight="1">
      <c r="A206" s="34"/>
      <c r="B206" s="35"/>
      <c r="C206" s="187" t="s">
        <v>375</v>
      </c>
      <c r="D206" s="187" t="s">
        <v>131</v>
      </c>
      <c r="E206" s="188" t="s">
        <v>376</v>
      </c>
      <c r="F206" s="189" t="s">
        <v>377</v>
      </c>
      <c r="G206" s="190" t="s">
        <v>174</v>
      </c>
      <c r="H206" s="191">
        <v>0.192</v>
      </c>
      <c r="I206" s="192"/>
      <c r="J206" s="193">
        <f>ROUND(I206*H206,2)</f>
        <v>0</v>
      </c>
      <c r="K206" s="194"/>
      <c r="L206" s="39"/>
      <c r="M206" s="195" t="s">
        <v>1</v>
      </c>
      <c r="N206" s="196" t="s">
        <v>42</v>
      </c>
      <c r="O206" s="71"/>
      <c r="P206" s="197">
        <f>O206*H206</f>
        <v>0</v>
      </c>
      <c r="Q206" s="197">
        <v>0</v>
      </c>
      <c r="R206" s="197">
        <f>Q206*H206</f>
        <v>0</v>
      </c>
      <c r="S206" s="197">
        <v>0</v>
      </c>
      <c r="T206" s="19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208</v>
      </c>
      <c r="AT206" s="199" t="s">
        <v>131</v>
      </c>
      <c r="AU206" s="199" t="s">
        <v>136</v>
      </c>
      <c r="AY206" s="17" t="s">
        <v>129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7" t="s">
        <v>136</v>
      </c>
      <c r="BK206" s="200">
        <f>ROUND(I206*H206,2)</f>
        <v>0</v>
      </c>
      <c r="BL206" s="17" t="s">
        <v>208</v>
      </c>
      <c r="BM206" s="199" t="s">
        <v>378</v>
      </c>
    </row>
    <row r="207" spans="1:65" s="2" customFormat="1" ht="21.75" customHeight="1">
      <c r="A207" s="34"/>
      <c r="B207" s="35"/>
      <c r="C207" s="187" t="s">
        <v>379</v>
      </c>
      <c r="D207" s="187" t="s">
        <v>131</v>
      </c>
      <c r="E207" s="188" t="s">
        <v>380</v>
      </c>
      <c r="F207" s="189" t="s">
        <v>381</v>
      </c>
      <c r="G207" s="190" t="s">
        <v>174</v>
      </c>
      <c r="H207" s="191">
        <v>0.192</v>
      </c>
      <c r="I207" s="192"/>
      <c r="J207" s="193">
        <f>ROUND(I207*H207,2)</f>
        <v>0</v>
      </c>
      <c r="K207" s="194"/>
      <c r="L207" s="39"/>
      <c r="M207" s="195" t="s">
        <v>1</v>
      </c>
      <c r="N207" s="196" t="s">
        <v>42</v>
      </c>
      <c r="O207" s="71"/>
      <c r="P207" s="197">
        <f>O207*H207</f>
        <v>0</v>
      </c>
      <c r="Q207" s="197">
        <v>0</v>
      </c>
      <c r="R207" s="197">
        <f>Q207*H207</f>
        <v>0</v>
      </c>
      <c r="S207" s="197">
        <v>0</v>
      </c>
      <c r="T207" s="19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208</v>
      </c>
      <c r="AT207" s="199" t="s">
        <v>131</v>
      </c>
      <c r="AU207" s="199" t="s">
        <v>136</v>
      </c>
      <c r="AY207" s="17" t="s">
        <v>129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7" t="s">
        <v>136</v>
      </c>
      <c r="BK207" s="200">
        <f>ROUND(I207*H207,2)</f>
        <v>0</v>
      </c>
      <c r="BL207" s="17" t="s">
        <v>208</v>
      </c>
      <c r="BM207" s="199" t="s">
        <v>382</v>
      </c>
    </row>
    <row r="208" spans="1:65" s="12" customFormat="1" ht="22.9" customHeight="1">
      <c r="B208" s="171"/>
      <c r="C208" s="172"/>
      <c r="D208" s="173" t="s">
        <v>75</v>
      </c>
      <c r="E208" s="185" t="s">
        <v>383</v>
      </c>
      <c r="F208" s="185" t="s">
        <v>384</v>
      </c>
      <c r="G208" s="172"/>
      <c r="H208" s="172"/>
      <c r="I208" s="175"/>
      <c r="J208" s="186">
        <f>BK208</f>
        <v>0</v>
      </c>
      <c r="K208" s="172"/>
      <c r="L208" s="177"/>
      <c r="M208" s="178"/>
      <c r="N208" s="179"/>
      <c r="O208" s="179"/>
      <c r="P208" s="180">
        <f>SUM(P209:P235)</f>
        <v>0</v>
      </c>
      <c r="Q208" s="179"/>
      <c r="R208" s="180">
        <f>SUM(R209:R235)</f>
        <v>0.5411999999999999</v>
      </c>
      <c r="S208" s="179"/>
      <c r="T208" s="181">
        <f>SUM(T209:T235)</f>
        <v>0</v>
      </c>
      <c r="AR208" s="182" t="s">
        <v>136</v>
      </c>
      <c r="AT208" s="183" t="s">
        <v>75</v>
      </c>
      <c r="AU208" s="183" t="s">
        <v>84</v>
      </c>
      <c r="AY208" s="182" t="s">
        <v>129</v>
      </c>
      <c r="BK208" s="184">
        <f>SUM(BK209:BK235)</f>
        <v>0</v>
      </c>
    </row>
    <row r="209" spans="1:65" s="2" customFormat="1" ht="21.75" customHeight="1">
      <c r="A209" s="34"/>
      <c r="B209" s="35"/>
      <c r="C209" s="187" t="s">
        <v>385</v>
      </c>
      <c r="D209" s="187" t="s">
        <v>131</v>
      </c>
      <c r="E209" s="188" t="s">
        <v>386</v>
      </c>
      <c r="F209" s="189" t="s">
        <v>387</v>
      </c>
      <c r="G209" s="190" t="s">
        <v>211</v>
      </c>
      <c r="H209" s="191">
        <v>15</v>
      </c>
      <c r="I209" s="192"/>
      <c r="J209" s="193">
        <f t="shared" ref="J209:J215" si="10">ROUND(I209*H209,2)</f>
        <v>0</v>
      </c>
      <c r="K209" s="194"/>
      <c r="L209" s="39"/>
      <c r="M209" s="195" t="s">
        <v>1</v>
      </c>
      <c r="N209" s="196" t="s">
        <v>42</v>
      </c>
      <c r="O209" s="71"/>
      <c r="P209" s="197">
        <f t="shared" ref="P209:P215" si="11">O209*H209</f>
        <v>0</v>
      </c>
      <c r="Q209" s="197">
        <v>6.4000000000000003E-3</v>
      </c>
      <c r="R209" s="197">
        <f t="shared" ref="R209:R215" si="12">Q209*H209</f>
        <v>9.6000000000000002E-2</v>
      </c>
      <c r="S209" s="197">
        <v>0</v>
      </c>
      <c r="T209" s="198">
        <f t="shared" ref="T209:T215" si="13"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208</v>
      </c>
      <c r="AT209" s="199" t="s">
        <v>131</v>
      </c>
      <c r="AU209" s="199" t="s">
        <v>136</v>
      </c>
      <c r="AY209" s="17" t="s">
        <v>129</v>
      </c>
      <c r="BE209" s="200">
        <f t="shared" ref="BE209:BE215" si="14">IF(N209="základní",J209,0)</f>
        <v>0</v>
      </c>
      <c r="BF209" s="200">
        <f t="shared" ref="BF209:BF215" si="15">IF(N209="snížená",J209,0)</f>
        <v>0</v>
      </c>
      <c r="BG209" s="200">
        <f t="shared" ref="BG209:BG215" si="16">IF(N209="zákl. přenesená",J209,0)</f>
        <v>0</v>
      </c>
      <c r="BH209" s="200">
        <f t="shared" ref="BH209:BH215" si="17">IF(N209="sníž. přenesená",J209,0)</f>
        <v>0</v>
      </c>
      <c r="BI209" s="200">
        <f t="shared" ref="BI209:BI215" si="18">IF(N209="nulová",J209,0)</f>
        <v>0</v>
      </c>
      <c r="BJ209" s="17" t="s">
        <v>136</v>
      </c>
      <c r="BK209" s="200">
        <f t="shared" ref="BK209:BK215" si="19">ROUND(I209*H209,2)</f>
        <v>0</v>
      </c>
      <c r="BL209" s="17" t="s">
        <v>208</v>
      </c>
      <c r="BM209" s="199" t="s">
        <v>388</v>
      </c>
    </row>
    <row r="210" spans="1:65" s="2" customFormat="1" ht="21.75" customHeight="1">
      <c r="A210" s="34"/>
      <c r="B210" s="35"/>
      <c r="C210" s="187" t="s">
        <v>389</v>
      </c>
      <c r="D210" s="187" t="s">
        <v>131</v>
      </c>
      <c r="E210" s="188" t="s">
        <v>390</v>
      </c>
      <c r="F210" s="189" t="s">
        <v>391</v>
      </c>
      <c r="G210" s="190" t="s">
        <v>211</v>
      </c>
      <c r="H210" s="191">
        <v>85</v>
      </c>
      <c r="I210" s="192"/>
      <c r="J210" s="193">
        <f t="shared" si="10"/>
        <v>0</v>
      </c>
      <c r="K210" s="194"/>
      <c r="L210" s="39"/>
      <c r="M210" s="195" t="s">
        <v>1</v>
      </c>
      <c r="N210" s="196" t="s">
        <v>42</v>
      </c>
      <c r="O210" s="71"/>
      <c r="P210" s="197">
        <f t="shared" si="11"/>
        <v>0</v>
      </c>
      <c r="Q210" s="197">
        <v>7.7999999999999999E-4</v>
      </c>
      <c r="R210" s="197">
        <f t="shared" si="12"/>
        <v>6.6299999999999998E-2</v>
      </c>
      <c r="S210" s="197">
        <v>0</v>
      </c>
      <c r="T210" s="198">
        <f t="shared" si="1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208</v>
      </c>
      <c r="AT210" s="199" t="s">
        <v>131</v>
      </c>
      <c r="AU210" s="199" t="s">
        <v>136</v>
      </c>
      <c r="AY210" s="17" t="s">
        <v>129</v>
      </c>
      <c r="BE210" s="200">
        <f t="shared" si="14"/>
        <v>0</v>
      </c>
      <c r="BF210" s="200">
        <f t="shared" si="15"/>
        <v>0</v>
      </c>
      <c r="BG210" s="200">
        <f t="shared" si="16"/>
        <v>0</v>
      </c>
      <c r="BH210" s="200">
        <f t="shared" si="17"/>
        <v>0</v>
      </c>
      <c r="BI210" s="200">
        <f t="shared" si="18"/>
        <v>0</v>
      </c>
      <c r="BJ210" s="17" t="s">
        <v>136</v>
      </c>
      <c r="BK210" s="200">
        <f t="shared" si="19"/>
        <v>0</v>
      </c>
      <c r="BL210" s="17" t="s">
        <v>208</v>
      </c>
      <c r="BM210" s="199" t="s">
        <v>392</v>
      </c>
    </row>
    <row r="211" spans="1:65" s="2" customFormat="1" ht="21.75" customHeight="1">
      <c r="A211" s="34"/>
      <c r="B211" s="35"/>
      <c r="C211" s="187" t="s">
        <v>393</v>
      </c>
      <c r="D211" s="187" t="s">
        <v>131</v>
      </c>
      <c r="E211" s="188" t="s">
        <v>394</v>
      </c>
      <c r="F211" s="189" t="s">
        <v>395</v>
      </c>
      <c r="G211" s="190" t="s">
        <v>211</v>
      </c>
      <c r="H211" s="191">
        <v>60</v>
      </c>
      <c r="I211" s="192"/>
      <c r="J211" s="193">
        <f t="shared" si="10"/>
        <v>0</v>
      </c>
      <c r="K211" s="194"/>
      <c r="L211" s="39"/>
      <c r="M211" s="195" t="s">
        <v>1</v>
      </c>
      <c r="N211" s="196" t="s">
        <v>42</v>
      </c>
      <c r="O211" s="71"/>
      <c r="P211" s="197">
        <f t="shared" si="11"/>
        <v>0</v>
      </c>
      <c r="Q211" s="197">
        <v>9.6000000000000002E-4</v>
      </c>
      <c r="R211" s="197">
        <f t="shared" si="12"/>
        <v>5.7599999999999998E-2</v>
      </c>
      <c r="S211" s="197">
        <v>0</v>
      </c>
      <c r="T211" s="198">
        <f t="shared" si="1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208</v>
      </c>
      <c r="AT211" s="199" t="s">
        <v>131</v>
      </c>
      <c r="AU211" s="199" t="s">
        <v>136</v>
      </c>
      <c r="AY211" s="17" t="s">
        <v>129</v>
      </c>
      <c r="BE211" s="200">
        <f t="shared" si="14"/>
        <v>0</v>
      </c>
      <c r="BF211" s="200">
        <f t="shared" si="15"/>
        <v>0</v>
      </c>
      <c r="BG211" s="200">
        <f t="shared" si="16"/>
        <v>0</v>
      </c>
      <c r="BH211" s="200">
        <f t="shared" si="17"/>
        <v>0</v>
      </c>
      <c r="BI211" s="200">
        <f t="shared" si="18"/>
        <v>0</v>
      </c>
      <c r="BJ211" s="17" t="s">
        <v>136</v>
      </c>
      <c r="BK211" s="200">
        <f t="shared" si="19"/>
        <v>0</v>
      </c>
      <c r="BL211" s="17" t="s">
        <v>208</v>
      </c>
      <c r="BM211" s="199" t="s">
        <v>396</v>
      </c>
    </row>
    <row r="212" spans="1:65" s="2" customFormat="1" ht="21.75" customHeight="1">
      <c r="A212" s="34"/>
      <c r="B212" s="35"/>
      <c r="C212" s="187" t="s">
        <v>397</v>
      </c>
      <c r="D212" s="187" t="s">
        <v>131</v>
      </c>
      <c r="E212" s="188" t="s">
        <v>398</v>
      </c>
      <c r="F212" s="189" t="s">
        <v>399</v>
      </c>
      <c r="G212" s="190" t="s">
        <v>211</v>
      </c>
      <c r="H212" s="191">
        <v>90</v>
      </c>
      <c r="I212" s="192"/>
      <c r="J212" s="193">
        <f t="shared" si="10"/>
        <v>0</v>
      </c>
      <c r="K212" s="194"/>
      <c r="L212" s="39"/>
      <c r="M212" s="195" t="s">
        <v>1</v>
      </c>
      <c r="N212" s="196" t="s">
        <v>42</v>
      </c>
      <c r="O212" s="71"/>
      <c r="P212" s="197">
        <f t="shared" si="11"/>
        <v>0</v>
      </c>
      <c r="Q212" s="197">
        <v>1.25E-3</v>
      </c>
      <c r="R212" s="197">
        <f t="shared" si="12"/>
        <v>0.1125</v>
      </c>
      <c r="S212" s="197">
        <v>0</v>
      </c>
      <c r="T212" s="198">
        <f t="shared" si="1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208</v>
      </c>
      <c r="AT212" s="199" t="s">
        <v>131</v>
      </c>
      <c r="AU212" s="199" t="s">
        <v>136</v>
      </c>
      <c r="AY212" s="17" t="s">
        <v>129</v>
      </c>
      <c r="BE212" s="200">
        <f t="shared" si="14"/>
        <v>0</v>
      </c>
      <c r="BF212" s="200">
        <f t="shared" si="15"/>
        <v>0</v>
      </c>
      <c r="BG212" s="200">
        <f t="shared" si="16"/>
        <v>0</v>
      </c>
      <c r="BH212" s="200">
        <f t="shared" si="17"/>
        <v>0</v>
      </c>
      <c r="BI212" s="200">
        <f t="shared" si="18"/>
        <v>0</v>
      </c>
      <c r="BJ212" s="17" t="s">
        <v>136</v>
      </c>
      <c r="BK212" s="200">
        <f t="shared" si="19"/>
        <v>0</v>
      </c>
      <c r="BL212" s="17" t="s">
        <v>208</v>
      </c>
      <c r="BM212" s="199" t="s">
        <v>400</v>
      </c>
    </row>
    <row r="213" spans="1:65" s="2" customFormat="1" ht="21.75" customHeight="1">
      <c r="A213" s="34"/>
      <c r="B213" s="35"/>
      <c r="C213" s="187" t="s">
        <v>401</v>
      </c>
      <c r="D213" s="187" t="s">
        <v>131</v>
      </c>
      <c r="E213" s="188" t="s">
        <v>402</v>
      </c>
      <c r="F213" s="189" t="s">
        <v>403</v>
      </c>
      <c r="G213" s="190" t="s">
        <v>211</v>
      </c>
      <c r="H213" s="191">
        <v>30</v>
      </c>
      <c r="I213" s="192"/>
      <c r="J213" s="193">
        <f t="shared" si="10"/>
        <v>0</v>
      </c>
      <c r="K213" s="194"/>
      <c r="L213" s="39"/>
      <c r="M213" s="195" t="s">
        <v>1</v>
      </c>
      <c r="N213" s="196" t="s">
        <v>42</v>
      </c>
      <c r="O213" s="71"/>
      <c r="P213" s="197">
        <f t="shared" si="11"/>
        <v>0</v>
      </c>
      <c r="Q213" s="197">
        <v>2.5600000000000002E-3</v>
      </c>
      <c r="R213" s="197">
        <f t="shared" si="12"/>
        <v>7.6800000000000007E-2</v>
      </c>
      <c r="S213" s="197">
        <v>0</v>
      </c>
      <c r="T213" s="198">
        <f t="shared" si="1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208</v>
      </c>
      <c r="AT213" s="199" t="s">
        <v>131</v>
      </c>
      <c r="AU213" s="199" t="s">
        <v>136</v>
      </c>
      <c r="AY213" s="17" t="s">
        <v>129</v>
      </c>
      <c r="BE213" s="200">
        <f t="shared" si="14"/>
        <v>0</v>
      </c>
      <c r="BF213" s="200">
        <f t="shared" si="15"/>
        <v>0</v>
      </c>
      <c r="BG213" s="200">
        <f t="shared" si="16"/>
        <v>0</v>
      </c>
      <c r="BH213" s="200">
        <f t="shared" si="17"/>
        <v>0</v>
      </c>
      <c r="BI213" s="200">
        <f t="shared" si="18"/>
        <v>0</v>
      </c>
      <c r="BJ213" s="17" t="s">
        <v>136</v>
      </c>
      <c r="BK213" s="200">
        <f t="shared" si="19"/>
        <v>0</v>
      </c>
      <c r="BL213" s="17" t="s">
        <v>208</v>
      </c>
      <c r="BM213" s="199" t="s">
        <v>404</v>
      </c>
    </row>
    <row r="214" spans="1:65" s="2" customFormat="1" ht="33" customHeight="1">
      <c r="A214" s="34"/>
      <c r="B214" s="35"/>
      <c r="C214" s="187" t="s">
        <v>405</v>
      </c>
      <c r="D214" s="187" t="s">
        <v>131</v>
      </c>
      <c r="E214" s="188" t="s">
        <v>406</v>
      </c>
      <c r="F214" s="189" t="s">
        <v>407</v>
      </c>
      <c r="G214" s="190" t="s">
        <v>211</v>
      </c>
      <c r="H214" s="191">
        <v>85</v>
      </c>
      <c r="I214" s="192"/>
      <c r="J214" s="193">
        <f t="shared" si="10"/>
        <v>0</v>
      </c>
      <c r="K214" s="194"/>
      <c r="L214" s="39"/>
      <c r="M214" s="195" t="s">
        <v>1</v>
      </c>
      <c r="N214" s="196" t="s">
        <v>42</v>
      </c>
      <c r="O214" s="71"/>
      <c r="P214" s="197">
        <f t="shared" si="11"/>
        <v>0</v>
      </c>
      <c r="Q214" s="197">
        <v>6.9999999999999994E-5</v>
      </c>
      <c r="R214" s="197">
        <f t="shared" si="12"/>
        <v>5.9499999999999996E-3</v>
      </c>
      <c r="S214" s="197">
        <v>0</v>
      </c>
      <c r="T214" s="198">
        <f t="shared" si="1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208</v>
      </c>
      <c r="AT214" s="199" t="s">
        <v>131</v>
      </c>
      <c r="AU214" s="199" t="s">
        <v>136</v>
      </c>
      <c r="AY214" s="17" t="s">
        <v>129</v>
      </c>
      <c r="BE214" s="200">
        <f t="shared" si="14"/>
        <v>0</v>
      </c>
      <c r="BF214" s="200">
        <f t="shared" si="15"/>
        <v>0</v>
      </c>
      <c r="BG214" s="200">
        <f t="shared" si="16"/>
        <v>0</v>
      </c>
      <c r="BH214" s="200">
        <f t="shared" si="17"/>
        <v>0</v>
      </c>
      <c r="BI214" s="200">
        <f t="shared" si="18"/>
        <v>0</v>
      </c>
      <c r="BJ214" s="17" t="s">
        <v>136</v>
      </c>
      <c r="BK214" s="200">
        <f t="shared" si="19"/>
        <v>0</v>
      </c>
      <c r="BL214" s="17" t="s">
        <v>208</v>
      </c>
      <c r="BM214" s="199" t="s">
        <v>408</v>
      </c>
    </row>
    <row r="215" spans="1:65" s="2" customFormat="1" ht="33" customHeight="1">
      <c r="A215" s="34"/>
      <c r="B215" s="35"/>
      <c r="C215" s="187" t="s">
        <v>409</v>
      </c>
      <c r="D215" s="187" t="s">
        <v>131</v>
      </c>
      <c r="E215" s="188" t="s">
        <v>410</v>
      </c>
      <c r="F215" s="189" t="s">
        <v>411</v>
      </c>
      <c r="G215" s="190" t="s">
        <v>211</v>
      </c>
      <c r="H215" s="191">
        <v>180</v>
      </c>
      <c r="I215" s="192"/>
      <c r="J215" s="193">
        <f t="shared" si="10"/>
        <v>0</v>
      </c>
      <c r="K215" s="194"/>
      <c r="L215" s="39"/>
      <c r="M215" s="195" t="s">
        <v>1</v>
      </c>
      <c r="N215" s="196" t="s">
        <v>42</v>
      </c>
      <c r="O215" s="71"/>
      <c r="P215" s="197">
        <f t="shared" si="11"/>
        <v>0</v>
      </c>
      <c r="Q215" s="197">
        <v>9.0000000000000006E-5</v>
      </c>
      <c r="R215" s="197">
        <f t="shared" si="12"/>
        <v>1.6200000000000003E-2</v>
      </c>
      <c r="S215" s="197">
        <v>0</v>
      </c>
      <c r="T215" s="198">
        <f t="shared" si="1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208</v>
      </c>
      <c r="AT215" s="199" t="s">
        <v>131</v>
      </c>
      <c r="AU215" s="199" t="s">
        <v>136</v>
      </c>
      <c r="AY215" s="17" t="s">
        <v>129</v>
      </c>
      <c r="BE215" s="200">
        <f t="shared" si="14"/>
        <v>0</v>
      </c>
      <c r="BF215" s="200">
        <f t="shared" si="15"/>
        <v>0</v>
      </c>
      <c r="BG215" s="200">
        <f t="shared" si="16"/>
        <v>0</v>
      </c>
      <c r="BH215" s="200">
        <f t="shared" si="17"/>
        <v>0</v>
      </c>
      <c r="BI215" s="200">
        <f t="shared" si="18"/>
        <v>0</v>
      </c>
      <c r="BJ215" s="17" t="s">
        <v>136</v>
      </c>
      <c r="BK215" s="200">
        <f t="shared" si="19"/>
        <v>0</v>
      </c>
      <c r="BL215" s="17" t="s">
        <v>208</v>
      </c>
      <c r="BM215" s="199" t="s">
        <v>412</v>
      </c>
    </row>
    <row r="216" spans="1:65" s="13" customFormat="1">
      <c r="B216" s="201"/>
      <c r="C216" s="202"/>
      <c r="D216" s="203" t="s">
        <v>146</v>
      </c>
      <c r="E216" s="204" t="s">
        <v>1</v>
      </c>
      <c r="F216" s="205" t="s">
        <v>413</v>
      </c>
      <c r="G216" s="202"/>
      <c r="H216" s="206">
        <v>180</v>
      </c>
      <c r="I216" s="207"/>
      <c r="J216" s="202"/>
      <c r="K216" s="202"/>
      <c r="L216" s="208"/>
      <c r="M216" s="209"/>
      <c r="N216" s="210"/>
      <c r="O216" s="210"/>
      <c r="P216" s="210"/>
      <c r="Q216" s="210"/>
      <c r="R216" s="210"/>
      <c r="S216" s="210"/>
      <c r="T216" s="211"/>
      <c r="AT216" s="212" t="s">
        <v>146</v>
      </c>
      <c r="AU216" s="212" t="s">
        <v>136</v>
      </c>
      <c r="AV216" s="13" t="s">
        <v>136</v>
      </c>
      <c r="AW216" s="13" t="s">
        <v>32</v>
      </c>
      <c r="AX216" s="13" t="s">
        <v>84</v>
      </c>
      <c r="AY216" s="212" t="s">
        <v>129</v>
      </c>
    </row>
    <row r="217" spans="1:65" s="2" customFormat="1" ht="16.5" customHeight="1">
      <c r="A217" s="34"/>
      <c r="B217" s="35"/>
      <c r="C217" s="187" t="s">
        <v>414</v>
      </c>
      <c r="D217" s="187" t="s">
        <v>131</v>
      </c>
      <c r="E217" s="188" t="s">
        <v>415</v>
      </c>
      <c r="F217" s="189" t="s">
        <v>416</v>
      </c>
      <c r="G217" s="190" t="s">
        <v>269</v>
      </c>
      <c r="H217" s="191">
        <v>24</v>
      </c>
      <c r="I217" s="192"/>
      <c r="J217" s="193">
        <f>ROUND(I217*H217,2)</f>
        <v>0</v>
      </c>
      <c r="K217" s="194"/>
      <c r="L217" s="39"/>
      <c r="M217" s="195" t="s">
        <v>1</v>
      </c>
      <c r="N217" s="196" t="s">
        <v>42</v>
      </c>
      <c r="O217" s="71"/>
      <c r="P217" s="197">
        <f>O217*H217</f>
        <v>0</v>
      </c>
      <c r="Q217" s="197">
        <v>2.0000000000000002E-5</v>
      </c>
      <c r="R217" s="197">
        <f>Q217*H217</f>
        <v>4.8000000000000007E-4</v>
      </c>
      <c r="S217" s="197">
        <v>0</v>
      </c>
      <c r="T217" s="19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208</v>
      </c>
      <c r="AT217" s="199" t="s">
        <v>131</v>
      </c>
      <c r="AU217" s="199" t="s">
        <v>136</v>
      </c>
      <c r="AY217" s="17" t="s">
        <v>129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136</v>
      </c>
      <c r="BK217" s="200">
        <f>ROUND(I217*H217,2)</f>
        <v>0</v>
      </c>
      <c r="BL217" s="17" t="s">
        <v>208</v>
      </c>
      <c r="BM217" s="199" t="s">
        <v>417</v>
      </c>
    </row>
    <row r="218" spans="1:65" s="13" customFormat="1">
      <c r="B218" s="201"/>
      <c r="C218" s="202"/>
      <c r="D218" s="203" t="s">
        <v>146</v>
      </c>
      <c r="E218" s="204" t="s">
        <v>1</v>
      </c>
      <c r="F218" s="205" t="s">
        <v>418</v>
      </c>
      <c r="G218" s="202"/>
      <c r="H218" s="206">
        <v>24</v>
      </c>
      <c r="I218" s="207"/>
      <c r="J218" s="202"/>
      <c r="K218" s="202"/>
      <c r="L218" s="208"/>
      <c r="M218" s="209"/>
      <c r="N218" s="210"/>
      <c r="O218" s="210"/>
      <c r="P218" s="210"/>
      <c r="Q218" s="210"/>
      <c r="R218" s="210"/>
      <c r="S218" s="210"/>
      <c r="T218" s="211"/>
      <c r="AT218" s="212" t="s">
        <v>146</v>
      </c>
      <c r="AU218" s="212" t="s">
        <v>136</v>
      </c>
      <c r="AV218" s="13" t="s">
        <v>136</v>
      </c>
      <c r="AW218" s="13" t="s">
        <v>32</v>
      </c>
      <c r="AX218" s="13" t="s">
        <v>84</v>
      </c>
      <c r="AY218" s="212" t="s">
        <v>129</v>
      </c>
    </row>
    <row r="219" spans="1:65" s="2" customFormat="1" ht="16.5" customHeight="1">
      <c r="A219" s="34"/>
      <c r="B219" s="35"/>
      <c r="C219" s="223" t="s">
        <v>419</v>
      </c>
      <c r="D219" s="223" t="s">
        <v>188</v>
      </c>
      <c r="E219" s="224" t="s">
        <v>420</v>
      </c>
      <c r="F219" s="225" t="s">
        <v>421</v>
      </c>
      <c r="G219" s="226" t="s">
        <v>269</v>
      </c>
      <c r="H219" s="227">
        <v>5</v>
      </c>
      <c r="I219" s="228"/>
      <c r="J219" s="229">
        <f t="shared" ref="J219:J230" si="20">ROUND(I219*H219,2)</f>
        <v>0</v>
      </c>
      <c r="K219" s="230"/>
      <c r="L219" s="231"/>
      <c r="M219" s="232" t="s">
        <v>1</v>
      </c>
      <c r="N219" s="233" t="s">
        <v>42</v>
      </c>
      <c r="O219" s="71"/>
      <c r="P219" s="197">
        <f t="shared" ref="P219:P230" si="21">O219*H219</f>
        <v>0</v>
      </c>
      <c r="Q219" s="197">
        <v>3.0000000000000001E-5</v>
      </c>
      <c r="R219" s="197">
        <f t="shared" ref="R219:R230" si="22">Q219*H219</f>
        <v>1.5000000000000001E-4</v>
      </c>
      <c r="S219" s="197">
        <v>0</v>
      </c>
      <c r="T219" s="198">
        <f t="shared" ref="T219:T230" si="23"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270</v>
      </c>
      <c r="AT219" s="199" t="s">
        <v>188</v>
      </c>
      <c r="AU219" s="199" t="s">
        <v>136</v>
      </c>
      <c r="AY219" s="17" t="s">
        <v>129</v>
      </c>
      <c r="BE219" s="200">
        <f t="shared" ref="BE219:BE230" si="24">IF(N219="základní",J219,0)</f>
        <v>0</v>
      </c>
      <c r="BF219" s="200">
        <f t="shared" ref="BF219:BF230" si="25">IF(N219="snížená",J219,0)</f>
        <v>0</v>
      </c>
      <c r="BG219" s="200">
        <f t="shared" ref="BG219:BG230" si="26">IF(N219="zákl. přenesená",J219,0)</f>
        <v>0</v>
      </c>
      <c r="BH219" s="200">
        <f t="shared" ref="BH219:BH230" si="27">IF(N219="sníž. přenesená",J219,0)</f>
        <v>0</v>
      </c>
      <c r="BI219" s="200">
        <f t="shared" ref="BI219:BI230" si="28">IF(N219="nulová",J219,0)</f>
        <v>0</v>
      </c>
      <c r="BJ219" s="17" t="s">
        <v>136</v>
      </c>
      <c r="BK219" s="200">
        <f t="shared" ref="BK219:BK230" si="29">ROUND(I219*H219,2)</f>
        <v>0</v>
      </c>
      <c r="BL219" s="17" t="s">
        <v>208</v>
      </c>
      <c r="BM219" s="199" t="s">
        <v>422</v>
      </c>
    </row>
    <row r="220" spans="1:65" s="2" customFormat="1" ht="16.5" customHeight="1">
      <c r="A220" s="34"/>
      <c r="B220" s="35"/>
      <c r="C220" s="223" t="s">
        <v>423</v>
      </c>
      <c r="D220" s="223" t="s">
        <v>188</v>
      </c>
      <c r="E220" s="224" t="s">
        <v>424</v>
      </c>
      <c r="F220" s="225" t="s">
        <v>425</v>
      </c>
      <c r="G220" s="226" t="s">
        <v>269</v>
      </c>
      <c r="H220" s="227">
        <v>2</v>
      </c>
      <c r="I220" s="228"/>
      <c r="J220" s="229">
        <f t="shared" si="20"/>
        <v>0</v>
      </c>
      <c r="K220" s="230"/>
      <c r="L220" s="231"/>
      <c r="M220" s="232" t="s">
        <v>1</v>
      </c>
      <c r="N220" s="233" t="s">
        <v>42</v>
      </c>
      <c r="O220" s="71"/>
      <c r="P220" s="197">
        <f t="shared" si="21"/>
        <v>0</v>
      </c>
      <c r="Q220" s="197">
        <v>3.0000000000000001E-5</v>
      </c>
      <c r="R220" s="197">
        <f t="shared" si="22"/>
        <v>6.0000000000000002E-5</v>
      </c>
      <c r="S220" s="197">
        <v>0</v>
      </c>
      <c r="T220" s="198">
        <f t="shared" si="2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9" t="s">
        <v>270</v>
      </c>
      <c r="AT220" s="199" t="s">
        <v>188</v>
      </c>
      <c r="AU220" s="199" t="s">
        <v>136</v>
      </c>
      <c r="AY220" s="17" t="s">
        <v>129</v>
      </c>
      <c r="BE220" s="200">
        <f t="shared" si="24"/>
        <v>0</v>
      </c>
      <c r="BF220" s="200">
        <f t="shared" si="25"/>
        <v>0</v>
      </c>
      <c r="BG220" s="200">
        <f t="shared" si="26"/>
        <v>0</v>
      </c>
      <c r="BH220" s="200">
        <f t="shared" si="27"/>
        <v>0</v>
      </c>
      <c r="BI220" s="200">
        <f t="shared" si="28"/>
        <v>0</v>
      </c>
      <c r="BJ220" s="17" t="s">
        <v>136</v>
      </c>
      <c r="BK220" s="200">
        <f t="shared" si="29"/>
        <v>0</v>
      </c>
      <c r="BL220" s="17" t="s">
        <v>208</v>
      </c>
      <c r="BM220" s="199" t="s">
        <v>426</v>
      </c>
    </row>
    <row r="221" spans="1:65" s="2" customFormat="1" ht="16.5" customHeight="1">
      <c r="A221" s="34"/>
      <c r="B221" s="35"/>
      <c r="C221" s="223" t="s">
        <v>427</v>
      </c>
      <c r="D221" s="223" t="s">
        <v>188</v>
      </c>
      <c r="E221" s="224" t="s">
        <v>428</v>
      </c>
      <c r="F221" s="225" t="s">
        <v>429</v>
      </c>
      <c r="G221" s="226" t="s">
        <v>269</v>
      </c>
      <c r="H221" s="227">
        <v>3</v>
      </c>
      <c r="I221" s="228"/>
      <c r="J221" s="229">
        <f t="shared" si="20"/>
        <v>0</v>
      </c>
      <c r="K221" s="230"/>
      <c r="L221" s="231"/>
      <c r="M221" s="232" t="s">
        <v>1</v>
      </c>
      <c r="N221" s="233" t="s">
        <v>42</v>
      </c>
      <c r="O221" s="71"/>
      <c r="P221" s="197">
        <f t="shared" si="21"/>
        <v>0</v>
      </c>
      <c r="Q221" s="197">
        <v>3.0000000000000001E-5</v>
      </c>
      <c r="R221" s="197">
        <f t="shared" si="22"/>
        <v>9.0000000000000006E-5</v>
      </c>
      <c r="S221" s="197">
        <v>0</v>
      </c>
      <c r="T221" s="198">
        <f t="shared" si="2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270</v>
      </c>
      <c r="AT221" s="199" t="s">
        <v>188</v>
      </c>
      <c r="AU221" s="199" t="s">
        <v>136</v>
      </c>
      <c r="AY221" s="17" t="s">
        <v>129</v>
      </c>
      <c r="BE221" s="200">
        <f t="shared" si="24"/>
        <v>0</v>
      </c>
      <c r="BF221" s="200">
        <f t="shared" si="25"/>
        <v>0</v>
      </c>
      <c r="BG221" s="200">
        <f t="shared" si="26"/>
        <v>0</v>
      </c>
      <c r="BH221" s="200">
        <f t="shared" si="27"/>
        <v>0</v>
      </c>
      <c r="BI221" s="200">
        <f t="shared" si="28"/>
        <v>0</v>
      </c>
      <c r="BJ221" s="17" t="s">
        <v>136</v>
      </c>
      <c r="BK221" s="200">
        <f t="shared" si="29"/>
        <v>0</v>
      </c>
      <c r="BL221" s="17" t="s">
        <v>208</v>
      </c>
      <c r="BM221" s="199" t="s">
        <v>430</v>
      </c>
    </row>
    <row r="222" spans="1:65" s="2" customFormat="1" ht="16.5" customHeight="1">
      <c r="A222" s="34"/>
      <c r="B222" s="35"/>
      <c r="C222" s="223" t="s">
        <v>431</v>
      </c>
      <c r="D222" s="223" t="s">
        <v>188</v>
      </c>
      <c r="E222" s="224" t="s">
        <v>432</v>
      </c>
      <c r="F222" s="225" t="s">
        <v>433</v>
      </c>
      <c r="G222" s="226" t="s">
        <v>269</v>
      </c>
      <c r="H222" s="227">
        <v>1</v>
      </c>
      <c r="I222" s="228"/>
      <c r="J222" s="229">
        <f t="shared" si="20"/>
        <v>0</v>
      </c>
      <c r="K222" s="230"/>
      <c r="L222" s="231"/>
      <c r="M222" s="232" t="s">
        <v>1</v>
      </c>
      <c r="N222" s="233" t="s">
        <v>42</v>
      </c>
      <c r="O222" s="71"/>
      <c r="P222" s="197">
        <f t="shared" si="21"/>
        <v>0</v>
      </c>
      <c r="Q222" s="197">
        <v>3.0000000000000001E-5</v>
      </c>
      <c r="R222" s="197">
        <f t="shared" si="22"/>
        <v>3.0000000000000001E-5</v>
      </c>
      <c r="S222" s="197">
        <v>0</v>
      </c>
      <c r="T222" s="198">
        <f t="shared" si="2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270</v>
      </c>
      <c r="AT222" s="199" t="s">
        <v>188</v>
      </c>
      <c r="AU222" s="199" t="s">
        <v>136</v>
      </c>
      <c r="AY222" s="17" t="s">
        <v>129</v>
      </c>
      <c r="BE222" s="200">
        <f t="shared" si="24"/>
        <v>0</v>
      </c>
      <c r="BF222" s="200">
        <f t="shared" si="25"/>
        <v>0</v>
      </c>
      <c r="BG222" s="200">
        <f t="shared" si="26"/>
        <v>0</v>
      </c>
      <c r="BH222" s="200">
        <f t="shared" si="27"/>
        <v>0</v>
      </c>
      <c r="BI222" s="200">
        <f t="shared" si="28"/>
        <v>0</v>
      </c>
      <c r="BJ222" s="17" t="s">
        <v>136</v>
      </c>
      <c r="BK222" s="200">
        <f t="shared" si="29"/>
        <v>0</v>
      </c>
      <c r="BL222" s="17" t="s">
        <v>208</v>
      </c>
      <c r="BM222" s="199" t="s">
        <v>434</v>
      </c>
    </row>
    <row r="223" spans="1:65" s="2" customFormat="1" ht="16.5" customHeight="1">
      <c r="A223" s="34"/>
      <c r="B223" s="35"/>
      <c r="C223" s="223" t="s">
        <v>435</v>
      </c>
      <c r="D223" s="223" t="s">
        <v>188</v>
      </c>
      <c r="E223" s="224" t="s">
        <v>436</v>
      </c>
      <c r="F223" s="225" t="s">
        <v>437</v>
      </c>
      <c r="G223" s="226" t="s">
        <v>269</v>
      </c>
      <c r="H223" s="227">
        <v>1</v>
      </c>
      <c r="I223" s="228"/>
      <c r="J223" s="229">
        <f t="shared" si="20"/>
        <v>0</v>
      </c>
      <c r="K223" s="230"/>
      <c r="L223" s="231"/>
      <c r="M223" s="232" t="s">
        <v>1</v>
      </c>
      <c r="N223" s="233" t="s">
        <v>42</v>
      </c>
      <c r="O223" s="71"/>
      <c r="P223" s="197">
        <f t="shared" si="21"/>
        <v>0</v>
      </c>
      <c r="Q223" s="197">
        <v>3.0000000000000001E-5</v>
      </c>
      <c r="R223" s="197">
        <f t="shared" si="22"/>
        <v>3.0000000000000001E-5</v>
      </c>
      <c r="S223" s="197">
        <v>0</v>
      </c>
      <c r="T223" s="198">
        <f t="shared" si="2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9" t="s">
        <v>270</v>
      </c>
      <c r="AT223" s="199" t="s">
        <v>188</v>
      </c>
      <c r="AU223" s="199" t="s">
        <v>136</v>
      </c>
      <c r="AY223" s="17" t="s">
        <v>129</v>
      </c>
      <c r="BE223" s="200">
        <f t="shared" si="24"/>
        <v>0</v>
      </c>
      <c r="BF223" s="200">
        <f t="shared" si="25"/>
        <v>0</v>
      </c>
      <c r="BG223" s="200">
        <f t="shared" si="26"/>
        <v>0</v>
      </c>
      <c r="BH223" s="200">
        <f t="shared" si="27"/>
        <v>0</v>
      </c>
      <c r="BI223" s="200">
        <f t="shared" si="28"/>
        <v>0</v>
      </c>
      <c r="BJ223" s="17" t="s">
        <v>136</v>
      </c>
      <c r="BK223" s="200">
        <f t="shared" si="29"/>
        <v>0</v>
      </c>
      <c r="BL223" s="17" t="s">
        <v>208</v>
      </c>
      <c r="BM223" s="199" t="s">
        <v>438</v>
      </c>
    </row>
    <row r="224" spans="1:65" s="2" customFormat="1" ht="16.5" customHeight="1">
      <c r="A224" s="34"/>
      <c r="B224" s="35"/>
      <c r="C224" s="223" t="s">
        <v>439</v>
      </c>
      <c r="D224" s="223" t="s">
        <v>188</v>
      </c>
      <c r="E224" s="224" t="s">
        <v>440</v>
      </c>
      <c r="F224" s="225" t="s">
        <v>441</v>
      </c>
      <c r="G224" s="226" t="s">
        <v>269</v>
      </c>
      <c r="H224" s="227">
        <v>3</v>
      </c>
      <c r="I224" s="228"/>
      <c r="J224" s="229">
        <f t="shared" si="20"/>
        <v>0</v>
      </c>
      <c r="K224" s="230"/>
      <c r="L224" s="231"/>
      <c r="M224" s="232" t="s">
        <v>1</v>
      </c>
      <c r="N224" s="233" t="s">
        <v>42</v>
      </c>
      <c r="O224" s="71"/>
      <c r="P224" s="197">
        <f t="shared" si="21"/>
        <v>0</v>
      </c>
      <c r="Q224" s="197">
        <v>3.0000000000000001E-5</v>
      </c>
      <c r="R224" s="197">
        <f t="shared" si="22"/>
        <v>9.0000000000000006E-5</v>
      </c>
      <c r="S224" s="197">
        <v>0</v>
      </c>
      <c r="T224" s="198">
        <f t="shared" si="2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270</v>
      </c>
      <c r="AT224" s="199" t="s">
        <v>188</v>
      </c>
      <c r="AU224" s="199" t="s">
        <v>136</v>
      </c>
      <c r="AY224" s="17" t="s">
        <v>129</v>
      </c>
      <c r="BE224" s="200">
        <f t="shared" si="24"/>
        <v>0</v>
      </c>
      <c r="BF224" s="200">
        <f t="shared" si="25"/>
        <v>0</v>
      </c>
      <c r="BG224" s="200">
        <f t="shared" si="26"/>
        <v>0</v>
      </c>
      <c r="BH224" s="200">
        <f t="shared" si="27"/>
        <v>0</v>
      </c>
      <c r="BI224" s="200">
        <f t="shared" si="28"/>
        <v>0</v>
      </c>
      <c r="BJ224" s="17" t="s">
        <v>136</v>
      </c>
      <c r="BK224" s="200">
        <f t="shared" si="29"/>
        <v>0</v>
      </c>
      <c r="BL224" s="17" t="s">
        <v>208</v>
      </c>
      <c r="BM224" s="199" t="s">
        <v>442</v>
      </c>
    </row>
    <row r="225" spans="1:65" s="2" customFormat="1" ht="16.5" customHeight="1">
      <c r="A225" s="34"/>
      <c r="B225" s="35"/>
      <c r="C225" s="223" t="s">
        <v>443</v>
      </c>
      <c r="D225" s="223" t="s">
        <v>188</v>
      </c>
      <c r="E225" s="224" t="s">
        <v>444</v>
      </c>
      <c r="F225" s="225" t="s">
        <v>445</v>
      </c>
      <c r="G225" s="226" t="s">
        <v>269</v>
      </c>
      <c r="H225" s="227">
        <v>1</v>
      </c>
      <c r="I225" s="228"/>
      <c r="J225" s="229">
        <f t="shared" si="20"/>
        <v>0</v>
      </c>
      <c r="K225" s="230"/>
      <c r="L225" s="231"/>
      <c r="M225" s="232" t="s">
        <v>1</v>
      </c>
      <c r="N225" s="233" t="s">
        <v>42</v>
      </c>
      <c r="O225" s="71"/>
      <c r="P225" s="197">
        <f t="shared" si="21"/>
        <v>0</v>
      </c>
      <c r="Q225" s="197">
        <v>3.0000000000000001E-5</v>
      </c>
      <c r="R225" s="197">
        <f t="shared" si="22"/>
        <v>3.0000000000000001E-5</v>
      </c>
      <c r="S225" s="197">
        <v>0</v>
      </c>
      <c r="T225" s="198">
        <f t="shared" si="2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270</v>
      </c>
      <c r="AT225" s="199" t="s">
        <v>188</v>
      </c>
      <c r="AU225" s="199" t="s">
        <v>136</v>
      </c>
      <c r="AY225" s="17" t="s">
        <v>129</v>
      </c>
      <c r="BE225" s="200">
        <f t="shared" si="24"/>
        <v>0</v>
      </c>
      <c r="BF225" s="200">
        <f t="shared" si="25"/>
        <v>0</v>
      </c>
      <c r="BG225" s="200">
        <f t="shared" si="26"/>
        <v>0</v>
      </c>
      <c r="BH225" s="200">
        <f t="shared" si="27"/>
        <v>0</v>
      </c>
      <c r="BI225" s="200">
        <f t="shared" si="28"/>
        <v>0</v>
      </c>
      <c r="BJ225" s="17" t="s">
        <v>136</v>
      </c>
      <c r="BK225" s="200">
        <f t="shared" si="29"/>
        <v>0</v>
      </c>
      <c r="BL225" s="17" t="s">
        <v>208</v>
      </c>
      <c r="BM225" s="199" t="s">
        <v>446</v>
      </c>
    </row>
    <row r="226" spans="1:65" s="2" customFormat="1" ht="16.5" customHeight="1">
      <c r="A226" s="34"/>
      <c r="B226" s="35"/>
      <c r="C226" s="223" t="s">
        <v>447</v>
      </c>
      <c r="D226" s="223" t="s">
        <v>188</v>
      </c>
      <c r="E226" s="224" t="s">
        <v>448</v>
      </c>
      <c r="F226" s="225" t="s">
        <v>449</v>
      </c>
      <c r="G226" s="226" t="s">
        <v>269</v>
      </c>
      <c r="H226" s="227">
        <v>4</v>
      </c>
      <c r="I226" s="228"/>
      <c r="J226" s="229">
        <f t="shared" si="20"/>
        <v>0</v>
      </c>
      <c r="K226" s="230"/>
      <c r="L226" s="231"/>
      <c r="M226" s="232" t="s">
        <v>1</v>
      </c>
      <c r="N226" s="233" t="s">
        <v>42</v>
      </c>
      <c r="O226" s="71"/>
      <c r="P226" s="197">
        <f t="shared" si="21"/>
        <v>0</v>
      </c>
      <c r="Q226" s="197">
        <v>3.0000000000000001E-5</v>
      </c>
      <c r="R226" s="197">
        <f t="shared" si="22"/>
        <v>1.2E-4</v>
      </c>
      <c r="S226" s="197">
        <v>0</v>
      </c>
      <c r="T226" s="198">
        <f t="shared" si="2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270</v>
      </c>
      <c r="AT226" s="199" t="s">
        <v>188</v>
      </c>
      <c r="AU226" s="199" t="s">
        <v>136</v>
      </c>
      <c r="AY226" s="17" t="s">
        <v>129</v>
      </c>
      <c r="BE226" s="200">
        <f t="shared" si="24"/>
        <v>0</v>
      </c>
      <c r="BF226" s="200">
        <f t="shared" si="25"/>
        <v>0</v>
      </c>
      <c r="BG226" s="200">
        <f t="shared" si="26"/>
        <v>0</v>
      </c>
      <c r="BH226" s="200">
        <f t="shared" si="27"/>
        <v>0</v>
      </c>
      <c r="BI226" s="200">
        <f t="shared" si="28"/>
        <v>0</v>
      </c>
      <c r="BJ226" s="17" t="s">
        <v>136</v>
      </c>
      <c r="BK226" s="200">
        <f t="shared" si="29"/>
        <v>0</v>
      </c>
      <c r="BL226" s="17" t="s">
        <v>208</v>
      </c>
      <c r="BM226" s="199" t="s">
        <v>450</v>
      </c>
    </row>
    <row r="227" spans="1:65" s="2" customFormat="1" ht="16.5" customHeight="1">
      <c r="A227" s="34"/>
      <c r="B227" s="35"/>
      <c r="C227" s="223" t="s">
        <v>451</v>
      </c>
      <c r="D227" s="223" t="s">
        <v>188</v>
      </c>
      <c r="E227" s="224" t="s">
        <v>452</v>
      </c>
      <c r="F227" s="225" t="s">
        <v>453</v>
      </c>
      <c r="G227" s="226" t="s">
        <v>269</v>
      </c>
      <c r="H227" s="227">
        <v>1</v>
      </c>
      <c r="I227" s="228"/>
      <c r="J227" s="229">
        <f t="shared" si="20"/>
        <v>0</v>
      </c>
      <c r="K227" s="230"/>
      <c r="L227" s="231"/>
      <c r="M227" s="232" t="s">
        <v>1</v>
      </c>
      <c r="N227" s="233" t="s">
        <v>42</v>
      </c>
      <c r="O227" s="71"/>
      <c r="P227" s="197">
        <f t="shared" si="21"/>
        <v>0</v>
      </c>
      <c r="Q227" s="197">
        <v>3.0000000000000001E-5</v>
      </c>
      <c r="R227" s="197">
        <f t="shared" si="22"/>
        <v>3.0000000000000001E-5</v>
      </c>
      <c r="S227" s="197">
        <v>0</v>
      </c>
      <c r="T227" s="198">
        <f t="shared" si="2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270</v>
      </c>
      <c r="AT227" s="199" t="s">
        <v>188</v>
      </c>
      <c r="AU227" s="199" t="s">
        <v>136</v>
      </c>
      <c r="AY227" s="17" t="s">
        <v>129</v>
      </c>
      <c r="BE227" s="200">
        <f t="shared" si="24"/>
        <v>0</v>
      </c>
      <c r="BF227" s="200">
        <f t="shared" si="25"/>
        <v>0</v>
      </c>
      <c r="BG227" s="200">
        <f t="shared" si="26"/>
        <v>0</v>
      </c>
      <c r="BH227" s="200">
        <f t="shared" si="27"/>
        <v>0</v>
      </c>
      <c r="BI227" s="200">
        <f t="shared" si="28"/>
        <v>0</v>
      </c>
      <c r="BJ227" s="17" t="s">
        <v>136</v>
      </c>
      <c r="BK227" s="200">
        <f t="shared" si="29"/>
        <v>0</v>
      </c>
      <c r="BL227" s="17" t="s">
        <v>208</v>
      </c>
      <c r="BM227" s="199" t="s">
        <v>454</v>
      </c>
    </row>
    <row r="228" spans="1:65" s="2" customFormat="1" ht="16.5" customHeight="1">
      <c r="A228" s="34"/>
      <c r="B228" s="35"/>
      <c r="C228" s="223" t="s">
        <v>455</v>
      </c>
      <c r="D228" s="223" t="s">
        <v>188</v>
      </c>
      <c r="E228" s="224" t="s">
        <v>456</v>
      </c>
      <c r="F228" s="225" t="s">
        <v>457</v>
      </c>
      <c r="G228" s="226" t="s">
        <v>269</v>
      </c>
      <c r="H228" s="227">
        <v>2</v>
      </c>
      <c r="I228" s="228"/>
      <c r="J228" s="229">
        <f t="shared" si="20"/>
        <v>0</v>
      </c>
      <c r="K228" s="230"/>
      <c r="L228" s="231"/>
      <c r="M228" s="232" t="s">
        <v>1</v>
      </c>
      <c r="N228" s="233" t="s">
        <v>42</v>
      </c>
      <c r="O228" s="71"/>
      <c r="P228" s="197">
        <f t="shared" si="21"/>
        <v>0</v>
      </c>
      <c r="Q228" s="197">
        <v>3.0000000000000001E-5</v>
      </c>
      <c r="R228" s="197">
        <f t="shared" si="22"/>
        <v>6.0000000000000002E-5</v>
      </c>
      <c r="S228" s="197">
        <v>0</v>
      </c>
      <c r="T228" s="198">
        <f t="shared" si="2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9" t="s">
        <v>270</v>
      </c>
      <c r="AT228" s="199" t="s">
        <v>188</v>
      </c>
      <c r="AU228" s="199" t="s">
        <v>136</v>
      </c>
      <c r="AY228" s="17" t="s">
        <v>129</v>
      </c>
      <c r="BE228" s="200">
        <f t="shared" si="24"/>
        <v>0</v>
      </c>
      <c r="BF228" s="200">
        <f t="shared" si="25"/>
        <v>0</v>
      </c>
      <c r="BG228" s="200">
        <f t="shared" si="26"/>
        <v>0</v>
      </c>
      <c r="BH228" s="200">
        <f t="shared" si="27"/>
        <v>0</v>
      </c>
      <c r="BI228" s="200">
        <f t="shared" si="28"/>
        <v>0</v>
      </c>
      <c r="BJ228" s="17" t="s">
        <v>136</v>
      </c>
      <c r="BK228" s="200">
        <f t="shared" si="29"/>
        <v>0</v>
      </c>
      <c r="BL228" s="17" t="s">
        <v>208</v>
      </c>
      <c r="BM228" s="199" t="s">
        <v>458</v>
      </c>
    </row>
    <row r="229" spans="1:65" s="2" customFormat="1" ht="16.5" customHeight="1">
      <c r="A229" s="34"/>
      <c r="B229" s="35"/>
      <c r="C229" s="223" t="s">
        <v>459</v>
      </c>
      <c r="D229" s="223" t="s">
        <v>188</v>
      </c>
      <c r="E229" s="224" t="s">
        <v>460</v>
      </c>
      <c r="F229" s="225" t="s">
        <v>461</v>
      </c>
      <c r="G229" s="226" t="s">
        <v>269</v>
      </c>
      <c r="H229" s="227">
        <v>1</v>
      </c>
      <c r="I229" s="228"/>
      <c r="J229" s="229">
        <f t="shared" si="20"/>
        <v>0</v>
      </c>
      <c r="K229" s="230"/>
      <c r="L229" s="231"/>
      <c r="M229" s="232" t="s">
        <v>1</v>
      </c>
      <c r="N229" s="233" t="s">
        <v>42</v>
      </c>
      <c r="O229" s="71"/>
      <c r="P229" s="197">
        <f t="shared" si="21"/>
        <v>0</v>
      </c>
      <c r="Q229" s="197">
        <v>3.0000000000000001E-5</v>
      </c>
      <c r="R229" s="197">
        <f t="shared" si="22"/>
        <v>3.0000000000000001E-5</v>
      </c>
      <c r="S229" s="197">
        <v>0</v>
      </c>
      <c r="T229" s="198">
        <f t="shared" si="2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270</v>
      </c>
      <c r="AT229" s="199" t="s">
        <v>188</v>
      </c>
      <c r="AU229" s="199" t="s">
        <v>136</v>
      </c>
      <c r="AY229" s="17" t="s">
        <v>129</v>
      </c>
      <c r="BE229" s="200">
        <f t="shared" si="24"/>
        <v>0</v>
      </c>
      <c r="BF229" s="200">
        <f t="shared" si="25"/>
        <v>0</v>
      </c>
      <c r="BG229" s="200">
        <f t="shared" si="26"/>
        <v>0</v>
      </c>
      <c r="BH229" s="200">
        <f t="shared" si="27"/>
        <v>0</v>
      </c>
      <c r="BI229" s="200">
        <f t="shared" si="28"/>
        <v>0</v>
      </c>
      <c r="BJ229" s="17" t="s">
        <v>136</v>
      </c>
      <c r="BK229" s="200">
        <f t="shared" si="29"/>
        <v>0</v>
      </c>
      <c r="BL229" s="17" t="s">
        <v>208</v>
      </c>
      <c r="BM229" s="199" t="s">
        <v>462</v>
      </c>
    </row>
    <row r="230" spans="1:65" s="2" customFormat="1" ht="21.75" customHeight="1">
      <c r="A230" s="34"/>
      <c r="B230" s="35"/>
      <c r="C230" s="187" t="s">
        <v>463</v>
      </c>
      <c r="D230" s="187" t="s">
        <v>131</v>
      </c>
      <c r="E230" s="188" t="s">
        <v>464</v>
      </c>
      <c r="F230" s="189" t="s">
        <v>465</v>
      </c>
      <c r="G230" s="190" t="s">
        <v>211</v>
      </c>
      <c r="H230" s="191">
        <v>265</v>
      </c>
      <c r="I230" s="192"/>
      <c r="J230" s="193">
        <f t="shared" si="20"/>
        <v>0</v>
      </c>
      <c r="K230" s="194"/>
      <c r="L230" s="39"/>
      <c r="M230" s="195" t="s">
        <v>1</v>
      </c>
      <c r="N230" s="196" t="s">
        <v>42</v>
      </c>
      <c r="O230" s="71"/>
      <c r="P230" s="197">
        <f t="shared" si="21"/>
        <v>0</v>
      </c>
      <c r="Q230" s="197">
        <v>4.0000000000000002E-4</v>
      </c>
      <c r="R230" s="197">
        <f t="shared" si="22"/>
        <v>0.10600000000000001</v>
      </c>
      <c r="S230" s="197">
        <v>0</v>
      </c>
      <c r="T230" s="198">
        <f t="shared" si="2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208</v>
      </c>
      <c r="AT230" s="199" t="s">
        <v>131</v>
      </c>
      <c r="AU230" s="199" t="s">
        <v>136</v>
      </c>
      <c r="AY230" s="17" t="s">
        <v>129</v>
      </c>
      <c r="BE230" s="200">
        <f t="shared" si="24"/>
        <v>0</v>
      </c>
      <c r="BF230" s="200">
        <f t="shared" si="25"/>
        <v>0</v>
      </c>
      <c r="BG230" s="200">
        <f t="shared" si="26"/>
        <v>0</v>
      </c>
      <c r="BH230" s="200">
        <f t="shared" si="27"/>
        <v>0</v>
      </c>
      <c r="BI230" s="200">
        <f t="shared" si="28"/>
        <v>0</v>
      </c>
      <c r="BJ230" s="17" t="s">
        <v>136</v>
      </c>
      <c r="BK230" s="200">
        <f t="shared" si="29"/>
        <v>0</v>
      </c>
      <c r="BL230" s="17" t="s">
        <v>208</v>
      </c>
      <c r="BM230" s="199" t="s">
        <v>466</v>
      </c>
    </row>
    <row r="231" spans="1:65" s="13" customFormat="1">
      <c r="B231" s="201"/>
      <c r="C231" s="202"/>
      <c r="D231" s="203" t="s">
        <v>146</v>
      </c>
      <c r="E231" s="204" t="s">
        <v>1</v>
      </c>
      <c r="F231" s="205" t="s">
        <v>467</v>
      </c>
      <c r="G231" s="202"/>
      <c r="H231" s="206">
        <v>265</v>
      </c>
      <c r="I231" s="207"/>
      <c r="J231" s="202"/>
      <c r="K231" s="202"/>
      <c r="L231" s="208"/>
      <c r="M231" s="209"/>
      <c r="N231" s="210"/>
      <c r="O231" s="210"/>
      <c r="P231" s="210"/>
      <c r="Q231" s="210"/>
      <c r="R231" s="210"/>
      <c r="S231" s="210"/>
      <c r="T231" s="211"/>
      <c r="AT231" s="212" t="s">
        <v>146</v>
      </c>
      <c r="AU231" s="212" t="s">
        <v>136</v>
      </c>
      <c r="AV231" s="13" t="s">
        <v>136</v>
      </c>
      <c r="AW231" s="13" t="s">
        <v>32</v>
      </c>
      <c r="AX231" s="13" t="s">
        <v>84</v>
      </c>
      <c r="AY231" s="212" t="s">
        <v>129</v>
      </c>
    </row>
    <row r="232" spans="1:65" s="2" customFormat="1" ht="21.75" customHeight="1">
      <c r="A232" s="34"/>
      <c r="B232" s="35"/>
      <c r="C232" s="187" t="s">
        <v>468</v>
      </c>
      <c r="D232" s="187" t="s">
        <v>131</v>
      </c>
      <c r="E232" s="188" t="s">
        <v>469</v>
      </c>
      <c r="F232" s="189" t="s">
        <v>470</v>
      </c>
      <c r="G232" s="190" t="s">
        <v>211</v>
      </c>
      <c r="H232" s="191">
        <v>265</v>
      </c>
      <c r="I232" s="192"/>
      <c r="J232" s="193">
        <f>ROUND(I232*H232,2)</f>
        <v>0</v>
      </c>
      <c r="K232" s="194"/>
      <c r="L232" s="39"/>
      <c r="M232" s="195" t="s">
        <v>1</v>
      </c>
      <c r="N232" s="196" t="s">
        <v>42</v>
      </c>
      <c r="O232" s="71"/>
      <c r="P232" s="197">
        <f>O232*H232</f>
        <v>0</v>
      </c>
      <c r="Q232" s="197">
        <v>1.0000000000000001E-5</v>
      </c>
      <c r="R232" s="197">
        <f>Q232*H232</f>
        <v>2.65E-3</v>
      </c>
      <c r="S232" s="197">
        <v>0</v>
      </c>
      <c r="T232" s="19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208</v>
      </c>
      <c r="AT232" s="199" t="s">
        <v>131</v>
      </c>
      <c r="AU232" s="199" t="s">
        <v>136</v>
      </c>
      <c r="AY232" s="17" t="s">
        <v>129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7" t="s">
        <v>136</v>
      </c>
      <c r="BK232" s="200">
        <f>ROUND(I232*H232,2)</f>
        <v>0</v>
      </c>
      <c r="BL232" s="17" t="s">
        <v>208</v>
      </c>
      <c r="BM232" s="199" t="s">
        <v>471</v>
      </c>
    </row>
    <row r="233" spans="1:65" s="13" customFormat="1">
      <c r="B233" s="201"/>
      <c r="C233" s="202"/>
      <c r="D233" s="203" t="s">
        <v>146</v>
      </c>
      <c r="E233" s="204" t="s">
        <v>1</v>
      </c>
      <c r="F233" s="205" t="s">
        <v>472</v>
      </c>
      <c r="G233" s="202"/>
      <c r="H233" s="206">
        <v>265</v>
      </c>
      <c r="I233" s="207"/>
      <c r="J233" s="202"/>
      <c r="K233" s="202"/>
      <c r="L233" s="208"/>
      <c r="M233" s="209"/>
      <c r="N233" s="210"/>
      <c r="O233" s="210"/>
      <c r="P233" s="210"/>
      <c r="Q233" s="210"/>
      <c r="R233" s="210"/>
      <c r="S233" s="210"/>
      <c r="T233" s="211"/>
      <c r="AT233" s="212" t="s">
        <v>146</v>
      </c>
      <c r="AU233" s="212" t="s">
        <v>136</v>
      </c>
      <c r="AV233" s="13" t="s">
        <v>136</v>
      </c>
      <c r="AW233" s="13" t="s">
        <v>32</v>
      </c>
      <c r="AX233" s="13" t="s">
        <v>84</v>
      </c>
      <c r="AY233" s="212" t="s">
        <v>129</v>
      </c>
    </row>
    <row r="234" spans="1:65" s="2" customFormat="1" ht="21.75" customHeight="1">
      <c r="A234" s="34"/>
      <c r="B234" s="35"/>
      <c r="C234" s="187" t="s">
        <v>473</v>
      </c>
      <c r="D234" s="187" t="s">
        <v>131</v>
      </c>
      <c r="E234" s="188" t="s">
        <v>474</v>
      </c>
      <c r="F234" s="189" t="s">
        <v>475</v>
      </c>
      <c r="G234" s="190" t="s">
        <v>174</v>
      </c>
      <c r="H234" s="191">
        <v>0.54100000000000004</v>
      </c>
      <c r="I234" s="192"/>
      <c r="J234" s="193">
        <f>ROUND(I234*H234,2)</f>
        <v>0</v>
      </c>
      <c r="K234" s="194"/>
      <c r="L234" s="39"/>
      <c r="M234" s="195" t="s">
        <v>1</v>
      </c>
      <c r="N234" s="196" t="s">
        <v>42</v>
      </c>
      <c r="O234" s="71"/>
      <c r="P234" s="197">
        <f>O234*H234</f>
        <v>0</v>
      </c>
      <c r="Q234" s="197">
        <v>0</v>
      </c>
      <c r="R234" s="197">
        <f>Q234*H234</f>
        <v>0</v>
      </c>
      <c r="S234" s="197">
        <v>0</v>
      </c>
      <c r="T234" s="19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208</v>
      </c>
      <c r="AT234" s="199" t="s">
        <v>131</v>
      </c>
      <c r="AU234" s="199" t="s">
        <v>136</v>
      </c>
      <c r="AY234" s="17" t="s">
        <v>129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17" t="s">
        <v>136</v>
      </c>
      <c r="BK234" s="200">
        <f>ROUND(I234*H234,2)</f>
        <v>0</v>
      </c>
      <c r="BL234" s="17" t="s">
        <v>208</v>
      </c>
      <c r="BM234" s="199" t="s">
        <v>476</v>
      </c>
    </row>
    <row r="235" spans="1:65" s="2" customFormat="1" ht="21.75" customHeight="1">
      <c r="A235" s="34"/>
      <c r="B235" s="35"/>
      <c r="C235" s="187" t="s">
        <v>477</v>
      </c>
      <c r="D235" s="187" t="s">
        <v>131</v>
      </c>
      <c r="E235" s="188" t="s">
        <v>478</v>
      </c>
      <c r="F235" s="189" t="s">
        <v>479</v>
      </c>
      <c r="G235" s="190" t="s">
        <v>174</v>
      </c>
      <c r="H235" s="191">
        <v>0.54100000000000004</v>
      </c>
      <c r="I235" s="192"/>
      <c r="J235" s="193">
        <f>ROUND(I235*H235,2)</f>
        <v>0</v>
      </c>
      <c r="K235" s="194"/>
      <c r="L235" s="39"/>
      <c r="M235" s="195" t="s">
        <v>1</v>
      </c>
      <c r="N235" s="196" t="s">
        <v>42</v>
      </c>
      <c r="O235" s="71"/>
      <c r="P235" s="197">
        <f>O235*H235</f>
        <v>0</v>
      </c>
      <c r="Q235" s="197">
        <v>0</v>
      </c>
      <c r="R235" s="197">
        <f>Q235*H235</f>
        <v>0</v>
      </c>
      <c r="S235" s="197">
        <v>0</v>
      </c>
      <c r="T235" s="19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9" t="s">
        <v>208</v>
      </c>
      <c r="AT235" s="199" t="s">
        <v>131</v>
      </c>
      <c r="AU235" s="199" t="s">
        <v>136</v>
      </c>
      <c r="AY235" s="17" t="s">
        <v>129</v>
      </c>
      <c r="BE235" s="200">
        <f>IF(N235="základní",J235,0)</f>
        <v>0</v>
      </c>
      <c r="BF235" s="200">
        <f>IF(N235="snížená",J235,0)</f>
        <v>0</v>
      </c>
      <c r="BG235" s="200">
        <f>IF(N235="zákl. přenesená",J235,0)</f>
        <v>0</v>
      </c>
      <c r="BH235" s="200">
        <f>IF(N235="sníž. přenesená",J235,0)</f>
        <v>0</v>
      </c>
      <c r="BI235" s="200">
        <f>IF(N235="nulová",J235,0)</f>
        <v>0</v>
      </c>
      <c r="BJ235" s="17" t="s">
        <v>136</v>
      </c>
      <c r="BK235" s="200">
        <f>ROUND(I235*H235,2)</f>
        <v>0</v>
      </c>
      <c r="BL235" s="17" t="s">
        <v>208</v>
      </c>
      <c r="BM235" s="199" t="s">
        <v>480</v>
      </c>
    </row>
    <row r="236" spans="1:65" s="12" customFormat="1" ht="22.9" customHeight="1">
      <c r="B236" s="171"/>
      <c r="C236" s="172"/>
      <c r="D236" s="173" t="s">
        <v>75</v>
      </c>
      <c r="E236" s="185" t="s">
        <v>481</v>
      </c>
      <c r="F236" s="185" t="s">
        <v>482</v>
      </c>
      <c r="G236" s="172"/>
      <c r="H236" s="172"/>
      <c r="I236" s="175"/>
      <c r="J236" s="186">
        <f>BK236</f>
        <v>0</v>
      </c>
      <c r="K236" s="172"/>
      <c r="L236" s="177"/>
      <c r="M236" s="178"/>
      <c r="N236" s="179"/>
      <c r="O236" s="179"/>
      <c r="P236" s="180">
        <f>SUM(P237:P259)</f>
        <v>0</v>
      </c>
      <c r="Q236" s="179"/>
      <c r="R236" s="180">
        <f>SUM(R237:R259)</f>
        <v>0.51031999999999988</v>
      </c>
      <c r="S236" s="179"/>
      <c r="T236" s="181">
        <f>SUM(T237:T259)</f>
        <v>0</v>
      </c>
      <c r="AR236" s="182" t="s">
        <v>136</v>
      </c>
      <c r="AT236" s="183" t="s">
        <v>75</v>
      </c>
      <c r="AU236" s="183" t="s">
        <v>84</v>
      </c>
      <c r="AY236" s="182" t="s">
        <v>129</v>
      </c>
      <c r="BK236" s="184">
        <f>SUM(BK237:BK259)</f>
        <v>0</v>
      </c>
    </row>
    <row r="237" spans="1:65" s="2" customFormat="1" ht="16.5" customHeight="1">
      <c r="A237" s="34"/>
      <c r="B237" s="35"/>
      <c r="C237" s="187" t="s">
        <v>483</v>
      </c>
      <c r="D237" s="187" t="s">
        <v>131</v>
      </c>
      <c r="E237" s="188" t="s">
        <v>484</v>
      </c>
      <c r="F237" s="189" t="s">
        <v>485</v>
      </c>
      <c r="G237" s="190" t="s">
        <v>269</v>
      </c>
      <c r="H237" s="191">
        <v>2</v>
      </c>
      <c r="I237" s="192"/>
      <c r="J237" s="193">
        <f t="shared" ref="J237:J259" si="30">ROUND(I237*H237,2)</f>
        <v>0</v>
      </c>
      <c r="K237" s="194"/>
      <c r="L237" s="39"/>
      <c r="M237" s="195" t="s">
        <v>1</v>
      </c>
      <c r="N237" s="196" t="s">
        <v>42</v>
      </c>
      <c r="O237" s="71"/>
      <c r="P237" s="197">
        <f t="shared" ref="P237:P259" si="31">O237*H237</f>
        <v>0</v>
      </c>
      <c r="Q237" s="197">
        <v>1.7799999999999999E-3</v>
      </c>
      <c r="R237" s="197">
        <f t="shared" ref="R237:R259" si="32">Q237*H237</f>
        <v>3.5599999999999998E-3</v>
      </c>
      <c r="S237" s="197">
        <v>0</v>
      </c>
      <c r="T237" s="198">
        <f t="shared" ref="T237:T259" si="33"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208</v>
      </c>
      <c r="AT237" s="199" t="s">
        <v>131</v>
      </c>
      <c r="AU237" s="199" t="s">
        <v>136</v>
      </c>
      <c r="AY237" s="17" t="s">
        <v>129</v>
      </c>
      <c r="BE237" s="200">
        <f t="shared" ref="BE237:BE259" si="34">IF(N237="základní",J237,0)</f>
        <v>0</v>
      </c>
      <c r="BF237" s="200">
        <f t="shared" ref="BF237:BF259" si="35">IF(N237="snížená",J237,0)</f>
        <v>0</v>
      </c>
      <c r="BG237" s="200">
        <f t="shared" ref="BG237:BG259" si="36">IF(N237="zákl. přenesená",J237,0)</f>
        <v>0</v>
      </c>
      <c r="BH237" s="200">
        <f t="shared" ref="BH237:BH259" si="37">IF(N237="sníž. přenesená",J237,0)</f>
        <v>0</v>
      </c>
      <c r="BI237" s="200">
        <f t="shared" ref="BI237:BI259" si="38">IF(N237="nulová",J237,0)</f>
        <v>0</v>
      </c>
      <c r="BJ237" s="17" t="s">
        <v>136</v>
      </c>
      <c r="BK237" s="200">
        <f t="shared" ref="BK237:BK259" si="39">ROUND(I237*H237,2)</f>
        <v>0</v>
      </c>
      <c r="BL237" s="17" t="s">
        <v>208</v>
      </c>
      <c r="BM237" s="199" t="s">
        <v>486</v>
      </c>
    </row>
    <row r="238" spans="1:65" s="2" customFormat="1" ht="16.5" customHeight="1">
      <c r="A238" s="34"/>
      <c r="B238" s="35"/>
      <c r="C238" s="223" t="s">
        <v>487</v>
      </c>
      <c r="D238" s="223" t="s">
        <v>188</v>
      </c>
      <c r="E238" s="224" t="s">
        <v>488</v>
      </c>
      <c r="F238" s="225" t="s">
        <v>489</v>
      </c>
      <c r="G238" s="226" t="s">
        <v>269</v>
      </c>
      <c r="H238" s="227">
        <v>2</v>
      </c>
      <c r="I238" s="228"/>
      <c r="J238" s="229">
        <f t="shared" si="30"/>
        <v>0</v>
      </c>
      <c r="K238" s="230"/>
      <c r="L238" s="231"/>
      <c r="M238" s="232" t="s">
        <v>1</v>
      </c>
      <c r="N238" s="233" t="s">
        <v>42</v>
      </c>
      <c r="O238" s="71"/>
      <c r="P238" s="197">
        <f t="shared" si="31"/>
        <v>0</v>
      </c>
      <c r="Q238" s="197">
        <v>2.1000000000000001E-2</v>
      </c>
      <c r="R238" s="197">
        <f t="shared" si="32"/>
        <v>4.2000000000000003E-2</v>
      </c>
      <c r="S238" s="197">
        <v>0</v>
      </c>
      <c r="T238" s="198">
        <f t="shared" si="33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9" t="s">
        <v>270</v>
      </c>
      <c r="AT238" s="199" t="s">
        <v>188</v>
      </c>
      <c r="AU238" s="199" t="s">
        <v>136</v>
      </c>
      <c r="AY238" s="17" t="s">
        <v>129</v>
      </c>
      <c r="BE238" s="200">
        <f t="shared" si="34"/>
        <v>0</v>
      </c>
      <c r="BF238" s="200">
        <f t="shared" si="35"/>
        <v>0</v>
      </c>
      <c r="BG238" s="200">
        <f t="shared" si="36"/>
        <v>0</v>
      </c>
      <c r="BH238" s="200">
        <f t="shared" si="37"/>
        <v>0</v>
      </c>
      <c r="BI238" s="200">
        <f t="shared" si="38"/>
        <v>0</v>
      </c>
      <c r="BJ238" s="17" t="s">
        <v>136</v>
      </c>
      <c r="BK238" s="200">
        <f t="shared" si="39"/>
        <v>0</v>
      </c>
      <c r="BL238" s="17" t="s">
        <v>208</v>
      </c>
      <c r="BM238" s="199" t="s">
        <v>490</v>
      </c>
    </row>
    <row r="239" spans="1:65" s="2" customFormat="1" ht="16.5" customHeight="1">
      <c r="A239" s="34"/>
      <c r="B239" s="35"/>
      <c r="C239" s="187" t="s">
        <v>491</v>
      </c>
      <c r="D239" s="187" t="s">
        <v>131</v>
      </c>
      <c r="E239" s="188" t="s">
        <v>492</v>
      </c>
      <c r="F239" s="189" t="s">
        <v>493</v>
      </c>
      <c r="G239" s="190" t="s">
        <v>494</v>
      </c>
      <c r="H239" s="191">
        <v>10</v>
      </c>
      <c r="I239" s="192"/>
      <c r="J239" s="193">
        <f t="shared" si="30"/>
        <v>0</v>
      </c>
      <c r="K239" s="194"/>
      <c r="L239" s="39"/>
      <c r="M239" s="195" t="s">
        <v>1</v>
      </c>
      <c r="N239" s="196" t="s">
        <v>42</v>
      </c>
      <c r="O239" s="71"/>
      <c r="P239" s="197">
        <f t="shared" si="31"/>
        <v>0</v>
      </c>
      <c r="Q239" s="197">
        <v>3.3899999999999998E-3</v>
      </c>
      <c r="R239" s="197">
        <f t="shared" si="32"/>
        <v>3.39E-2</v>
      </c>
      <c r="S239" s="197">
        <v>0</v>
      </c>
      <c r="T239" s="198">
        <f t="shared" si="33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208</v>
      </c>
      <c r="AT239" s="199" t="s">
        <v>131</v>
      </c>
      <c r="AU239" s="199" t="s">
        <v>136</v>
      </c>
      <c r="AY239" s="17" t="s">
        <v>129</v>
      </c>
      <c r="BE239" s="200">
        <f t="shared" si="34"/>
        <v>0</v>
      </c>
      <c r="BF239" s="200">
        <f t="shared" si="35"/>
        <v>0</v>
      </c>
      <c r="BG239" s="200">
        <f t="shared" si="36"/>
        <v>0</v>
      </c>
      <c r="BH239" s="200">
        <f t="shared" si="37"/>
        <v>0</v>
      </c>
      <c r="BI239" s="200">
        <f t="shared" si="38"/>
        <v>0</v>
      </c>
      <c r="BJ239" s="17" t="s">
        <v>136</v>
      </c>
      <c r="BK239" s="200">
        <f t="shared" si="39"/>
        <v>0</v>
      </c>
      <c r="BL239" s="17" t="s">
        <v>208</v>
      </c>
      <c r="BM239" s="199" t="s">
        <v>495</v>
      </c>
    </row>
    <row r="240" spans="1:65" s="2" customFormat="1" ht="16.5" customHeight="1">
      <c r="A240" s="34"/>
      <c r="B240" s="35"/>
      <c r="C240" s="223" t="s">
        <v>496</v>
      </c>
      <c r="D240" s="223" t="s">
        <v>188</v>
      </c>
      <c r="E240" s="224" t="s">
        <v>497</v>
      </c>
      <c r="F240" s="225" t="s">
        <v>498</v>
      </c>
      <c r="G240" s="226" t="s">
        <v>269</v>
      </c>
      <c r="H240" s="227">
        <v>10</v>
      </c>
      <c r="I240" s="228"/>
      <c r="J240" s="229">
        <f t="shared" si="30"/>
        <v>0</v>
      </c>
      <c r="K240" s="230"/>
      <c r="L240" s="231"/>
      <c r="M240" s="232" t="s">
        <v>1</v>
      </c>
      <c r="N240" s="233" t="s">
        <v>42</v>
      </c>
      <c r="O240" s="71"/>
      <c r="P240" s="197">
        <f t="shared" si="31"/>
        <v>0</v>
      </c>
      <c r="Q240" s="197">
        <v>1.35E-2</v>
      </c>
      <c r="R240" s="197">
        <f t="shared" si="32"/>
        <v>0.13500000000000001</v>
      </c>
      <c r="S240" s="197">
        <v>0</v>
      </c>
      <c r="T240" s="198">
        <f t="shared" si="33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270</v>
      </c>
      <c r="AT240" s="199" t="s">
        <v>188</v>
      </c>
      <c r="AU240" s="199" t="s">
        <v>136</v>
      </c>
      <c r="AY240" s="17" t="s">
        <v>129</v>
      </c>
      <c r="BE240" s="200">
        <f t="shared" si="34"/>
        <v>0</v>
      </c>
      <c r="BF240" s="200">
        <f t="shared" si="35"/>
        <v>0</v>
      </c>
      <c r="BG240" s="200">
        <f t="shared" si="36"/>
        <v>0</v>
      </c>
      <c r="BH240" s="200">
        <f t="shared" si="37"/>
        <v>0</v>
      </c>
      <c r="BI240" s="200">
        <f t="shared" si="38"/>
        <v>0</v>
      </c>
      <c r="BJ240" s="17" t="s">
        <v>136</v>
      </c>
      <c r="BK240" s="200">
        <f t="shared" si="39"/>
        <v>0</v>
      </c>
      <c r="BL240" s="17" t="s">
        <v>208</v>
      </c>
      <c r="BM240" s="199" t="s">
        <v>499</v>
      </c>
    </row>
    <row r="241" spans="1:65" s="2" customFormat="1" ht="16.5" customHeight="1">
      <c r="A241" s="34"/>
      <c r="B241" s="35"/>
      <c r="C241" s="187" t="s">
        <v>500</v>
      </c>
      <c r="D241" s="187" t="s">
        <v>131</v>
      </c>
      <c r="E241" s="188" t="s">
        <v>501</v>
      </c>
      <c r="F241" s="189" t="s">
        <v>502</v>
      </c>
      <c r="G241" s="190" t="s">
        <v>494</v>
      </c>
      <c r="H241" s="191">
        <v>1</v>
      </c>
      <c r="I241" s="192"/>
      <c r="J241" s="193">
        <f t="shared" si="30"/>
        <v>0</v>
      </c>
      <c r="K241" s="194"/>
      <c r="L241" s="39"/>
      <c r="M241" s="195" t="s">
        <v>1</v>
      </c>
      <c r="N241" s="196" t="s">
        <v>42</v>
      </c>
      <c r="O241" s="71"/>
      <c r="P241" s="197">
        <f t="shared" si="31"/>
        <v>0</v>
      </c>
      <c r="Q241" s="197">
        <v>1.7000000000000001E-4</v>
      </c>
      <c r="R241" s="197">
        <f t="shared" si="32"/>
        <v>1.7000000000000001E-4</v>
      </c>
      <c r="S241" s="197">
        <v>0</v>
      </c>
      <c r="T241" s="198">
        <f t="shared" si="3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9" t="s">
        <v>208</v>
      </c>
      <c r="AT241" s="199" t="s">
        <v>131</v>
      </c>
      <c r="AU241" s="199" t="s">
        <v>136</v>
      </c>
      <c r="AY241" s="17" t="s">
        <v>129</v>
      </c>
      <c r="BE241" s="200">
        <f t="shared" si="34"/>
        <v>0</v>
      </c>
      <c r="BF241" s="200">
        <f t="shared" si="35"/>
        <v>0</v>
      </c>
      <c r="BG241" s="200">
        <f t="shared" si="36"/>
        <v>0</v>
      </c>
      <c r="BH241" s="200">
        <f t="shared" si="37"/>
        <v>0</v>
      </c>
      <c r="BI241" s="200">
        <f t="shared" si="38"/>
        <v>0</v>
      </c>
      <c r="BJ241" s="17" t="s">
        <v>136</v>
      </c>
      <c r="BK241" s="200">
        <f t="shared" si="39"/>
        <v>0</v>
      </c>
      <c r="BL241" s="17" t="s">
        <v>208</v>
      </c>
      <c r="BM241" s="199" t="s">
        <v>503</v>
      </c>
    </row>
    <row r="242" spans="1:65" s="2" customFormat="1" ht="21.75" customHeight="1">
      <c r="A242" s="34"/>
      <c r="B242" s="35"/>
      <c r="C242" s="223" t="s">
        <v>504</v>
      </c>
      <c r="D242" s="223" t="s">
        <v>188</v>
      </c>
      <c r="E242" s="224" t="s">
        <v>505</v>
      </c>
      <c r="F242" s="225" t="s">
        <v>506</v>
      </c>
      <c r="G242" s="226" t="s">
        <v>269</v>
      </c>
      <c r="H242" s="227">
        <v>1</v>
      </c>
      <c r="I242" s="228"/>
      <c r="J242" s="229">
        <f t="shared" si="30"/>
        <v>0</v>
      </c>
      <c r="K242" s="230"/>
      <c r="L242" s="231"/>
      <c r="M242" s="232" t="s">
        <v>1</v>
      </c>
      <c r="N242" s="233" t="s">
        <v>42</v>
      </c>
      <c r="O242" s="71"/>
      <c r="P242" s="197">
        <f t="shared" si="31"/>
        <v>0</v>
      </c>
      <c r="Q242" s="197">
        <v>1.7000000000000001E-2</v>
      </c>
      <c r="R242" s="197">
        <f t="shared" si="32"/>
        <v>1.7000000000000001E-2</v>
      </c>
      <c r="S242" s="197">
        <v>0</v>
      </c>
      <c r="T242" s="198">
        <f t="shared" si="3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270</v>
      </c>
      <c r="AT242" s="199" t="s">
        <v>188</v>
      </c>
      <c r="AU242" s="199" t="s">
        <v>136</v>
      </c>
      <c r="AY242" s="17" t="s">
        <v>129</v>
      </c>
      <c r="BE242" s="200">
        <f t="shared" si="34"/>
        <v>0</v>
      </c>
      <c r="BF242" s="200">
        <f t="shared" si="35"/>
        <v>0</v>
      </c>
      <c r="BG242" s="200">
        <f t="shared" si="36"/>
        <v>0</v>
      </c>
      <c r="BH242" s="200">
        <f t="shared" si="37"/>
        <v>0</v>
      </c>
      <c r="BI242" s="200">
        <f t="shared" si="38"/>
        <v>0</v>
      </c>
      <c r="BJ242" s="17" t="s">
        <v>136</v>
      </c>
      <c r="BK242" s="200">
        <f t="shared" si="39"/>
        <v>0</v>
      </c>
      <c r="BL242" s="17" t="s">
        <v>208</v>
      </c>
      <c r="BM242" s="199" t="s">
        <v>507</v>
      </c>
    </row>
    <row r="243" spans="1:65" s="2" customFormat="1" ht="21.75" customHeight="1">
      <c r="A243" s="34"/>
      <c r="B243" s="35"/>
      <c r="C243" s="187" t="s">
        <v>508</v>
      </c>
      <c r="D243" s="187" t="s">
        <v>131</v>
      </c>
      <c r="E243" s="188" t="s">
        <v>509</v>
      </c>
      <c r="F243" s="189" t="s">
        <v>510</v>
      </c>
      <c r="G243" s="190" t="s">
        <v>494</v>
      </c>
      <c r="H243" s="191">
        <v>11</v>
      </c>
      <c r="I243" s="192"/>
      <c r="J243" s="193">
        <f t="shared" si="30"/>
        <v>0</v>
      </c>
      <c r="K243" s="194"/>
      <c r="L243" s="39"/>
      <c r="M243" s="195" t="s">
        <v>1</v>
      </c>
      <c r="N243" s="196" t="s">
        <v>42</v>
      </c>
      <c r="O243" s="71"/>
      <c r="P243" s="197">
        <f t="shared" si="31"/>
        <v>0</v>
      </c>
      <c r="Q243" s="197">
        <v>6.6E-4</v>
      </c>
      <c r="R243" s="197">
        <f t="shared" si="32"/>
        <v>7.26E-3</v>
      </c>
      <c r="S243" s="197">
        <v>0</v>
      </c>
      <c r="T243" s="198">
        <f t="shared" si="3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9" t="s">
        <v>208</v>
      </c>
      <c r="AT243" s="199" t="s">
        <v>131</v>
      </c>
      <c r="AU243" s="199" t="s">
        <v>136</v>
      </c>
      <c r="AY243" s="17" t="s">
        <v>129</v>
      </c>
      <c r="BE243" s="200">
        <f t="shared" si="34"/>
        <v>0</v>
      </c>
      <c r="BF243" s="200">
        <f t="shared" si="35"/>
        <v>0</v>
      </c>
      <c r="BG243" s="200">
        <f t="shared" si="36"/>
        <v>0</v>
      </c>
      <c r="BH243" s="200">
        <f t="shared" si="37"/>
        <v>0</v>
      </c>
      <c r="BI243" s="200">
        <f t="shared" si="38"/>
        <v>0</v>
      </c>
      <c r="BJ243" s="17" t="s">
        <v>136</v>
      </c>
      <c r="BK243" s="200">
        <f t="shared" si="39"/>
        <v>0</v>
      </c>
      <c r="BL243" s="17" t="s">
        <v>208</v>
      </c>
      <c r="BM243" s="199" t="s">
        <v>511</v>
      </c>
    </row>
    <row r="244" spans="1:65" s="2" customFormat="1" ht="16.5" customHeight="1">
      <c r="A244" s="34"/>
      <c r="B244" s="35"/>
      <c r="C244" s="223" t="s">
        <v>512</v>
      </c>
      <c r="D244" s="223" t="s">
        <v>188</v>
      </c>
      <c r="E244" s="224" t="s">
        <v>513</v>
      </c>
      <c r="F244" s="225" t="s">
        <v>514</v>
      </c>
      <c r="G244" s="226" t="s">
        <v>269</v>
      </c>
      <c r="H244" s="227">
        <v>9</v>
      </c>
      <c r="I244" s="228"/>
      <c r="J244" s="229">
        <f t="shared" si="30"/>
        <v>0</v>
      </c>
      <c r="K244" s="230"/>
      <c r="L244" s="231"/>
      <c r="M244" s="232" t="s">
        <v>1</v>
      </c>
      <c r="N244" s="233" t="s">
        <v>42</v>
      </c>
      <c r="O244" s="71"/>
      <c r="P244" s="197">
        <f t="shared" si="31"/>
        <v>0</v>
      </c>
      <c r="Q244" s="197">
        <v>0.01</v>
      </c>
      <c r="R244" s="197">
        <f t="shared" si="32"/>
        <v>0.09</v>
      </c>
      <c r="S244" s="197">
        <v>0</v>
      </c>
      <c r="T244" s="198">
        <f t="shared" si="3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270</v>
      </c>
      <c r="AT244" s="199" t="s">
        <v>188</v>
      </c>
      <c r="AU244" s="199" t="s">
        <v>136</v>
      </c>
      <c r="AY244" s="17" t="s">
        <v>129</v>
      </c>
      <c r="BE244" s="200">
        <f t="shared" si="34"/>
        <v>0</v>
      </c>
      <c r="BF244" s="200">
        <f t="shared" si="35"/>
        <v>0</v>
      </c>
      <c r="BG244" s="200">
        <f t="shared" si="36"/>
        <v>0</v>
      </c>
      <c r="BH244" s="200">
        <f t="shared" si="37"/>
        <v>0</v>
      </c>
      <c r="BI244" s="200">
        <f t="shared" si="38"/>
        <v>0</v>
      </c>
      <c r="BJ244" s="17" t="s">
        <v>136</v>
      </c>
      <c r="BK244" s="200">
        <f t="shared" si="39"/>
        <v>0</v>
      </c>
      <c r="BL244" s="17" t="s">
        <v>208</v>
      </c>
      <c r="BM244" s="199" t="s">
        <v>515</v>
      </c>
    </row>
    <row r="245" spans="1:65" s="2" customFormat="1" ht="16.5" customHeight="1">
      <c r="A245" s="34"/>
      <c r="B245" s="35"/>
      <c r="C245" s="223" t="s">
        <v>516</v>
      </c>
      <c r="D245" s="223" t="s">
        <v>188</v>
      </c>
      <c r="E245" s="224" t="s">
        <v>517</v>
      </c>
      <c r="F245" s="225" t="s">
        <v>518</v>
      </c>
      <c r="G245" s="226" t="s">
        <v>269</v>
      </c>
      <c r="H245" s="227">
        <v>2</v>
      </c>
      <c r="I245" s="228"/>
      <c r="J245" s="229">
        <f t="shared" si="30"/>
        <v>0</v>
      </c>
      <c r="K245" s="230"/>
      <c r="L245" s="231"/>
      <c r="M245" s="232" t="s">
        <v>1</v>
      </c>
      <c r="N245" s="233" t="s">
        <v>42</v>
      </c>
      <c r="O245" s="71"/>
      <c r="P245" s="197">
        <f t="shared" si="31"/>
        <v>0</v>
      </c>
      <c r="Q245" s="197">
        <v>0.01</v>
      </c>
      <c r="R245" s="197">
        <f t="shared" si="32"/>
        <v>0.02</v>
      </c>
      <c r="S245" s="197">
        <v>0</v>
      </c>
      <c r="T245" s="198">
        <f t="shared" si="3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9" t="s">
        <v>270</v>
      </c>
      <c r="AT245" s="199" t="s">
        <v>188</v>
      </c>
      <c r="AU245" s="199" t="s">
        <v>136</v>
      </c>
      <c r="AY245" s="17" t="s">
        <v>129</v>
      </c>
      <c r="BE245" s="200">
        <f t="shared" si="34"/>
        <v>0</v>
      </c>
      <c r="BF245" s="200">
        <f t="shared" si="35"/>
        <v>0</v>
      </c>
      <c r="BG245" s="200">
        <f t="shared" si="36"/>
        <v>0</v>
      </c>
      <c r="BH245" s="200">
        <f t="shared" si="37"/>
        <v>0</v>
      </c>
      <c r="BI245" s="200">
        <f t="shared" si="38"/>
        <v>0</v>
      </c>
      <c r="BJ245" s="17" t="s">
        <v>136</v>
      </c>
      <c r="BK245" s="200">
        <f t="shared" si="39"/>
        <v>0</v>
      </c>
      <c r="BL245" s="17" t="s">
        <v>208</v>
      </c>
      <c r="BM245" s="199" t="s">
        <v>519</v>
      </c>
    </row>
    <row r="246" spans="1:65" s="2" customFormat="1" ht="21.75" customHeight="1">
      <c r="A246" s="34"/>
      <c r="B246" s="35"/>
      <c r="C246" s="187" t="s">
        <v>520</v>
      </c>
      <c r="D246" s="187" t="s">
        <v>131</v>
      </c>
      <c r="E246" s="188" t="s">
        <v>521</v>
      </c>
      <c r="F246" s="189" t="s">
        <v>522</v>
      </c>
      <c r="G246" s="190" t="s">
        <v>494</v>
      </c>
      <c r="H246" s="191">
        <v>1</v>
      </c>
      <c r="I246" s="192"/>
      <c r="J246" s="193">
        <f t="shared" si="30"/>
        <v>0</v>
      </c>
      <c r="K246" s="194"/>
      <c r="L246" s="39"/>
      <c r="M246" s="195" t="s">
        <v>1</v>
      </c>
      <c r="N246" s="196" t="s">
        <v>42</v>
      </c>
      <c r="O246" s="71"/>
      <c r="P246" s="197">
        <f t="shared" si="31"/>
        <v>0</v>
      </c>
      <c r="Q246" s="197">
        <v>5.0299999999999997E-3</v>
      </c>
      <c r="R246" s="197">
        <f t="shared" si="32"/>
        <v>5.0299999999999997E-3</v>
      </c>
      <c r="S246" s="197">
        <v>0</v>
      </c>
      <c r="T246" s="198">
        <f t="shared" si="3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9" t="s">
        <v>208</v>
      </c>
      <c r="AT246" s="199" t="s">
        <v>131</v>
      </c>
      <c r="AU246" s="199" t="s">
        <v>136</v>
      </c>
      <c r="AY246" s="17" t="s">
        <v>129</v>
      </c>
      <c r="BE246" s="200">
        <f t="shared" si="34"/>
        <v>0</v>
      </c>
      <c r="BF246" s="200">
        <f t="shared" si="35"/>
        <v>0</v>
      </c>
      <c r="BG246" s="200">
        <f t="shared" si="36"/>
        <v>0</v>
      </c>
      <c r="BH246" s="200">
        <f t="shared" si="37"/>
        <v>0</v>
      </c>
      <c r="BI246" s="200">
        <f t="shared" si="38"/>
        <v>0</v>
      </c>
      <c r="BJ246" s="17" t="s">
        <v>136</v>
      </c>
      <c r="BK246" s="200">
        <f t="shared" si="39"/>
        <v>0</v>
      </c>
      <c r="BL246" s="17" t="s">
        <v>208</v>
      </c>
      <c r="BM246" s="199" t="s">
        <v>523</v>
      </c>
    </row>
    <row r="247" spans="1:65" s="2" customFormat="1" ht="21.75" customHeight="1">
      <c r="A247" s="34"/>
      <c r="B247" s="35"/>
      <c r="C247" s="223" t="s">
        <v>524</v>
      </c>
      <c r="D247" s="223" t="s">
        <v>188</v>
      </c>
      <c r="E247" s="224" t="s">
        <v>525</v>
      </c>
      <c r="F247" s="225" t="s">
        <v>526</v>
      </c>
      <c r="G247" s="226" t="s">
        <v>269</v>
      </c>
      <c r="H247" s="227">
        <v>1</v>
      </c>
      <c r="I247" s="228"/>
      <c r="J247" s="229">
        <f t="shared" si="30"/>
        <v>0</v>
      </c>
      <c r="K247" s="230"/>
      <c r="L247" s="231"/>
      <c r="M247" s="232" t="s">
        <v>1</v>
      </c>
      <c r="N247" s="233" t="s">
        <v>42</v>
      </c>
      <c r="O247" s="71"/>
      <c r="P247" s="197">
        <f t="shared" si="31"/>
        <v>0</v>
      </c>
      <c r="Q247" s="197">
        <v>0.05</v>
      </c>
      <c r="R247" s="197">
        <f t="shared" si="32"/>
        <v>0.05</v>
      </c>
      <c r="S247" s="197">
        <v>0</v>
      </c>
      <c r="T247" s="198">
        <f t="shared" si="33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9" t="s">
        <v>270</v>
      </c>
      <c r="AT247" s="199" t="s">
        <v>188</v>
      </c>
      <c r="AU247" s="199" t="s">
        <v>136</v>
      </c>
      <c r="AY247" s="17" t="s">
        <v>129</v>
      </c>
      <c r="BE247" s="200">
        <f t="shared" si="34"/>
        <v>0</v>
      </c>
      <c r="BF247" s="200">
        <f t="shared" si="35"/>
        <v>0</v>
      </c>
      <c r="BG247" s="200">
        <f t="shared" si="36"/>
        <v>0</v>
      </c>
      <c r="BH247" s="200">
        <f t="shared" si="37"/>
        <v>0</v>
      </c>
      <c r="BI247" s="200">
        <f t="shared" si="38"/>
        <v>0</v>
      </c>
      <c r="BJ247" s="17" t="s">
        <v>136</v>
      </c>
      <c r="BK247" s="200">
        <f t="shared" si="39"/>
        <v>0</v>
      </c>
      <c r="BL247" s="17" t="s">
        <v>208</v>
      </c>
      <c r="BM247" s="199" t="s">
        <v>527</v>
      </c>
    </row>
    <row r="248" spans="1:65" s="2" customFormat="1" ht="21.75" customHeight="1">
      <c r="A248" s="34"/>
      <c r="B248" s="35"/>
      <c r="C248" s="187" t="s">
        <v>528</v>
      </c>
      <c r="D248" s="187" t="s">
        <v>131</v>
      </c>
      <c r="E248" s="188" t="s">
        <v>529</v>
      </c>
      <c r="F248" s="189" t="s">
        <v>530</v>
      </c>
      <c r="G248" s="190" t="s">
        <v>494</v>
      </c>
      <c r="H248" s="191">
        <v>1</v>
      </c>
      <c r="I248" s="192"/>
      <c r="J248" s="193">
        <f t="shared" si="30"/>
        <v>0</v>
      </c>
      <c r="K248" s="194"/>
      <c r="L248" s="39"/>
      <c r="M248" s="195" t="s">
        <v>1</v>
      </c>
      <c r="N248" s="196" t="s">
        <v>42</v>
      </c>
      <c r="O248" s="71"/>
      <c r="P248" s="197">
        <f t="shared" si="31"/>
        <v>0</v>
      </c>
      <c r="Q248" s="197">
        <v>5.0299999999999997E-3</v>
      </c>
      <c r="R248" s="197">
        <f t="shared" si="32"/>
        <v>5.0299999999999997E-3</v>
      </c>
      <c r="S248" s="197">
        <v>0</v>
      </c>
      <c r="T248" s="198">
        <f t="shared" si="33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9" t="s">
        <v>208</v>
      </c>
      <c r="AT248" s="199" t="s">
        <v>131</v>
      </c>
      <c r="AU248" s="199" t="s">
        <v>136</v>
      </c>
      <c r="AY248" s="17" t="s">
        <v>129</v>
      </c>
      <c r="BE248" s="200">
        <f t="shared" si="34"/>
        <v>0</v>
      </c>
      <c r="BF248" s="200">
        <f t="shared" si="35"/>
        <v>0</v>
      </c>
      <c r="BG248" s="200">
        <f t="shared" si="36"/>
        <v>0</v>
      </c>
      <c r="BH248" s="200">
        <f t="shared" si="37"/>
        <v>0</v>
      </c>
      <c r="BI248" s="200">
        <f t="shared" si="38"/>
        <v>0</v>
      </c>
      <c r="BJ248" s="17" t="s">
        <v>136</v>
      </c>
      <c r="BK248" s="200">
        <f t="shared" si="39"/>
        <v>0</v>
      </c>
      <c r="BL248" s="17" t="s">
        <v>208</v>
      </c>
      <c r="BM248" s="199" t="s">
        <v>531</v>
      </c>
    </row>
    <row r="249" spans="1:65" s="2" customFormat="1" ht="21.75" customHeight="1">
      <c r="A249" s="34"/>
      <c r="B249" s="35"/>
      <c r="C249" s="223" t="s">
        <v>532</v>
      </c>
      <c r="D249" s="223" t="s">
        <v>188</v>
      </c>
      <c r="E249" s="224" t="s">
        <v>533</v>
      </c>
      <c r="F249" s="225" t="s">
        <v>534</v>
      </c>
      <c r="G249" s="226" t="s">
        <v>269</v>
      </c>
      <c r="H249" s="227">
        <v>1</v>
      </c>
      <c r="I249" s="228"/>
      <c r="J249" s="229">
        <f t="shared" si="30"/>
        <v>0</v>
      </c>
      <c r="K249" s="230"/>
      <c r="L249" s="231"/>
      <c r="M249" s="232" t="s">
        <v>1</v>
      </c>
      <c r="N249" s="233" t="s">
        <v>42</v>
      </c>
      <c r="O249" s="71"/>
      <c r="P249" s="197">
        <f t="shared" si="31"/>
        <v>0</v>
      </c>
      <c r="Q249" s="197">
        <v>7.8E-2</v>
      </c>
      <c r="R249" s="197">
        <f t="shared" si="32"/>
        <v>7.8E-2</v>
      </c>
      <c r="S249" s="197">
        <v>0</v>
      </c>
      <c r="T249" s="198">
        <f t="shared" si="33"/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270</v>
      </c>
      <c r="AT249" s="199" t="s">
        <v>188</v>
      </c>
      <c r="AU249" s="199" t="s">
        <v>136</v>
      </c>
      <c r="AY249" s="17" t="s">
        <v>129</v>
      </c>
      <c r="BE249" s="200">
        <f t="shared" si="34"/>
        <v>0</v>
      </c>
      <c r="BF249" s="200">
        <f t="shared" si="35"/>
        <v>0</v>
      </c>
      <c r="BG249" s="200">
        <f t="shared" si="36"/>
        <v>0</v>
      </c>
      <c r="BH249" s="200">
        <f t="shared" si="37"/>
        <v>0</v>
      </c>
      <c r="BI249" s="200">
        <f t="shared" si="38"/>
        <v>0</v>
      </c>
      <c r="BJ249" s="17" t="s">
        <v>136</v>
      </c>
      <c r="BK249" s="200">
        <f t="shared" si="39"/>
        <v>0</v>
      </c>
      <c r="BL249" s="17" t="s">
        <v>208</v>
      </c>
      <c r="BM249" s="199" t="s">
        <v>535</v>
      </c>
    </row>
    <row r="250" spans="1:65" s="2" customFormat="1" ht="16.5" customHeight="1">
      <c r="A250" s="34"/>
      <c r="B250" s="35"/>
      <c r="C250" s="187" t="s">
        <v>536</v>
      </c>
      <c r="D250" s="187" t="s">
        <v>131</v>
      </c>
      <c r="E250" s="188" t="s">
        <v>537</v>
      </c>
      <c r="F250" s="189" t="s">
        <v>538</v>
      </c>
      <c r="G250" s="190" t="s">
        <v>269</v>
      </c>
      <c r="H250" s="191">
        <v>2</v>
      </c>
      <c r="I250" s="192"/>
      <c r="J250" s="193">
        <f t="shared" si="30"/>
        <v>0</v>
      </c>
      <c r="K250" s="194"/>
      <c r="L250" s="39"/>
      <c r="M250" s="195" t="s">
        <v>1</v>
      </c>
      <c r="N250" s="196" t="s">
        <v>42</v>
      </c>
      <c r="O250" s="71"/>
      <c r="P250" s="197">
        <f t="shared" si="31"/>
        <v>0</v>
      </c>
      <c r="Q250" s="197">
        <v>0</v>
      </c>
      <c r="R250" s="197">
        <f t="shared" si="32"/>
        <v>0</v>
      </c>
      <c r="S250" s="197">
        <v>0</v>
      </c>
      <c r="T250" s="198">
        <f t="shared" si="33"/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9" t="s">
        <v>208</v>
      </c>
      <c r="AT250" s="199" t="s">
        <v>131</v>
      </c>
      <c r="AU250" s="199" t="s">
        <v>136</v>
      </c>
      <c r="AY250" s="17" t="s">
        <v>129</v>
      </c>
      <c r="BE250" s="200">
        <f t="shared" si="34"/>
        <v>0</v>
      </c>
      <c r="BF250" s="200">
        <f t="shared" si="35"/>
        <v>0</v>
      </c>
      <c r="BG250" s="200">
        <f t="shared" si="36"/>
        <v>0</v>
      </c>
      <c r="BH250" s="200">
        <f t="shared" si="37"/>
        <v>0</v>
      </c>
      <c r="BI250" s="200">
        <f t="shared" si="38"/>
        <v>0</v>
      </c>
      <c r="BJ250" s="17" t="s">
        <v>136</v>
      </c>
      <c r="BK250" s="200">
        <f t="shared" si="39"/>
        <v>0</v>
      </c>
      <c r="BL250" s="17" t="s">
        <v>208</v>
      </c>
      <c r="BM250" s="199" t="s">
        <v>539</v>
      </c>
    </row>
    <row r="251" spans="1:65" s="2" customFormat="1" ht="16.5" customHeight="1">
      <c r="A251" s="34"/>
      <c r="B251" s="35"/>
      <c r="C251" s="223" t="s">
        <v>540</v>
      </c>
      <c r="D251" s="223" t="s">
        <v>188</v>
      </c>
      <c r="E251" s="224" t="s">
        <v>541</v>
      </c>
      <c r="F251" s="225" t="s">
        <v>542</v>
      </c>
      <c r="G251" s="226" t="s">
        <v>269</v>
      </c>
      <c r="H251" s="227">
        <v>2</v>
      </c>
      <c r="I251" s="228"/>
      <c r="J251" s="229">
        <f t="shared" si="30"/>
        <v>0</v>
      </c>
      <c r="K251" s="230"/>
      <c r="L251" s="231"/>
      <c r="M251" s="232" t="s">
        <v>1</v>
      </c>
      <c r="N251" s="233" t="s">
        <v>42</v>
      </c>
      <c r="O251" s="71"/>
      <c r="P251" s="197">
        <f t="shared" si="31"/>
        <v>0</v>
      </c>
      <c r="Q251" s="197">
        <v>1.5E-3</v>
      </c>
      <c r="R251" s="197">
        <f t="shared" si="32"/>
        <v>3.0000000000000001E-3</v>
      </c>
      <c r="S251" s="197">
        <v>0</v>
      </c>
      <c r="T251" s="198">
        <f t="shared" si="33"/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9" t="s">
        <v>270</v>
      </c>
      <c r="AT251" s="199" t="s">
        <v>188</v>
      </c>
      <c r="AU251" s="199" t="s">
        <v>136</v>
      </c>
      <c r="AY251" s="17" t="s">
        <v>129</v>
      </c>
      <c r="BE251" s="200">
        <f t="shared" si="34"/>
        <v>0</v>
      </c>
      <c r="BF251" s="200">
        <f t="shared" si="35"/>
        <v>0</v>
      </c>
      <c r="BG251" s="200">
        <f t="shared" si="36"/>
        <v>0</v>
      </c>
      <c r="BH251" s="200">
        <f t="shared" si="37"/>
        <v>0</v>
      </c>
      <c r="BI251" s="200">
        <f t="shared" si="38"/>
        <v>0</v>
      </c>
      <c r="BJ251" s="17" t="s">
        <v>136</v>
      </c>
      <c r="BK251" s="200">
        <f t="shared" si="39"/>
        <v>0</v>
      </c>
      <c r="BL251" s="17" t="s">
        <v>208</v>
      </c>
      <c r="BM251" s="199" t="s">
        <v>543</v>
      </c>
    </row>
    <row r="252" spans="1:65" s="2" customFormat="1" ht="16.5" customHeight="1">
      <c r="A252" s="34"/>
      <c r="B252" s="35"/>
      <c r="C252" s="187" t="s">
        <v>544</v>
      </c>
      <c r="D252" s="187" t="s">
        <v>131</v>
      </c>
      <c r="E252" s="188" t="s">
        <v>545</v>
      </c>
      <c r="F252" s="189" t="s">
        <v>546</v>
      </c>
      <c r="G252" s="190" t="s">
        <v>269</v>
      </c>
      <c r="H252" s="191">
        <v>10</v>
      </c>
      <c r="I252" s="192"/>
      <c r="J252" s="193">
        <f t="shared" si="30"/>
        <v>0</v>
      </c>
      <c r="K252" s="194"/>
      <c r="L252" s="39"/>
      <c r="M252" s="195" t="s">
        <v>1</v>
      </c>
      <c r="N252" s="196" t="s">
        <v>42</v>
      </c>
      <c r="O252" s="71"/>
      <c r="P252" s="197">
        <f t="shared" si="31"/>
        <v>0</v>
      </c>
      <c r="Q252" s="197">
        <v>4.0000000000000003E-5</v>
      </c>
      <c r="R252" s="197">
        <f t="shared" si="32"/>
        <v>4.0000000000000002E-4</v>
      </c>
      <c r="S252" s="197">
        <v>0</v>
      </c>
      <c r="T252" s="198">
        <f t="shared" si="33"/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9" t="s">
        <v>208</v>
      </c>
      <c r="AT252" s="199" t="s">
        <v>131</v>
      </c>
      <c r="AU252" s="199" t="s">
        <v>136</v>
      </c>
      <c r="AY252" s="17" t="s">
        <v>129</v>
      </c>
      <c r="BE252" s="200">
        <f t="shared" si="34"/>
        <v>0</v>
      </c>
      <c r="BF252" s="200">
        <f t="shared" si="35"/>
        <v>0</v>
      </c>
      <c r="BG252" s="200">
        <f t="shared" si="36"/>
        <v>0</v>
      </c>
      <c r="BH252" s="200">
        <f t="shared" si="37"/>
        <v>0</v>
      </c>
      <c r="BI252" s="200">
        <f t="shared" si="38"/>
        <v>0</v>
      </c>
      <c r="BJ252" s="17" t="s">
        <v>136</v>
      </c>
      <c r="BK252" s="200">
        <f t="shared" si="39"/>
        <v>0</v>
      </c>
      <c r="BL252" s="17" t="s">
        <v>208</v>
      </c>
      <c r="BM252" s="199" t="s">
        <v>547</v>
      </c>
    </row>
    <row r="253" spans="1:65" s="2" customFormat="1" ht="16.5" customHeight="1">
      <c r="A253" s="34"/>
      <c r="B253" s="35"/>
      <c r="C253" s="223" t="s">
        <v>548</v>
      </c>
      <c r="D253" s="223" t="s">
        <v>188</v>
      </c>
      <c r="E253" s="224" t="s">
        <v>549</v>
      </c>
      <c r="F253" s="225" t="s">
        <v>550</v>
      </c>
      <c r="G253" s="226" t="s">
        <v>269</v>
      </c>
      <c r="H253" s="227">
        <v>10</v>
      </c>
      <c r="I253" s="228"/>
      <c r="J253" s="229">
        <f t="shared" si="30"/>
        <v>0</v>
      </c>
      <c r="K253" s="230"/>
      <c r="L253" s="231"/>
      <c r="M253" s="232" t="s">
        <v>1</v>
      </c>
      <c r="N253" s="233" t="s">
        <v>42</v>
      </c>
      <c r="O253" s="71"/>
      <c r="P253" s="197">
        <f t="shared" si="31"/>
        <v>0</v>
      </c>
      <c r="Q253" s="197">
        <v>1.8E-3</v>
      </c>
      <c r="R253" s="197">
        <f t="shared" si="32"/>
        <v>1.7999999999999999E-2</v>
      </c>
      <c r="S253" s="197">
        <v>0</v>
      </c>
      <c r="T253" s="198">
        <f t="shared" si="33"/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9" t="s">
        <v>270</v>
      </c>
      <c r="AT253" s="199" t="s">
        <v>188</v>
      </c>
      <c r="AU253" s="199" t="s">
        <v>136</v>
      </c>
      <c r="AY253" s="17" t="s">
        <v>129</v>
      </c>
      <c r="BE253" s="200">
        <f t="shared" si="34"/>
        <v>0</v>
      </c>
      <c r="BF253" s="200">
        <f t="shared" si="35"/>
        <v>0</v>
      </c>
      <c r="BG253" s="200">
        <f t="shared" si="36"/>
        <v>0</v>
      </c>
      <c r="BH253" s="200">
        <f t="shared" si="37"/>
        <v>0</v>
      </c>
      <c r="BI253" s="200">
        <f t="shared" si="38"/>
        <v>0</v>
      </c>
      <c r="BJ253" s="17" t="s">
        <v>136</v>
      </c>
      <c r="BK253" s="200">
        <f t="shared" si="39"/>
        <v>0</v>
      </c>
      <c r="BL253" s="17" t="s">
        <v>208</v>
      </c>
      <c r="BM253" s="199" t="s">
        <v>551</v>
      </c>
    </row>
    <row r="254" spans="1:65" s="2" customFormat="1" ht="21.75" customHeight="1">
      <c r="A254" s="34"/>
      <c r="B254" s="35"/>
      <c r="C254" s="187" t="s">
        <v>552</v>
      </c>
      <c r="D254" s="187" t="s">
        <v>131</v>
      </c>
      <c r="E254" s="188" t="s">
        <v>553</v>
      </c>
      <c r="F254" s="189" t="s">
        <v>554</v>
      </c>
      <c r="G254" s="190" t="s">
        <v>269</v>
      </c>
      <c r="H254" s="191">
        <v>1</v>
      </c>
      <c r="I254" s="192"/>
      <c r="J254" s="193">
        <f t="shared" si="30"/>
        <v>0</v>
      </c>
      <c r="K254" s="194"/>
      <c r="L254" s="39"/>
      <c r="M254" s="195" t="s">
        <v>1</v>
      </c>
      <c r="N254" s="196" t="s">
        <v>42</v>
      </c>
      <c r="O254" s="71"/>
      <c r="P254" s="197">
        <f t="shared" si="31"/>
        <v>0</v>
      </c>
      <c r="Q254" s="197">
        <v>1.2999999999999999E-4</v>
      </c>
      <c r="R254" s="197">
        <f t="shared" si="32"/>
        <v>1.2999999999999999E-4</v>
      </c>
      <c r="S254" s="197">
        <v>0</v>
      </c>
      <c r="T254" s="198">
        <f t="shared" si="33"/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9" t="s">
        <v>208</v>
      </c>
      <c r="AT254" s="199" t="s">
        <v>131</v>
      </c>
      <c r="AU254" s="199" t="s">
        <v>136</v>
      </c>
      <c r="AY254" s="17" t="s">
        <v>129</v>
      </c>
      <c r="BE254" s="200">
        <f t="shared" si="34"/>
        <v>0</v>
      </c>
      <c r="BF254" s="200">
        <f t="shared" si="35"/>
        <v>0</v>
      </c>
      <c r="BG254" s="200">
        <f t="shared" si="36"/>
        <v>0</v>
      </c>
      <c r="BH254" s="200">
        <f t="shared" si="37"/>
        <v>0</v>
      </c>
      <c r="BI254" s="200">
        <f t="shared" si="38"/>
        <v>0</v>
      </c>
      <c r="BJ254" s="17" t="s">
        <v>136</v>
      </c>
      <c r="BK254" s="200">
        <f t="shared" si="39"/>
        <v>0</v>
      </c>
      <c r="BL254" s="17" t="s">
        <v>208</v>
      </c>
      <c r="BM254" s="199" t="s">
        <v>555</v>
      </c>
    </row>
    <row r="255" spans="1:65" s="2" customFormat="1" ht="16.5" customHeight="1">
      <c r="A255" s="34"/>
      <c r="B255" s="35"/>
      <c r="C255" s="223" t="s">
        <v>556</v>
      </c>
      <c r="D255" s="223" t="s">
        <v>188</v>
      </c>
      <c r="E255" s="224" t="s">
        <v>557</v>
      </c>
      <c r="F255" s="225" t="s">
        <v>558</v>
      </c>
      <c r="G255" s="226" t="s">
        <v>269</v>
      </c>
      <c r="H255" s="227">
        <v>1</v>
      </c>
      <c r="I255" s="228"/>
      <c r="J255" s="229">
        <f t="shared" si="30"/>
        <v>0</v>
      </c>
      <c r="K255" s="230"/>
      <c r="L255" s="231"/>
      <c r="M255" s="232" t="s">
        <v>1</v>
      </c>
      <c r="N255" s="233" t="s">
        <v>42</v>
      </c>
      <c r="O255" s="71"/>
      <c r="P255" s="197">
        <f t="shared" si="31"/>
        <v>0</v>
      </c>
      <c r="Q255" s="197">
        <v>1.6800000000000001E-3</v>
      </c>
      <c r="R255" s="197">
        <f t="shared" si="32"/>
        <v>1.6800000000000001E-3</v>
      </c>
      <c r="S255" s="197">
        <v>0</v>
      </c>
      <c r="T255" s="198">
        <f t="shared" si="33"/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9" t="s">
        <v>270</v>
      </c>
      <c r="AT255" s="199" t="s">
        <v>188</v>
      </c>
      <c r="AU255" s="199" t="s">
        <v>136</v>
      </c>
      <c r="AY255" s="17" t="s">
        <v>129</v>
      </c>
      <c r="BE255" s="200">
        <f t="shared" si="34"/>
        <v>0</v>
      </c>
      <c r="BF255" s="200">
        <f t="shared" si="35"/>
        <v>0</v>
      </c>
      <c r="BG255" s="200">
        <f t="shared" si="36"/>
        <v>0</v>
      </c>
      <c r="BH255" s="200">
        <f t="shared" si="37"/>
        <v>0</v>
      </c>
      <c r="BI255" s="200">
        <f t="shared" si="38"/>
        <v>0</v>
      </c>
      <c r="BJ255" s="17" t="s">
        <v>136</v>
      </c>
      <c r="BK255" s="200">
        <f t="shared" si="39"/>
        <v>0</v>
      </c>
      <c r="BL255" s="17" t="s">
        <v>208</v>
      </c>
      <c r="BM255" s="199" t="s">
        <v>559</v>
      </c>
    </row>
    <row r="256" spans="1:65" s="2" customFormat="1" ht="21.75" customHeight="1">
      <c r="A256" s="34"/>
      <c r="B256" s="35"/>
      <c r="C256" s="187" t="s">
        <v>560</v>
      </c>
      <c r="D256" s="187" t="s">
        <v>131</v>
      </c>
      <c r="E256" s="188" t="s">
        <v>561</v>
      </c>
      <c r="F256" s="189" t="s">
        <v>562</v>
      </c>
      <c r="G256" s="190" t="s">
        <v>269</v>
      </c>
      <c r="H256" s="191">
        <v>1</v>
      </c>
      <c r="I256" s="192"/>
      <c r="J256" s="193">
        <f t="shared" si="30"/>
        <v>0</v>
      </c>
      <c r="K256" s="194"/>
      <c r="L256" s="39"/>
      <c r="M256" s="195" t="s">
        <v>1</v>
      </c>
      <c r="N256" s="196" t="s">
        <v>42</v>
      </c>
      <c r="O256" s="71"/>
      <c r="P256" s="197">
        <f t="shared" si="31"/>
        <v>0</v>
      </c>
      <c r="Q256" s="197">
        <v>6.0000000000000002E-5</v>
      </c>
      <c r="R256" s="197">
        <f t="shared" si="32"/>
        <v>6.0000000000000002E-5</v>
      </c>
      <c r="S256" s="197">
        <v>0</v>
      </c>
      <c r="T256" s="198">
        <f t="shared" si="33"/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9" t="s">
        <v>208</v>
      </c>
      <c r="AT256" s="199" t="s">
        <v>131</v>
      </c>
      <c r="AU256" s="199" t="s">
        <v>136</v>
      </c>
      <c r="AY256" s="17" t="s">
        <v>129</v>
      </c>
      <c r="BE256" s="200">
        <f t="shared" si="34"/>
        <v>0</v>
      </c>
      <c r="BF256" s="200">
        <f t="shared" si="35"/>
        <v>0</v>
      </c>
      <c r="BG256" s="200">
        <f t="shared" si="36"/>
        <v>0</v>
      </c>
      <c r="BH256" s="200">
        <f t="shared" si="37"/>
        <v>0</v>
      </c>
      <c r="BI256" s="200">
        <f t="shared" si="38"/>
        <v>0</v>
      </c>
      <c r="BJ256" s="17" t="s">
        <v>136</v>
      </c>
      <c r="BK256" s="200">
        <f t="shared" si="39"/>
        <v>0</v>
      </c>
      <c r="BL256" s="17" t="s">
        <v>208</v>
      </c>
      <c r="BM256" s="199" t="s">
        <v>563</v>
      </c>
    </row>
    <row r="257" spans="1:65" s="2" customFormat="1" ht="16.5" customHeight="1">
      <c r="A257" s="34"/>
      <c r="B257" s="35"/>
      <c r="C257" s="223" t="s">
        <v>564</v>
      </c>
      <c r="D257" s="223" t="s">
        <v>188</v>
      </c>
      <c r="E257" s="224" t="s">
        <v>565</v>
      </c>
      <c r="F257" s="225" t="s">
        <v>566</v>
      </c>
      <c r="G257" s="226" t="s">
        <v>269</v>
      </c>
      <c r="H257" s="227">
        <v>1</v>
      </c>
      <c r="I257" s="228"/>
      <c r="J257" s="229">
        <f t="shared" si="30"/>
        <v>0</v>
      </c>
      <c r="K257" s="230"/>
      <c r="L257" s="231"/>
      <c r="M257" s="232" t="s">
        <v>1</v>
      </c>
      <c r="N257" s="233" t="s">
        <v>42</v>
      </c>
      <c r="O257" s="71"/>
      <c r="P257" s="197">
        <f t="shared" si="31"/>
        <v>0</v>
      </c>
      <c r="Q257" s="197">
        <v>1E-4</v>
      </c>
      <c r="R257" s="197">
        <f t="shared" si="32"/>
        <v>1E-4</v>
      </c>
      <c r="S257" s="197">
        <v>0</v>
      </c>
      <c r="T257" s="198">
        <f t="shared" si="33"/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270</v>
      </c>
      <c r="AT257" s="199" t="s">
        <v>188</v>
      </c>
      <c r="AU257" s="199" t="s">
        <v>136</v>
      </c>
      <c r="AY257" s="17" t="s">
        <v>129</v>
      </c>
      <c r="BE257" s="200">
        <f t="shared" si="34"/>
        <v>0</v>
      </c>
      <c r="BF257" s="200">
        <f t="shared" si="35"/>
        <v>0</v>
      </c>
      <c r="BG257" s="200">
        <f t="shared" si="36"/>
        <v>0</v>
      </c>
      <c r="BH257" s="200">
        <f t="shared" si="37"/>
        <v>0</v>
      </c>
      <c r="BI257" s="200">
        <f t="shared" si="38"/>
        <v>0</v>
      </c>
      <c r="BJ257" s="17" t="s">
        <v>136</v>
      </c>
      <c r="BK257" s="200">
        <f t="shared" si="39"/>
        <v>0</v>
      </c>
      <c r="BL257" s="17" t="s">
        <v>208</v>
      </c>
      <c r="BM257" s="199" t="s">
        <v>567</v>
      </c>
    </row>
    <row r="258" spans="1:65" s="2" customFormat="1" ht="21.75" customHeight="1">
      <c r="A258" s="34"/>
      <c r="B258" s="35"/>
      <c r="C258" s="187" t="s">
        <v>568</v>
      </c>
      <c r="D258" s="187" t="s">
        <v>131</v>
      </c>
      <c r="E258" s="188" t="s">
        <v>569</v>
      </c>
      <c r="F258" s="189" t="s">
        <v>570</v>
      </c>
      <c r="G258" s="190" t="s">
        <v>174</v>
      </c>
      <c r="H258" s="191">
        <v>0.51</v>
      </c>
      <c r="I258" s="192"/>
      <c r="J258" s="193">
        <f t="shared" si="30"/>
        <v>0</v>
      </c>
      <c r="K258" s="194"/>
      <c r="L258" s="39"/>
      <c r="M258" s="195" t="s">
        <v>1</v>
      </c>
      <c r="N258" s="196" t="s">
        <v>42</v>
      </c>
      <c r="O258" s="71"/>
      <c r="P258" s="197">
        <f t="shared" si="31"/>
        <v>0</v>
      </c>
      <c r="Q258" s="197">
        <v>0</v>
      </c>
      <c r="R258" s="197">
        <f t="shared" si="32"/>
        <v>0</v>
      </c>
      <c r="S258" s="197">
        <v>0</v>
      </c>
      <c r="T258" s="198">
        <f t="shared" si="33"/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9" t="s">
        <v>208</v>
      </c>
      <c r="AT258" s="199" t="s">
        <v>131</v>
      </c>
      <c r="AU258" s="199" t="s">
        <v>136</v>
      </c>
      <c r="AY258" s="17" t="s">
        <v>129</v>
      </c>
      <c r="BE258" s="200">
        <f t="shared" si="34"/>
        <v>0</v>
      </c>
      <c r="BF258" s="200">
        <f t="shared" si="35"/>
        <v>0</v>
      </c>
      <c r="BG258" s="200">
        <f t="shared" si="36"/>
        <v>0</v>
      </c>
      <c r="BH258" s="200">
        <f t="shared" si="37"/>
        <v>0</v>
      </c>
      <c r="BI258" s="200">
        <f t="shared" si="38"/>
        <v>0</v>
      </c>
      <c r="BJ258" s="17" t="s">
        <v>136</v>
      </c>
      <c r="BK258" s="200">
        <f t="shared" si="39"/>
        <v>0</v>
      </c>
      <c r="BL258" s="17" t="s">
        <v>208</v>
      </c>
      <c r="BM258" s="199" t="s">
        <v>571</v>
      </c>
    </row>
    <row r="259" spans="1:65" s="2" customFormat="1" ht="21.75" customHeight="1">
      <c r="A259" s="34"/>
      <c r="B259" s="35"/>
      <c r="C259" s="187" t="s">
        <v>572</v>
      </c>
      <c r="D259" s="187" t="s">
        <v>131</v>
      </c>
      <c r="E259" s="188" t="s">
        <v>573</v>
      </c>
      <c r="F259" s="189" t="s">
        <v>574</v>
      </c>
      <c r="G259" s="190" t="s">
        <v>174</v>
      </c>
      <c r="H259" s="191">
        <v>0.51</v>
      </c>
      <c r="I259" s="192"/>
      <c r="J259" s="193">
        <f t="shared" si="30"/>
        <v>0</v>
      </c>
      <c r="K259" s="194"/>
      <c r="L259" s="39"/>
      <c r="M259" s="195" t="s">
        <v>1</v>
      </c>
      <c r="N259" s="196" t="s">
        <v>42</v>
      </c>
      <c r="O259" s="71"/>
      <c r="P259" s="197">
        <f t="shared" si="31"/>
        <v>0</v>
      </c>
      <c r="Q259" s="197">
        <v>0</v>
      </c>
      <c r="R259" s="197">
        <f t="shared" si="32"/>
        <v>0</v>
      </c>
      <c r="S259" s="197">
        <v>0</v>
      </c>
      <c r="T259" s="198">
        <f t="shared" si="33"/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9" t="s">
        <v>208</v>
      </c>
      <c r="AT259" s="199" t="s">
        <v>131</v>
      </c>
      <c r="AU259" s="199" t="s">
        <v>136</v>
      </c>
      <c r="AY259" s="17" t="s">
        <v>129</v>
      </c>
      <c r="BE259" s="200">
        <f t="shared" si="34"/>
        <v>0</v>
      </c>
      <c r="BF259" s="200">
        <f t="shared" si="35"/>
        <v>0</v>
      </c>
      <c r="BG259" s="200">
        <f t="shared" si="36"/>
        <v>0</v>
      </c>
      <c r="BH259" s="200">
        <f t="shared" si="37"/>
        <v>0</v>
      </c>
      <c r="BI259" s="200">
        <f t="shared" si="38"/>
        <v>0</v>
      </c>
      <c r="BJ259" s="17" t="s">
        <v>136</v>
      </c>
      <c r="BK259" s="200">
        <f t="shared" si="39"/>
        <v>0</v>
      </c>
      <c r="BL259" s="17" t="s">
        <v>208</v>
      </c>
      <c r="BM259" s="199" t="s">
        <v>575</v>
      </c>
    </row>
    <row r="260" spans="1:65" s="12" customFormat="1" ht="25.9" customHeight="1">
      <c r="B260" s="171"/>
      <c r="C260" s="172"/>
      <c r="D260" s="173" t="s">
        <v>75</v>
      </c>
      <c r="E260" s="174" t="s">
        <v>576</v>
      </c>
      <c r="F260" s="174" t="s">
        <v>577</v>
      </c>
      <c r="G260" s="172"/>
      <c r="H260" s="172"/>
      <c r="I260" s="175"/>
      <c r="J260" s="176">
        <f>BK260</f>
        <v>0</v>
      </c>
      <c r="K260" s="172"/>
      <c r="L260" s="177"/>
      <c r="M260" s="178"/>
      <c r="N260" s="179"/>
      <c r="O260" s="179"/>
      <c r="P260" s="180">
        <f>P261+P264</f>
        <v>0</v>
      </c>
      <c r="Q260" s="179"/>
      <c r="R260" s="180">
        <f>R261+R264</f>
        <v>0</v>
      </c>
      <c r="S260" s="179"/>
      <c r="T260" s="181">
        <f>T261+T264</f>
        <v>0</v>
      </c>
      <c r="AR260" s="182" t="s">
        <v>151</v>
      </c>
      <c r="AT260" s="183" t="s">
        <v>75</v>
      </c>
      <c r="AU260" s="183" t="s">
        <v>76</v>
      </c>
      <c r="AY260" s="182" t="s">
        <v>129</v>
      </c>
      <c r="BK260" s="184">
        <f>BK261+BK264</f>
        <v>0</v>
      </c>
    </row>
    <row r="261" spans="1:65" s="12" customFormat="1" ht="22.9" customHeight="1">
      <c r="B261" s="171"/>
      <c r="C261" s="172"/>
      <c r="D261" s="173" t="s">
        <v>75</v>
      </c>
      <c r="E261" s="185" t="s">
        <v>578</v>
      </c>
      <c r="F261" s="185" t="s">
        <v>579</v>
      </c>
      <c r="G261" s="172"/>
      <c r="H261" s="172"/>
      <c r="I261" s="175"/>
      <c r="J261" s="186">
        <f>BK261</f>
        <v>0</v>
      </c>
      <c r="K261" s="172"/>
      <c r="L261" s="177"/>
      <c r="M261" s="178"/>
      <c r="N261" s="179"/>
      <c r="O261" s="179"/>
      <c r="P261" s="180">
        <f>SUM(P262:P263)</f>
        <v>0</v>
      </c>
      <c r="Q261" s="179"/>
      <c r="R261" s="180">
        <f>SUM(R262:R263)</f>
        <v>0</v>
      </c>
      <c r="S261" s="179"/>
      <c r="T261" s="181">
        <f>SUM(T262:T263)</f>
        <v>0</v>
      </c>
      <c r="AR261" s="182" t="s">
        <v>151</v>
      </c>
      <c r="AT261" s="183" t="s">
        <v>75</v>
      </c>
      <c r="AU261" s="183" t="s">
        <v>84</v>
      </c>
      <c r="AY261" s="182" t="s">
        <v>129</v>
      </c>
      <c r="BK261" s="184">
        <f>SUM(BK262:BK263)</f>
        <v>0</v>
      </c>
    </row>
    <row r="262" spans="1:65" s="2" customFormat="1" ht="16.5" customHeight="1">
      <c r="A262" s="34"/>
      <c r="B262" s="35"/>
      <c r="C262" s="187" t="s">
        <v>580</v>
      </c>
      <c r="D262" s="187" t="s">
        <v>131</v>
      </c>
      <c r="E262" s="188" t="s">
        <v>581</v>
      </c>
      <c r="F262" s="189" t="s">
        <v>582</v>
      </c>
      <c r="G262" s="190" t="s">
        <v>216</v>
      </c>
      <c r="H262" s="191">
        <v>1</v>
      </c>
      <c r="I262" s="192"/>
      <c r="J262" s="193">
        <f>ROUND(I262*H262,2)</f>
        <v>0</v>
      </c>
      <c r="K262" s="194"/>
      <c r="L262" s="39"/>
      <c r="M262" s="195" t="s">
        <v>1</v>
      </c>
      <c r="N262" s="196" t="s">
        <v>42</v>
      </c>
      <c r="O262" s="71"/>
      <c r="P262" s="197">
        <f>O262*H262</f>
        <v>0</v>
      </c>
      <c r="Q262" s="197">
        <v>0</v>
      </c>
      <c r="R262" s="197">
        <f>Q262*H262</f>
        <v>0</v>
      </c>
      <c r="S262" s="197">
        <v>0</v>
      </c>
      <c r="T262" s="19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9" t="s">
        <v>583</v>
      </c>
      <c r="AT262" s="199" t="s">
        <v>131</v>
      </c>
      <c r="AU262" s="199" t="s">
        <v>136</v>
      </c>
      <c r="AY262" s="17" t="s">
        <v>129</v>
      </c>
      <c r="BE262" s="200">
        <f>IF(N262="základní",J262,0)</f>
        <v>0</v>
      </c>
      <c r="BF262" s="200">
        <f>IF(N262="snížená",J262,0)</f>
        <v>0</v>
      </c>
      <c r="BG262" s="200">
        <f>IF(N262="zákl. přenesená",J262,0)</f>
        <v>0</v>
      </c>
      <c r="BH262" s="200">
        <f>IF(N262="sníž. přenesená",J262,0)</f>
        <v>0</v>
      </c>
      <c r="BI262" s="200">
        <f>IF(N262="nulová",J262,0)</f>
        <v>0</v>
      </c>
      <c r="BJ262" s="17" t="s">
        <v>136</v>
      </c>
      <c r="BK262" s="200">
        <f>ROUND(I262*H262,2)</f>
        <v>0</v>
      </c>
      <c r="BL262" s="17" t="s">
        <v>583</v>
      </c>
      <c r="BM262" s="199" t="s">
        <v>584</v>
      </c>
    </row>
    <row r="263" spans="1:65" s="13" customFormat="1">
      <c r="B263" s="201"/>
      <c r="C263" s="202"/>
      <c r="D263" s="203" t="s">
        <v>146</v>
      </c>
      <c r="E263" s="204" t="s">
        <v>1</v>
      </c>
      <c r="F263" s="205" t="s">
        <v>84</v>
      </c>
      <c r="G263" s="202"/>
      <c r="H263" s="206">
        <v>1</v>
      </c>
      <c r="I263" s="207"/>
      <c r="J263" s="202"/>
      <c r="K263" s="202"/>
      <c r="L263" s="208"/>
      <c r="M263" s="209"/>
      <c r="N263" s="210"/>
      <c r="O263" s="210"/>
      <c r="P263" s="210"/>
      <c r="Q263" s="210"/>
      <c r="R263" s="210"/>
      <c r="S263" s="210"/>
      <c r="T263" s="211"/>
      <c r="AT263" s="212" t="s">
        <v>146</v>
      </c>
      <c r="AU263" s="212" t="s">
        <v>136</v>
      </c>
      <c r="AV263" s="13" t="s">
        <v>136</v>
      </c>
      <c r="AW263" s="13" t="s">
        <v>32</v>
      </c>
      <c r="AX263" s="13" t="s">
        <v>84</v>
      </c>
      <c r="AY263" s="212" t="s">
        <v>129</v>
      </c>
    </row>
    <row r="264" spans="1:65" s="12" customFormat="1" ht="22.9" customHeight="1">
      <c r="B264" s="171"/>
      <c r="C264" s="172"/>
      <c r="D264" s="173" t="s">
        <v>75</v>
      </c>
      <c r="E264" s="185" t="s">
        <v>585</v>
      </c>
      <c r="F264" s="185" t="s">
        <v>586</v>
      </c>
      <c r="G264" s="172"/>
      <c r="H264" s="172"/>
      <c r="I264" s="175"/>
      <c r="J264" s="186">
        <f>BK264</f>
        <v>0</v>
      </c>
      <c r="K264" s="172"/>
      <c r="L264" s="177"/>
      <c r="M264" s="178"/>
      <c r="N264" s="179"/>
      <c r="O264" s="179"/>
      <c r="P264" s="180">
        <f>P265</f>
        <v>0</v>
      </c>
      <c r="Q264" s="179"/>
      <c r="R264" s="180">
        <f>R265</f>
        <v>0</v>
      </c>
      <c r="S264" s="179"/>
      <c r="T264" s="181">
        <f>T265</f>
        <v>0</v>
      </c>
      <c r="AR264" s="182" t="s">
        <v>151</v>
      </c>
      <c r="AT264" s="183" t="s">
        <v>75</v>
      </c>
      <c r="AU264" s="183" t="s">
        <v>84</v>
      </c>
      <c r="AY264" s="182" t="s">
        <v>129</v>
      </c>
      <c r="BK264" s="184">
        <f>BK265</f>
        <v>0</v>
      </c>
    </row>
    <row r="265" spans="1:65" s="2" customFormat="1" ht="16.5" customHeight="1">
      <c r="A265" s="34"/>
      <c r="B265" s="35"/>
      <c r="C265" s="187" t="s">
        <v>587</v>
      </c>
      <c r="D265" s="187" t="s">
        <v>131</v>
      </c>
      <c r="E265" s="188" t="s">
        <v>588</v>
      </c>
      <c r="F265" s="189" t="s">
        <v>589</v>
      </c>
      <c r="G265" s="190" t="s">
        <v>216</v>
      </c>
      <c r="H265" s="191">
        <v>1</v>
      </c>
      <c r="I265" s="192"/>
      <c r="J265" s="193">
        <f>ROUND(I265*H265,2)</f>
        <v>0</v>
      </c>
      <c r="K265" s="194"/>
      <c r="L265" s="39"/>
      <c r="M265" s="234" t="s">
        <v>1</v>
      </c>
      <c r="N265" s="235" t="s">
        <v>42</v>
      </c>
      <c r="O265" s="236"/>
      <c r="P265" s="237">
        <f>O265*H265</f>
        <v>0</v>
      </c>
      <c r="Q265" s="237">
        <v>0</v>
      </c>
      <c r="R265" s="237">
        <f>Q265*H265</f>
        <v>0</v>
      </c>
      <c r="S265" s="237">
        <v>0</v>
      </c>
      <c r="T265" s="23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9" t="s">
        <v>583</v>
      </c>
      <c r="AT265" s="199" t="s">
        <v>131</v>
      </c>
      <c r="AU265" s="199" t="s">
        <v>136</v>
      </c>
      <c r="AY265" s="17" t="s">
        <v>129</v>
      </c>
      <c r="BE265" s="200">
        <f>IF(N265="základní",J265,0)</f>
        <v>0</v>
      </c>
      <c r="BF265" s="200">
        <f>IF(N265="snížená",J265,0)</f>
        <v>0</v>
      </c>
      <c r="BG265" s="200">
        <f>IF(N265="zákl. přenesená",J265,0)</f>
        <v>0</v>
      </c>
      <c r="BH265" s="200">
        <f>IF(N265="sníž. přenesená",J265,0)</f>
        <v>0</v>
      </c>
      <c r="BI265" s="200">
        <f>IF(N265="nulová",J265,0)</f>
        <v>0</v>
      </c>
      <c r="BJ265" s="17" t="s">
        <v>136</v>
      </c>
      <c r="BK265" s="200">
        <f>ROUND(I265*H265,2)</f>
        <v>0</v>
      </c>
      <c r="BL265" s="17" t="s">
        <v>583</v>
      </c>
      <c r="BM265" s="199" t="s">
        <v>590</v>
      </c>
    </row>
    <row r="266" spans="1:65" s="2" customFormat="1" ht="7" customHeight="1">
      <c r="A266" s="34"/>
      <c r="B266" s="54"/>
      <c r="C266" s="55"/>
      <c r="D266" s="55"/>
      <c r="E266" s="55"/>
      <c r="F266" s="55"/>
      <c r="G266" s="55"/>
      <c r="H266" s="55"/>
      <c r="I266" s="55"/>
      <c r="J266" s="55"/>
      <c r="K266" s="55"/>
      <c r="L266" s="39"/>
      <c r="M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</row>
  </sheetData>
  <sheetProtection algorithmName="SHA-512" hashValue="bY1yT52v0H6fkh9ejGv4yuj5x0tUtMQwL8eQolXKsX48QNYW2y3ly6ixehw4+8/mmgDcjYQauAxVJGx3gEZiHw==" saltValue="GoNoaa/iJJfdp7RFa5L31VlRO4j6CW/NKIIOhyxC7RFDMuAOa8jK5omAzL/nGKRvQY4vKcbHUVbJufTiMqMRIw==" spinCount="100000" sheet="1" objects="1" scenarios="1" formatColumns="0" formatRows="0" autoFilter="0"/>
  <autoFilter ref="C129:K265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2"/>
  <sheetViews>
    <sheetView showGridLines="0" workbookViewId="0">
      <selection activeCell="I127" sqref="I127"/>
    </sheetView>
  </sheetViews>
  <sheetFormatPr defaultRowHeight="10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88</v>
      </c>
    </row>
    <row r="3" spans="1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1:46" s="1" customFormat="1" ht="25" customHeight="1">
      <c r="B4" s="20"/>
      <c r="D4" s="110" t="s">
        <v>92</v>
      </c>
      <c r="L4" s="20"/>
      <c r="M4" s="111" t="s">
        <v>10</v>
      </c>
      <c r="AT4" s="17" t="s">
        <v>4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39.75" customHeight="1">
      <c r="B7" s="20"/>
      <c r="E7" s="294" t="str">
        <f>'Rekapitulace stavby'!K6</f>
        <v>REKONSTRUKCE ELEKTROINSTALACE TECHNICKÉHO ZÁZEMÍ DOMOVA, REKONSTRUKCE VODOINSTALACE TECHNICKÉHO ZÁZEMÍ  DOMOVA</v>
      </c>
      <c r="F7" s="295"/>
      <c r="G7" s="295"/>
      <c r="H7" s="295"/>
      <c r="L7" s="20"/>
    </row>
    <row r="8" spans="1:46" s="2" customFormat="1" ht="12" customHeight="1">
      <c r="A8" s="34"/>
      <c r="B8" s="39"/>
      <c r="C8" s="34"/>
      <c r="D8" s="112" t="s">
        <v>93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96" t="s">
        <v>591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18. 2. 2021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7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>
        <f>'Rekapitulace stavby'!E14</f>
        <v>0</v>
      </c>
      <c r="F18" s="299"/>
      <c r="G18" s="299"/>
      <c r="H18" s="299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7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7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34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7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7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ROUND(J124,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5" customHeight="1">
      <c r="A33" s="34"/>
      <c r="B33" s="39"/>
      <c r="C33" s="34"/>
      <c r="D33" s="122" t="s">
        <v>40</v>
      </c>
      <c r="E33" s="112" t="s">
        <v>41</v>
      </c>
      <c r="F33" s="123">
        <f>ROUND((SUM(BE124:BE211)),  2)</f>
        <v>0</v>
      </c>
      <c r="G33" s="34"/>
      <c r="H33" s="34"/>
      <c r="I33" s="124">
        <v>0.21</v>
      </c>
      <c r="J33" s="123">
        <f>ROUND(((SUM(BE124:BE211))*I33),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5" customHeight="1">
      <c r="A34" s="34"/>
      <c r="B34" s="39"/>
      <c r="C34" s="34"/>
      <c r="D34" s="34"/>
      <c r="E34" s="112" t="s">
        <v>42</v>
      </c>
      <c r="F34" s="123">
        <f>ROUND((SUM(BF124:BF211)),  2)</f>
        <v>0</v>
      </c>
      <c r="G34" s="34"/>
      <c r="H34" s="34"/>
      <c r="I34" s="124">
        <v>0.15</v>
      </c>
      <c r="J34" s="123">
        <f>ROUND(((SUM(BF124:BF211))*I34),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5" hidden="1" customHeight="1">
      <c r="A35" s="34"/>
      <c r="B35" s="39"/>
      <c r="C35" s="34"/>
      <c r="D35" s="34"/>
      <c r="E35" s="112" t="s">
        <v>43</v>
      </c>
      <c r="F35" s="123">
        <f>ROUND((SUM(BG124:BG211)),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5" hidden="1" customHeight="1">
      <c r="A36" s="34"/>
      <c r="B36" s="39"/>
      <c r="C36" s="34"/>
      <c r="D36" s="34"/>
      <c r="E36" s="112" t="s">
        <v>44</v>
      </c>
      <c r="F36" s="123">
        <f>ROUND((SUM(BH124:BH211)),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5" hidden="1" customHeight="1">
      <c r="A37" s="34"/>
      <c r="B37" s="39"/>
      <c r="C37" s="34"/>
      <c r="D37" s="34"/>
      <c r="E37" s="112" t="s">
        <v>45</v>
      </c>
      <c r="F37" s="123">
        <f>ROUND((SUM(BI124:BI211)),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7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5" customHeight="1">
      <c r="B41" s="20"/>
      <c r="L41" s="20"/>
    </row>
    <row r="42" spans="1:31" s="1" customFormat="1" ht="14.5" customHeight="1">
      <c r="B42" s="20"/>
      <c r="L42" s="20"/>
    </row>
    <row r="43" spans="1:31" s="1" customFormat="1" ht="14.5" customHeight="1">
      <c r="B43" s="20"/>
      <c r="L43" s="20"/>
    </row>
    <row r="44" spans="1:31" s="1" customFormat="1" ht="14.5" customHeight="1">
      <c r="B44" s="20"/>
      <c r="L44" s="20"/>
    </row>
    <row r="45" spans="1:31" s="1" customFormat="1" ht="14.5" customHeight="1">
      <c r="B45" s="20"/>
      <c r="L45" s="20"/>
    </row>
    <row r="46" spans="1:31" s="1" customFormat="1" ht="14.5" customHeight="1">
      <c r="B46" s="20"/>
      <c r="L46" s="20"/>
    </row>
    <row r="47" spans="1:31" s="1" customFormat="1" ht="14.5" customHeight="1">
      <c r="B47" s="20"/>
      <c r="L47" s="20"/>
    </row>
    <row r="48" spans="1:31" s="1" customFormat="1" ht="14.5" customHeight="1">
      <c r="B48" s="20"/>
      <c r="L48" s="20"/>
    </row>
    <row r="49" spans="1:31" s="1" customFormat="1" ht="14.5" customHeight="1">
      <c r="B49" s="20"/>
      <c r="L49" s="20"/>
    </row>
    <row r="50" spans="1:31" s="2" customFormat="1" ht="14.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7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5" customHeight="1">
      <c r="A82" s="34"/>
      <c r="B82" s="35"/>
      <c r="C82" s="23" t="s">
        <v>95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7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39.75" customHeight="1">
      <c r="A85" s="34"/>
      <c r="B85" s="35"/>
      <c r="C85" s="36"/>
      <c r="D85" s="36"/>
      <c r="E85" s="292" t="str">
        <f>E7</f>
        <v>REKONSTRUKCE ELEKTROINSTALACE TECHNICKÉHO ZÁZEMÍ DOMOVA, REKONSTRUKCE VODOINSTALACE TECHNICKÉHO ZÁZEMÍ  DOMOVA</v>
      </c>
      <c r="F85" s="293"/>
      <c r="G85" s="293"/>
      <c r="H85" s="29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1" t="str">
        <f>E9</f>
        <v>02 - Rekonstrukce elektroinstalace</v>
      </c>
      <c r="F87" s="291"/>
      <c r="G87" s="291"/>
      <c r="H87" s="29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7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Domov seniorů Nové Strašecí</v>
      </c>
      <c r="G89" s="36"/>
      <c r="H89" s="36"/>
      <c r="I89" s="29" t="s">
        <v>22</v>
      </c>
      <c r="J89" s="66" t="str">
        <f>IF(J12="","",J12)</f>
        <v>18. 2. 2021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40.15" customHeight="1">
      <c r="A91" s="34"/>
      <c r="B91" s="35"/>
      <c r="C91" s="29" t="s">
        <v>24</v>
      </c>
      <c r="D91" s="36"/>
      <c r="E91" s="36"/>
      <c r="F91" s="27" t="str">
        <f>E15</f>
        <v>Domov seniorů Nové Strašecí, Křivoklátská 417</v>
      </c>
      <c r="G91" s="36"/>
      <c r="H91" s="36"/>
      <c r="I91" s="29" t="s">
        <v>30</v>
      </c>
      <c r="J91" s="32" t="str">
        <f>E21</f>
        <v>ATS Rakovník s.r.o, Havlíčkova 2583, Rakovník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5" customHeight="1">
      <c r="A92" s="34"/>
      <c r="B92" s="35"/>
      <c r="C92" s="29" t="s">
        <v>28</v>
      </c>
      <c r="D92" s="36"/>
      <c r="E92" s="36"/>
      <c r="F92" s="27">
        <f>IF(E18="","",E18)</f>
        <v>0</v>
      </c>
      <c r="G92" s="36"/>
      <c r="H92" s="36"/>
      <c r="I92" s="29" t="s">
        <v>33</v>
      </c>
      <c r="J92" s="32" t="str">
        <f>E24</f>
        <v>Lenka Jandová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4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96</v>
      </c>
      <c r="D94" s="144"/>
      <c r="E94" s="144"/>
      <c r="F94" s="144"/>
      <c r="G94" s="144"/>
      <c r="H94" s="144"/>
      <c r="I94" s="144"/>
      <c r="J94" s="145" t="s">
        <v>97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4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98</v>
      </c>
      <c r="D96" s="36"/>
      <c r="E96" s="36"/>
      <c r="F96" s="36"/>
      <c r="G96" s="36"/>
      <c r="H96" s="36"/>
      <c r="I96" s="36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99</v>
      </c>
    </row>
    <row r="97" spans="1:31" s="9" customFormat="1" ht="25" customHeight="1">
      <c r="B97" s="147"/>
      <c r="C97" s="148"/>
      <c r="D97" s="149" t="s">
        <v>592</v>
      </c>
      <c r="E97" s="150"/>
      <c r="F97" s="150"/>
      <c r="G97" s="150"/>
      <c r="H97" s="150"/>
      <c r="I97" s="150"/>
      <c r="J97" s="151">
        <f>J125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593</v>
      </c>
      <c r="E98" s="156"/>
      <c r="F98" s="156"/>
      <c r="G98" s="156"/>
      <c r="H98" s="156"/>
      <c r="I98" s="156"/>
      <c r="J98" s="157">
        <f>J126</f>
        <v>0</v>
      </c>
      <c r="K98" s="154"/>
      <c r="L98" s="158"/>
    </row>
    <row r="99" spans="1:31" s="10" customFormat="1" ht="19.899999999999999" customHeight="1">
      <c r="B99" s="153"/>
      <c r="C99" s="154"/>
      <c r="D99" s="155" t="s">
        <v>594</v>
      </c>
      <c r="E99" s="156"/>
      <c r="F99" s="156"/>
      <c r="G99" s="156"/>
      <c r="H99" s="156"/>
      <c r="I99" s="156"/>
      <c r="J99" s="157">
        <f>J189</f>
        <v>0</v>
      </c>
      <c r="K99" s="154"/>
      <c r="L99" s="158"/>
    </row>
    <row r="100" spans="1:31" s="10" customFormat="1" ht="19.899999999999999" customHeight="1">
      <c r="B100" s="153"/>
      <c r="C100" s="154"/>
      <c r="D100" s="155" t="s">
        <v>595</v>
      </c>
      <c r="E100" s="156"/>
      <c r="F100" s="156"/>
      <c r="G100" s="156"/>
      <c r="H100" s="156"/>
      <c r="I100" s="156"/>
      <c r="J100" s="157">
        <f>J199</f>
        <v>0</v>
      </c>
      <c r="K100" s="154"/>
      <c r="L100" s="158"/>
    </row>
    <row r="101" spans="1:31" s="10" customFormat="1" ht="19.899999999999999" customHeight="1">
      <c r="B101" s="153"/>
      <c r="C101" s="154"/>
      <c r="D101" s="155" t="s">
        <v>596</v>
      </c>
      <c r="E101" s="156"/>
      <c r="F101" s="156"/>
      <c r="G101" s="156"/>
      <c r="H101" s="156"/>
      <c r="I101" s="156"/>
      <c r="J101" s="157">
        <f>J202</f>
        <v>0</v>
      </c>
      <c r="K101" s="154"/>
      <c r="L101" s="158"/>
    </row>
    <row r="102" spans="1:31" s="10" customFormat="1" ht="19.899999999999999" customHeight="1">
      <c r="B102" s="153"/>
      <c r="C102" s="154"/>
      <c r="D102" s="155" t="s">
        <v>597</v>
      </c>
      <c r="E102" s="156"/>
      <c r="F102" s="156"/>
      <c r="G102" s="156"/>
      <c r="H102" s="156"/>
      <c r="I102" s="156"/>
      <c r="J102" s="157">
        <f>J205</f>
        <v>0</v>
      </c>
      <c r="K102" s="154"/>
      <c r="L102" s="158"/>
    </row>
    <row r="103" spans="1:31" s="10" customFormat="1" ht="19.899999999999999" customHeight="1">
      <c r="B103" s="153"/>
      <c r="C103" s="154"/>
      <c r="D103" s="155" t="s">
        <v>598</v>
      </c>
      <c r="E103" s="156"/>
      <c r="F103" s="156"/>
      <c r="G103" s="156"/>
      <c r="H103" s="156"/>
      <c r="I103" s="156"/>
      <c r="J103" s="157">
        <f>J208</f>
        <v>0</v>
      </c>
      <c r="K103" s="154"/>
      <c r="L103" s="158"/>
    </row>
    <row r="104" spans="1:31" s="10" customFormat="1" ht="19.899999999999999" customHeight="1">
      <c r="B104" s="153"/>
      <c r="C104" s="154"/>
      <c r="D104" s="155" t="s">
        <v>599</v>
      </c>
      <c r="E104" s="156"/>
      <c r="F104" s="156"/>
      <c r="G104" s="156"/>
      <c r="H104" s="156"/>
      <c r="I104" s="156"/>
      <c r="J104" s="157">
        <f>J210</f>
        <v>0</v>
      </c>
      <c r="K104" s="154"/>
      <c r="L104" s="158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7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7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5" customHeight="1">
      <c r="A111" s="34"/>
      <c r="B111" s="35"/>
      <c r="C111" s="23" t="s">
        <v>114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7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39.75" customHeight="1">
      <c r="A114" s="34"/>
      <c r="B114" s="35"/>
      <c r="C114" s="36"/>
      <c r="D114" s="36"/>
      <c r="E114" s="292" t="str">
        <f>E7</f>
        <v>REKONSTRUKCE ELEKTROINSTALACE TECHNICKÉHO ZÁZEMÍ DOMOVA, REKONSTRUKCE VODOINSTALACE TECHNICKÉHO ZÁZEMÍ  DOMOVA</v>
      </c>
      <c r="F114" s="293"/>
      <c r="G114" s="293"/>
      <c r="H114" s="293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2" customHeight="1">
      <c r="A115" s="34"/>
      <c r="B115" s="35"/>
      <c r="C115" s="29" t="s">
        <v>93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6.5" customHeight="1">
      <c r="A116" s="34"/>
      <c r="B116" s="35"/>
      <c r="C116" s="36"/>
      <c r="D116" s="36"/>
      <c r="E116" s="261" t="str">
        <f>E9</f>
        <v>02 - Rekonstrukce elektroinstalace</v>
      </c>
      <c r="F116" s="291"/>
      <c r="G116" s="291"/>
      <c r="H116" s="291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7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12" customHeight="1">
      <c r="A118" s="34"/>
      <c r="B118" s="35"/>
      <c r="C118" s="29" t="s">
        <v>20</v>
      </c>
      <c r="D118" s="36"/>
      <c r="E118" s="36"/>
      <c r="F118" s="27" t="str">
        <f>F12</f>
        <v>Domov seniorů Nové Strašecí</v>
      </c>
      <c r="G118" s="36"/>
      <c r="H118" s="36"/>
      <c r="I118" s="29" t="s">
        <v>22</v>
      </c>
      <c r="J118" s="66" t="str">
        <f>IF(J12="","",J12)</f>
        <v>18. 2. 2021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7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40.15" customHeight="1">
      <c r="A120" s="34"/>
      <c r="B120" s="35"/>
      <c r="C120" s="29" t="s">
        <v>24</v>
      </c>
      <c r="D120" s="36"/>
      <c r="E120" s="36"/>
      <c r="F120" s="27" t="str">
        <f>E15</f>
        <v>Domov seniorů Nové Strašecí, Křivoklátská 417</v>
      </c>
      <c r="G120" s="36"/>
      <c r="H120" s="36"/>
      <c r="I120" s="29" t="s">
        <v>30</v>
      </c>
      <c r="J120" s="32" t="str">
        <f>E21</f>
        <v>ATS Rakovník s.r.o, Havlíčkova 2583, Rakovník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15.25" customHeight="1">
      <c r="A121" s="34"/>
      <c r="B121" s="35"/>
      <c r="C121" s="29" t="s">
        <v>28</v>
      </c>
      <c r="D121" s="36"/>
      <c r="E121" s="36"/>
      <c r="F121" s="27">
        <f>IF(E18="","",E18)</f>
        <v>0</v>
      </c>
      <c r="G121" s="36"/>
      <c r="H121" s="36"/>
      <c r="I121" s="29" t="s">
        <v>33</v>
      </c>
      <c r="J121" s="32" t="str">
        <f>E24</f>
        <v>Lenka Jandová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10.4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11" customFormat="1" ht="29.25" customHeight="1">
      <c r="A123" s="159"/>
      <c r="B123" s="160"/>
      <c r="C123" s="161" t="s">
        <v>115</v>
      </c>
      <c r="D123" s="162" t="s">
        <v>61</v>
      </c>
      <c r="E123" s="162" t="s">
        <v>57</v>
      </c>
      <c r="F123" s="162" t="s">
        <v>58</v>
      </c>
      <c r="G123" s="162" t="s">
        <v>116</v>
      </c>
      <c r="H123" s="162" t="s">
        <v>117</v>
      </c>
      <c r="I123" s="162" t="s">
        <v>118</v>
      </c>
      <c r="J123" s="163" t="s">
        <v>97</v>
      </c>
      <c r="K123" s="164" t="s">
        <v>119</v>
      </c>
      <c r="L123" s="165"/>
      <c r="M123" s="75" t="s">
        <v>1</v>
      </c>
      <c r="N123" s="76" t="s">
        <v>40</v>
      </c>
      <c r="O123" s="76" t="s">
        <v>120</v>
      </c>
      <c r="P123" s="76" t="s">
        <v>121</v>
      </c>
      <c r="Q123" s="76" t="s">
        <v>122</v>
      </c>
      <c r="R123" s="76" t="s">
        <v>123</v>
      </c>
      <c r="S123" s="76" t="s">
        <v>124</v>
      </c>
      <c r="T123" s="77" t="s">
        <v>125</v>
      </c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</row>
    <row r="124" spans="1:65" s="2" customFormat="1" ht="22.9" customHeight="1">
      <c r="A124" s="34"/>
      <c r="B124" s="35"/>
      <c r="C124" s="82" t="s">
        <v>126</v>
      </c>
      <c r="D124" s="36"/>
      <c r="E124" s="36"/>
      <c r="F124" s="36"/>
      <c r="G124" s="36"/>
      <c r="H124" s="36"/>
      <c r="I124" s="36"/>
      <c r="J124" s="166">
        <f>BK124</f>
        <v>0</v>
      </c>
      <c r="K124" s="36"/>
      <c r="L124" s="39"/>
      <c r="M124" s="78"/>
      <c r="N124" s="167"/>
      <c r="O124" s="79"/>
      <c r="P124" s="168">
        <f>P125</f>
        <v>0</v>
      </c>
      <c r="Q124" s="79"/>
      <c r="R124" s="168">
        <f>R125</f>
        <v>0</v>
      </c>
      <c r="S124" s="79"/>
      <c r="T124" s="169">
        <f>T125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75</v>
      </c>
      <c r="AU124" s="17" t="s">
        <v>99</v>
      </c>
      <c r="BK124" s="170">
        <f>BK125</f>
        <v>0</v>
      </c>
    </row>
    <row r="125" spans="1:65" s="12" customFormat="1" ht="25.9" customHeight="1">
      <c r="B125" s="171"/>
      <c r="C125" s="172"/>
      <c r="D125" s="173" t="s">
        <v>75</v>
      </c>
      <c r="E125" s="174" t="s">
        <v>188</v>
      </c>
      <c r="F125" s="174" t="s">
        <v>600</v>
      </c>
      <c r="G125" s="172"/>
      <c r="H125" s="172"/>
      <c r="I125" s="175"/>
      <c r="J125" s="176">
        <f>BK125</f>
        <v>0</v>
      </c>
      <c r="K125" s="172"/>
      <c r="L125" s="177"/>
      <c r="M125" s="178"/>
      <c r="N125" s="179"/>
      <c r="O125" s="179"/>
      <c r="P125" s="180">
        <f>P126+P189+P199+P202+P205+P208+P210</f>
        <v>0</v>
      </c>
      <c r="Q125" s="179"/>
      <c r="R125" s="180">
        <f>R126+R189+R199+R202+R205+R208+R210</f>
        <v>0</v>
      </c>
      <c r="S125" s="179"/>
      <c r="T125" s="181">
        <f>T126+T189+T199+T202+T205+T208+T210</f>
        <v>0</v>
      </c>
      <c r="AR125" s="182" t="s">
        <v>84</v>
      </c>
      <c r="AT125" s="183" t="s">
        <v>75</v>
      </c>
      <c r="AU125" s="183" t="s">
        <v>76</v>
      </c>
      <c r="AY125" s="182" t="s">
        <v>129</v>
      </c>
      <c r="BK125" s="184">
        <f>BK126+BK189+BK199+BK202+BK205+BK208+BK210</f>
        <v>0</v>
      </c>
    </row>
    <row r="126" spans="1:65" s="12" customFormat="1" ht="22.9" customHeight="1">
      <c r="B126" s="171"/>
      <c r="C126" s="172"/>
      <c r="D126" s="173" t="s">
        <v>75</v>
      </c>
      <c r="E126" s="185" t="s">
        <v>601</v>
      </c>
      <c r="F126" s="185" t="s">
        <v>602</v>
      </c>
      <c r="G126" s="172"/>
      <c r="H126" s="172"/>
      <c r="I126" s="175"/>
      <c r="J126" s="186">
        <f>BK126</f>
        <v>0</v>
      </c>
      <c r="K126" s="172"/>
      <c r="L126" s="177"/>
      <c r="M126" s="178"/>
      <c r="N126" s="179"/>
      <c r="O126" s="179"/>
      <c r="P126" s="180">
        <f>SUM(P127:P188)</f>
        <v>0</v>
      </c>
      <c r="Q126" s="179"/>
      <c r="R126" s="180">
        <f>SUM(R127:R188)</f>
        <v>0</v>
      </c>
      <c r="S126" s="179"/>
      <c r="T126" s="181">
        <f>SUM(T127:T188)</f>
        <v>0</v>
      </c>
      <c r="AR126" s="182" t="s">
        <v>84</v>
      </c>
      <c r="AT126" s="183" t="s">
        <v>75</v>
      </c>
      <c r="AU126" s="183" t="s">
        <v>84</v>
      </c>
      <c r="AY126" s="182" t="s">
        <v>129</v>
      </c>
      <c r="BK126" s="184">
        <f>SUM(BK127:BK188)</f>
        <v>0</v>
      </c>
    </row>
    <row r="127" spans="1:65" s="2" customFormat="1" ht="16.5" customHeight="1">
      <c r="A127" s="34"/>
      <c r="B127" s="35"/>
      <c r="C127" s="223" t="s">
        <v>84</v>
      </c>
      <c r="D127" s="223" t="s">
        <v>188</v>
      </c>
      <c r="E127" s="224" t="s">
        <v>603</v>
      </c>
      <c r="F127" s="225" t="s">
        <v>604</v>
      </c>
      <c r="G127" s="226" t="s">
        <v>605</v>
      </c>
      <c r="H127" s="227">
        <v>1</v>
      </c>
      <c r="I127" s="228"/>
      <c r="J127" s="229">
        <f t="shared" ref="J127:J158" si="0">ROUND(I127*H127,2)</f>
        <v>0</v>
      </c>
      <c r="K127" s="230"/>
      <c r="L127" s="231"/>
      <c r="M127" s="232" t="s">
        <v>1</v>
      </c>
      <c r="N127" s="233" t="s">
        <v>42</v>
      </c>
      <c r="O127" s="71"/>
      <c r="P127" s="197">
        <f t="shared" ref="P127:P158" si="1">O127*H127</f>
        <v>0</v>
      </c>
      <c r="Q127" s="197">
        <v>0</v>
      </c>
      <c r="R127" s="197">
        <f t="shared" ref="R127:R158" si="2">Q127*H127</f>
        <v>0</v>
      </c>
      <c r="S127" s="197">
        <v>0</v>
      </c>
      <c r="T127" s="198">
        <f t="shared" ref="T127:T158" si="3"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606</v>
      </c>
      <c r="AT127" s="199" t="s">
        <v>188</v>
      </c>
      <c r="AU127" s="199" t="s">
        <v>136</v>
      </c>
      <c r="AY127" s="17" t="s">
        <v>129</v>
      </c>
      <c r="BE127" s="200">
        <f t="shared" ref="BE127:BE158" si="4">IF(N127="základní",J127,0)</f>
        <v>0</v>
      </c>
      <c r="BF127" s="200">
        <f t="shared" ref="BF127:BF158" si="5">IF(N127="snížená",J127,0)</f>
        <v>0</v>
      </c>
      <c r="BG127" s="200">
        <f t="shared" ref="BG127:BG158" si="6">IF(N127="zákl. přenesená",J127,0)</f>
        <v>0</v>
      </c>
      <c r="BH127" s="200">
        <f t="shared" ref="BH127:BH158" si="7">IF(N127="sníž. přenesená",J127,0)</f>
        <v>0</v>
      </c>
      <c r="BI127" s="200">
        <f t="shared" ref="BI127:BI158" si="8">IF(N127="nulová",J127,0)</f>
        <v>0</v>
      </c>
      <c r="BJ127" s="17" t="s">
        <v>136</v>
      </c>
      <c r="BK127" s="200">
        <f t="shared" ref="BK127:BK158" si="9">ROUND(I127*H127,2)</f>
        <v>0</v>
      </c>
      <c r="BL127" s="17" t="s">
        <v>414</v>
      </c>
      <c r="BM127" s="199" t="s">
        <v>607</v>
      </c>
    </row>
    <row r="128" spans="1:65" s="2" customFormat="1" ht="16.5" customHeight="1">
      <c r="A128" s="34"/>
      <c r="B128" s="35"/>
      <c r="C128" s="223" t="s">
        <v>136</v>
      </c>
      <c r="D128" s="223" t="s">
        <v>188</v>
      </c>
      <c r="E128" s="224" t="s">
        <v>608</v>
      </c>
      <c r="F128" s="225" t="s">
        <v>609</v>
      </c>
      <c r="G128" s="226" t="s">
        <v>605</v>
      </c>
      <c r="H128" s="227">
        <v>1</v>
      </c>
      <c r="I128" s="228"/>
      <c r="J128" s="229">
        <f t="shared" si="0"/>
        <v>0</v>
      </c>
      <c r="K128" s="230"/>
      <c r="L128" s="231"/>
      <c r="M128" s="232" t="s">
        <v>1</v>
      </c>
      <c r="N128" s="233" t="s">
        <v>42</v>
      </c>
      <c r="O128" s="71"/>
      <c r="P128" s="197">
        <f t="shared" si="1"/>
        <v>0</v>
      </c>
      <c r="Q128" s="197">
        <v>0</v>
      </c>
      <c r="R128" s="197">
        <f t="shared" si="2"/>
        <v>0</v>
      </c>
      <c r="S128" s="197">
        <v>0</v>
      </c>
      <c r="T128" s="198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606</v>
      </c>
      <c r="AT128" s="199" t="s">
        <v>188</v>
      </c>
      <c r="AU128" s="199" t="s">
        <v>136</v>
      </c>
      <c r="AY128" s="17" t="s">
        <v>129</v>
      </c>
      <c r="BE128" s="200">
        <f t="shared" si="4"/>
        <v>0</v>
      </c>
      <c r="BF128" s="200">
        <f t="shared" si="5"/>
        <v>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17" t="s">
        <v>136</v>
      </c>
      <c r="BK128" s="200">
        <f t="shared" si="9"/>
        <v>0</v>
      </c>
      <c r="BL128" s="17" t="s">
        <v>414</v>
      </c>
      <c r="BM128" s="199" t="s">
        <v>610</v>
      </c>
    </row>
    <row r="129" spans="1:65" s="2" customFormat="1" ht="16.5" customHeight="1">
      <c r="A129" s="34"/>
      <c r="B129" s="35"/>
      <c r="C129" s="223" t="s">
        <v>141</v>
      </c>
      <c r="D129" s="223" t="s">
        <v>188</v>
      </c>
      <c r="E129" s="224" t="s">
        <v>611</v>
      </c>
      <c r="F129" s="225" t="s">
        <v>612</v>
      </c>
      <c r="G129" s="226" t="s">
        <v>605</v>
      </c>
      <c r="H129" s="227">
        <v>1</v>
      </c>
      <c r="I129" s="228"/>
      <c r="J129" s="229">
        <f t="shared" si="0"/>
        <v>0</v>
      </c>
      <c r="K129" s="230"/>
      <c r="L129" s="231"/>
      <c r="M129" s="232" t="s">
        <v>1</v>
      </c>
      <c r="N129" s="233" t="s">
        <v>42</v>
      </c>
      <c r="O129" s="71"/>
      <c r="P129" s="197">
        <f t="shared" si="1"/>
        <v>0</v>
      </c>
      <c r="Q129" s="197">
        <v>0</v>
      </c>
      <c r="R129" s="197">
        <f t="shared" si="2"/>
        <v>0</v>
      </c>
      <c r="S129" s="197">
        <v>0</v>
      </c>
      <c r="T129" s="198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606</v>
      </c>
      <c r="AT129" s="199" t="s">
        <v>188</v>
      </c>
      <c r="AU129" s="199" t="s">
        <v>136</v>
      </c>
      <c r="AY129" s="17" t="s">
        <v>129</v>
      </c>
      <c r="BE129" s="200">
        <f t="shared" si="4"/>
        <v>0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7" t="s">
        <v>136</v>
      </c>
      <c r="BK129" s="200">
        <f t="shared" si="9"/>
        <v>0</v>
      </c>
      <c r="BL129" s="17" t="s">
        <v>414</v>
      </c>
      <c r="BM129" s="199" t="s">
        <v>613</v>
      </c>
    </row>
    <row r="130" spans="1:65" s="2" customFormat="1" ht="16.5" customHeight="1">
      <c r="A130" s="34"/>
      <c r="B130" s="35"/>
      <c r="C130" s="223" t="s">
        <v>135</v>
      </c>
      <c r="D130" s="223" t="s">
        <v>188</v>
      </c>
      <c r="E130" s="224" t="s">
        <v>614</v>
      </c>
      <c r="F130" s="225" t="s">
        <v>615</v>
      </c>
      <c r="G130" s="226" t="s">
        <v>605</v>
      </c>
      <c r="H130" s="227">
        <v>1</v>
      </c>
      <c r="I130" s="228"/>
      <c r="J130" s="229">
        <f t="shared" si="0"/>
        <v>0</v>
      </c>
      <c r="K130" s="230"/>
      <c r="L130" s="231"/>
      <c r="M130" s="232" t="s">
        <v>1</v>
      </c>
      <c r="N130" s="233" t="s">
        <v>42</v>
      </c>
      <c r="O130" s="71"/>
      <c r="P130" s="197">
        <f t="shared" si="1"/>
        <v>0</v>
      </c>
      <c r="Q130" s="197">
        <v>0</v>
      </c>
      <c r="R130" s="197">
        <f t="shared" si="2"/>
        <v>0</v>
      </c>
      <c r="S130" s="197">
        <v>0</v>
      </c>
      <c r="T130" s="198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606</v>
      </c>
      <c r="AT130" s="199" t="s">
        <v>188</v>
      </c>
      <c r="AU130" s="199" t="s">
        <v>136</v>
      </c>
      <c r="AY130" s="17" t="s">
        <v>129</v>
      </c>
      <c r="BE130" s="200">
        <f t="shared" si="4"/>
        <v>0</v>
      </c>
      <c r="BF130" s="200">
        <f t="shared" si="5"/>
        <v>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17" t="s">
        <v>136</v>
      </c>
      <c r="BK130" s="200">
        <f t="shared" si="9"/>
        <v>0</v>
      </c>
      <c r="BL130" s="17" t="s">
        <v>414</v>
      </c>
      <c r="BM130" s="199" t="s">
        <v>616</v>
      </c>
    </row>
    <row r="131" spans="1:65" s="2" customFormat="1" ht="16.5" customHeight="1">
      <c r="A131" s="34"/>
      <c r="B131" s="35"/>
      <c r="C131" s="223" t="s">
        <v>151</v>
      </c>
      <c r="D131" s="223" t="s">
        <v>188</v>
      </c>
      <c r="E131" s="224" t="s">
        <v>617</v>
      </c>
      <c r="F131" s="225" t="s">
        <v>618</v>
      </c>
      <c r="G131" s="226" t="s">
        <v>211</v>
      </c>
      <c r="H131" s="227">
        <v>42</v>
      </c>
      <c r="I131" s="228"/>
      <c r="J131" s="229">
        <f t="shared" si="0"/>
        <v>0</v>
      </c>
      <c r="K131" s="230"/>
      <c r="L131" s="231"/>
      <c r="M131" s="232" t="s">
        <v>1</v>
      </c>
      <c r="N131" s="233" t="s">
        <v>42</v>
      </c>
      <c r="O131" s="71"/>
      <c r="P131" s="197">
        <f t="shared" si="1"/>
        <v>0</v>
      </c>
      <c r="Q131" s="197">
        <v>0</v>
      </c>
      <c r="R131" s="197">
        <f t="shared" si="2"/>
        <v>0</v>
      </c>
      <c r="S131" s="197">
        <v>0</v>
      </c>
      <c r="T131" s="198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606</v>
      </c>
      <c r="AT131" s="199" t="s">
        <v>188</v>
      </c>
      <c r="AU131" s="199" t="s">
        <v>136</v>
      </c>
      <c r="AY131" s="17" t="s">
        <v>129</v>
      </c>
      <c r="BE131" s="200">
        <f t="shared" si="4"/>
        <v>0</v>
      </c>
      <c r="BF131" s="200">
        <f t="shared" si="5"/>
        <v>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17" t="s">
        <v>136</v>
      </c>
      <c r="BK131" s="200">
        <f t="shared" si="9"/>
        <v>0</v>
      </c>
      <c r="BL131" s="17" t="s">
        <v>414</v>
      </c>
      <c r="BM131" s="199" t="s">
        <v>619</v>
      </c>
    </row>
    <row r="132" spans="1:65" s="2" customFormat="1" ht="16.5" customHeight="1">
      <c r="A132" s="34"/>
      <c r="B132" s="35"/>
      <c r="C132" s="223" t="s">
        <v>157</v>
      </c>
      <c r="D132" s="223" t="s">
        <v>188</v>
      </c>
      <c r="E132" s="224" t="s">
        <v>620</v>
      </c>
      <c r="F132" s="225" t="s">
        <v>621</v>
      </c>
      <c r="G132" s="226" t="s">
        <v>211</v>
      </c>
      <c r="H132" s="227">
        <v>169</v>
      </c>
      <c r="I132" s="228"/>
      <c r="J132" s="229">
        <f t="shared" si="0"/>
        <v>0</v>
      </c>
      <c r="K132" s="230"/>
      <c r="L132" s="231"/>
      <c r="M132" s="232" t="s">
        <v>1</v>
      </c>
      <c r="N132" s="233" t="s">
        <v>42</v>
      </c>
      <c r="O132" s="71"/>
      <c r="P132" s="197">
        <f t="shared" si="1"/>
        <v>0</v>
      </c>
      <c r="Q132" s="197">
        <v>0</v>
      </c>
      <c r="R132" s="197">
        <f t="shared" si="2"/>
        <v>0</v>
      </c>
      <c r="S132" s="197">
        <v>0</v>
      </c>
      <c r="T132" s="198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606</v>
      </c>
      <c r="AT132" s="199" t="s">
        <v>188</v>
      </c>
      <c r="AU132" s="199" t="s">
        <v>136</v>
      </c>
      <c r="AY132" s="17" t="s">
        <v>129</v>
      </c>
      <c r="BE132" s="200">
        <f t="shared" si="4"/>
        <v>0</v>
      </c>
      <c r="BF132" s="200">
        <f t="shared" si="5"/>
        <v>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7" t="s">
        <v>136</v>
      </c>
      <c r="BK132" s="200">
        <f t="shared" si="9"/>
        <v>0</v>
      </c>
      <c r="BL132" s="17" t="s">
        <v>414</v>
      </c>
      <c r="BM132" s="199" t="s">
        <v>622</v>
      </c>
    </row>
    <row r="133" spans="1:65" s="2" customFormat="1" ht="16.5" customHeight="1">
      <c r="A133" s="34"/>
      <c r="B133" s="35"/>
      <c r="C133" s="223" t="s">
        <v>162</v>
      </c>
      <c r="D133" s="223" t="s">
        <v>188</v>
      </c>
      <c r="E133" s="224" t="s">
        <v>623</v>
      </c>
      <c r="F133" s="225" t="s">
        <v>624</v>
      </c>
      <c r="G133" s="226" t="s">
        <v>211</v>
      </c>
      <c r="H133" s="227">
        <v>28</v>
      </c>
      <c r="I133" s="228"/>
      <c r="J133" s="229">
        <f t="shared" si="0"/>
        <v>0</v>
      </c>
      <c r="K133" s="230"/>
      <c r="L133" s="231"/>
      <c r="M133" s="232" t="s">
        <v>1</v>
      </c>
      <c r="N133" s="233" t="s">
        <v>42</v>
      </c>
      <c r="O133" s="71"/>
      <c r="P133" s="197">
        <f t="shared" si="1"/>
        <v>0</v>
      </c>
      <c r="Q133" s="197">
        <v>0</v>
      </c>
      <c r="R133" s="197">
        <f t="shared" si="2"/>
        <v>0</v>
      </c>
      <c r="S133" s="197">
        <v>0</v>
      </c>
      <c r="T133" s="198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606</v>
      </c>
      <c r="AT133" s="199" t="s">
        <v>188</v>
      </c>
      <c r="AU133" s="199" t="s">
        <v>136</v>
      </c>
      <c r="AY133" s="17" t="s">
        <v>129</v>
      </c>
      <c r="BE133" s="200">
        <f t="shared" si="4"/>
        <v>0</v>
      </c>
      <c r="BF133" s="200">
        <f t="shared" si="5"/>
        <v>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7" t="s">
        <v>136</v>
      </c>
      <c r="BK133" s="200">
        <f t="shared" si="9"/>
        <v>0</v>
      </c>
      <c r="BL133" s="17" t="s">
        <v>414</v>
      </c>
      <c r="BM133" s="199" t="s">
        <v>625</v>
      </c>
    </row>
    <row r="134" spans="1:65" s="2" customFormat="1" ht="16.5" customHeight="1">
      <c r="A134" s="34"/>
      <c r="B134" s="35"/>
      <c r="C134" s="223" t="s">
        <v>167</v>
      </c>
      <c r="D134" s="223" t="s">
        <v>188</v>
      </c>
      <c r="E134" s="224" t="s">
        <v>626</v>
      </c>
      <c r="F134" s="225" t="s">
        <v>627</v>
      </c>
      <c r="G134" s="226" t="s">
        <v>211</v>
      </c>
      <c r="H134" s="227">
        <v>95</v>
      </c>
      <c r="I134" s="228"/>
      <c r="J134" s="229">
        <f t="shared" si="0"/>
        <v>0</v>
      </c>
      <c r="K134" s="230"/>
      <c r="L134" s="231"/>
      <c r="M134" s="232" t="s">
        <v>1</v>
      </c>
      <c r="N134" s="233" t="s">
        <v>42</v>
      </c>
      <c r="O134" s="71"/>
      <c r="P134" s="197">
        <f t="shared" si="1"/>
        <v>0</v>
      </c>
      <c r="Q134" s="197">
        <v>0</v>
      </c>
      <c r="R134" s="197">
        <f t="shared" si="2"/>
        <v>0</v>
      </c>
      <c r="S134" s="197">
        <v>0</v>
      </c>
      <c r="T134" s="198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606</v>
      </c>
      <c r="AT134" s="199" t="s">
        <v>188</v>
      </c>
      <c r="AU134" s="199" t="s">
        <v>136</v>
      </c>
      <c r="AY134" s="17" t="s">
        <v>129</v>
      </c>
      <c r="BE134" s="200">
        <f t="shared" si="4"/>
        <v>0</v>
      </c>
      <c r="BF134" s="200">
        <f t="shared" si="5"/>
        <v>0</v>
      </c>
      <c r="BG134" s="200">
        <f t="shared" si="6"/>
        <v>0</v>
      </c>
      <c r="BH134" s="200">
        <f t="shared" si="7"/>
        <v>0</v>
      </c>
      <c r="BI134" s="200">
        <f t="shared" si="8"/>
        <v>0</v>
      </c>
      <c r="BJ134" s="17" t="s">
        <v>136</v>
      </c>
      <c r="BK134" s="200">
        <f t="shared" si="9"/>
        <v>0</v>
      </c>
      <c r="BL134" s="17" t="s">
        <v>414</v>
      </c>
      <c r="BM134" s="199" t="s">
        <v>628</v>
      </c>
    </row>
    <row r="135" spans="1:65" s="2" customFormat="1" ht="16.5" customHeight="1">
      <c r="A135" s="34"/>
      <c r="B135" s="35"/>
      <c r="C135" s="223" t="s">
        <v>171</v>
      </c>
      <c r="D135" s="223" t="s">
        <v>188</v>
      </c>
      <c r="E135" s="224" t="s">
        <v>629</v>
      </c>
      <c r="F135" s="225" t="s">
        <v>630</v>
      </c>
      <c r="G135" s="226" t="s">
        <v>211</v>
      </c>
      <c r="H135" s="227">
        <v>42</v>
      </c>
      <c r="I135" s="228"/>
      <c r="J135" s="229">
        <f t="shared" si="0"/>
        <v>0</v>
      </c>
      <c r="K135" s="230"/>
      <c r="L135" s="231"/>
      <c r="M135" s="232" t="s">
        <v>1</v>
      </c>
      <c r="N135" s="233" t="s">
        <v>42</v>
      </c>
      <c r="O135" s="71"/>
      <c r="P135" s="197">
        <f t="shared" si="1"/>
        <v>0</v>
      </c>
      <c r="Q135" s="197">
        <v>0</v>
      </c>
      <c r="R135" s="197">
        <f t="shared" si="2"/>
        <v>0</v>
      </c>
      <c r="S135" s="197">
        <v>0</v>
      </c>
      <c r="T135" s="198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606</v>
      </c>
      <c r="AT135" s="199" t="s">
        <v>188</v>
      </c>
      <c r="AU135" s="199" t="s">
        <v>136</v>
      </c>
      <c r="AY135" s="17" t="s">
        <v>129</v>
      </c>
      <c r="BE135" s="200">
        <f t="shared" si="4"/>
        <v>0</v>
      </c>
      <c r="BF135" s="200">
        <f t="shared" si="5"/>
        <v>0</v>
      </c>
      <c r="BG135" s="200">
        <f t="shared" si="6"/>
        <v>0</v>
      </c>
      <c r="BH135" s="200">
        <f t="shared" si="7"/>
        <v>0</v>
      </c>
      <c r="BI135" s="200">
        <f t="shared" si="8"/>
        <v>0</v>
      </c>
      <c r="BJ135" s="17" t="s">
        <v>136</v>
      </c>
      <c r="BK135" s="200">
        <f t="shared" si="9"/>
        <v>0</v>
      </c>
      <c r="BL135" s="17" t="s">
        <v>414</v>
      </c>
      <c r="BM135" s="199" t="s">
        <v>631</v>
      </c>
    </row>
    <row r="136" spans="1:65" s="2" customFormat="1" ht="16.5" customHeight="1">
      <c r="A136" s="34"/>
      <c r="B136" s="35"/>
      <c r="C136" s="223" t="s">
        <v>177</v>
      </c>
      <c r="D136" s="223" t="s">
        <v>188</v>
      </c>
      <c r="E136" s="224" t="s">
        <v>632</v>
      </c>
      <c r="F136" s="225" t="s">
        <v>633</v>
      </c>
      <c r="G136" s="226" t="s">
        <v>211</v>
      </c>
      <c r="H136" s="227">
        <v>1500</v>
      </c>
      <c r="I136" s="228"/>
      <c r="J136" s="229">
        <f t="shared" si="0"/>
        <v>0</v>
      </c>
      <c r="K136" s="230"/>
      <c r="L136" s="231"/>
      <c r="M136" s="232" t="s">
        <v>1</v>
      </c>
      <c r="N136" s="233" t="s">
        <v>42</v>
      </c>
      <c r="O136" s="71"/>
      <c r="P136" s="197">
        <f t="shared" si="1"/>
        <v>0</v>
      </c>
      <c r="Q136" s="197">
        <v>0</v>
      </c>
      <c r="R136" s="197">
        <f t="shared" si="2"/>
        <v>0</v>
      </c>
      <c r="S136" s="197">
        <v>0</v>
      </c>
      <c r="T136" s="198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606</v>
      </c>
      <c r="AT136" s="199" t="s">
        <v>188</v>
      </c>
      <c r="AU136" s="199" t="s">
        <v>136</v>
      </c>
      <c r="AY136" s="17" t="s">
        <v>129</v>
      </c>
      <c r="BE136" s="200">
        <f t="shared" si="4"/>
        <v>0</v>
      </c>
      <c r="BF136" s="200">
        <f t="shared" si="5"/>
        <v>0</v>
      </c>
      <c r="BG136" s="200">
        <f t="shared" si="6"/>
        <v>0</v>
      </c>
      <c r="BH136" s="200">
        <f t="shared" si="7"/>
        <v>0</v>
      </c>
      <c r="BI136" s="200">
        <f t="shared" si="8"/>
        <v>0</v>
      </c>
      <c r="BJ136" s="17" t="s">
        <v>136</v>
      </c>
      <c r="BK136" s="200">
        <f t="shared" si="9"/>
        <v>0</v>
      </c>
      <c r="BL136" s="17" t="s">
        <v>414</v>
      </c>
      <c r="BM136" s="199" t="s">
        <v>634</v>
      </c>
    </row>
    <row r="137" spans="1:65" s="2" customFormat="1" ht="16.5" customHeight="1">
      <c r="A137" s="34"/>
      <c r="B137" s="35"/>
      <c r="C137" s="223" t="s">
        <v>182</v>
      </c>
      <c r="D137" s="223" t="s">
        <v>188</v>
      </c>
      <c r="E137" s="224" t="s">
        <v>635</v>
      </c>
      <c r="F137" s="225" t="s">
        <v>636</v>
      </c>
      <c r="G137" s="226" t="s">
        <v>211</v>
      </c>
      <c r="H137" s="227">
        <v>850</v>
      </c>
      <c r="I137" s="228"/>
      <c r="J137" s="229">
        <f t="shared" si="0"/>
        <v>0</v>
      </c>
      <c r="K137" s="230"/>
      <c r="L137" s="231"/>
      <c r="M137" s="232" t="s">
        <v>1</v>
      </c>
      <c r="N137" s="233" t="s">
        <v>42</v>
      </c>
      <c r="O137" s="71"/>
      <c r="P137" s="197">
        <f t="shared" si="1"/>
        <v>0</v>
      </c>
      <c r="Q137" s="197">
        <v>0</v>
      </c>
      <c r="R137" s="197">
        <f t="shared" si="2"/>
        <v>0</v>
      </c>
      <c r="S137" s="197">
        <v>0</v>
      </c>
      <c r="T137" s="198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606</v>
      </c>
      <c r="AT137" s="199" t="s">
        <v>188</v>
      </c>
      <c r="AU137" s="199" t="s">
        <v>136</v>
      </c>
      <c r="AY137" s="17" t="s">
        <v>129</v>
      </c>
      <c r="BE137" s="200">
        <f t="shared" si="4"/>
        <v>0</v>
      </c>
      <c r="BF137" s="200">
        <f t="shared" si="5"/>
        <v>0</v>
      </c>
      <c r="BG137" s="200">
        <f t="shared" si="6"/>
        <v>0</v>
      </c>
      <c r="BH137" s="200">
        <f t="shared" si="7"/>
        <v>0</v>
      </c>
      <c r="BI137" s="200">
        <f t="shared" si="8"/>
        <v>0</v>
      </c>
      <c r="BJ137" s="17" t="s">
        <v>136</v>
      </c>
      <c r="BK137" s="200">
        <f t="shared" si="9"/>
        <v>0</v>
      </c>
      <c r="BL137" s="17" t="s">
        <v>414</v>
      </c>
      <c r="BM137" s="199" t="s">
        <v>637</v>
      </c>
    </row>
    <row r="138" spans="1:65" s="2" customFormat="1" ht="16.5" customHeight="1">
      <c r="A138" s="34"/>
      <c r="B138" s="35"/>
      <c r="C138" s="223" t="s">
        <v>187</v>
      </c>
      <c r="D138" s="223" t="s">
        <v>188</v>
      </c>
      <c r="E138" s="224" t="s">
        <v>638</v>
      </c>
      <c r="F138" s="225" t="s">
        <v>639</v>
      </c>
      <c r="G138" s="226" t="s">
        <v>211</v>
      </c>
      <c r="H138" s="227">
        <v>85</v>
      </c>
      <c r="I138" s="228"/>
      <c r="J138" s="229">
        <f t="shared" si="0"/>
        <v>0</v>
      </c>
      <c r="K138" s="230"/>
      <c r="L138" s="231"/>
      <c r="M138" s="232" t="s">
        <v>1</v>
      </c>
      <c r="N138" s="233" t="s">
        <v>42</v>
      </c>
      <c r="O138" s="71"/>
      <c r="P138" s="197">
        <f t="shared" si="1"/>
        <v>0</v>
      </c>
      <c r="Q138" s="197">
        <v>0</v>
      </c>
      <c r="R138" s="197">
        <f t="shared" si="2"/>
        <v>0</v>
      </c>
      <c r="S138" s="197">
        <v>0</v>
      </c>
      <c r="T138" s="198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606</v>
      </c>
      <c r="AT138" s="199" t="s">
        <v>188</v>
      </c>
      <c r="AU138" s="199" t="s">
        <v>136</v>
      </c>
      <c r="AY138" s="17" t="s">
        <v>129</v>
      </c>
      <c r="BE138" s="200">
        <f t="shared" si="4"/>
        <v>0</v>
      </c>
      <c r="BF138" s="200">
        <f t="shared" si="5"/>
        <v>0</v>
      </c>
      <c r="BG138" s="200">
        <f t="shared" si="6"/>
        <v>0</v>
      </c>
      <c r="BH138" s="200">
        <f t="shared" si="7"/>
        <v>0</v>
      </c>
      <c r="BI138" s="200">
        <f t="shared" si="8"/>
        <v>0</v>
      </c>
      <c r="BJ138" s="17" t="s">
        <v>136</v>
      </c>
      <c r="BK138" s="200">
        <f t="shared" si="9"/>
        <v>0</v>
      </c>
      <c r="BL138" s="17" t="s">
        <v>414</v>
      </c>
      <c r="BM138" s="199" t="s">
        <v>640</v>
      </c>
    </row>
    <row r="139" spans="1:65" s="2" customFormat="1" ht="16.5" customHeight="1">
      <c r="A139" s="34"/>
      <c r="B139" s="35"/>
      <c r="C139" s="223" t="s">
        <v>194</v>
      </c>
      <c r="D139" s="223" t="s">
        <v>188</v>
      </c>
      <c r="E139" s="224" t="s">
        <v>641</v>
      </c>
      <c r="F139" s="225" t="s">
        <v>642</v>
      </c>
      <c r="G139" s="226" t="s">
        <v>211</v>
      </c>
      <c r="H139" s="227">
        <v>150</v>
      </c>
      <c r="I139" s="228"/>
      <c r="J139" s="229">
        <f t="shared" si="0"/>
        <v>0</v>
      </c>
      <c r="K139" s="230"/>
      <c r="L139" s="231"/>
      <c r="M139" s="232" t="s">
        <v>1</v>
      </c>
      <c r="N139" s="233" t="s">
        <v>42</v>
      </c>
      <c r="O139" s="71"/>
      <c r="P139" s="197">
        <f t="shared" si="1"/>
        <v>0</v>
      </c>
      <c r="Q139" s="197">
        <v>0</v>
      </c>
      <c r="R139" s="197">
        <f t="shared" si="2"/>
        <v>0</v>
      </c>
      <c r="S139" s="197">
        <v>0</v>
      </c>
      <c r="T139" s="198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606</v>
      </c>
      <c r="AT139" s="199" t="s">
        <v>188</v>
      </c>
      <c r="AU139" s="199" t="s">
        <v>136</v>
      </c>
      <c r="AY139" s="17" t="s">
        <v>129</v>
      </c>
      <c r="BE139" s="200">
        <f t="shared" si="4"/>
        <v>0</v>
      </c>
      <c r="BF139" s="200">
        <f t="shared" si="5"/>
        <v>0</v>
      </c>
      <c r="BG139" s="200">
        <f t="shared" si="6"/>
        <v>0</v>
      </c>
      <c r="BH139" s="200">
        <f t="shared" si="7"/>
        <v>0</v>
      </c>
      <c r="BI139" s="200">
        <f t="shared" si="8"/>
        <v>0</v>
      </c>
      <c r="BJ139" s="17" t="s">
        <v>136</v>
      </c>
      <c r="BK139" s="200">
        <f t="shared" si="9"/>
        <v>0</v>
      </c>
      <c r="BL139" s="17" t="s">
        <v>414</v>
      </c>
      <c r="BM139" s="199" t="s">
        <v>643</v>
      </c>
    </row>
    <row r="140" spans="1:65" s="2" customFormat="1" ht="16.5" customHeight="1">
      <c r="A140" s="34"/>
      <c r="B140" s="35"/>
      <c r="C140" s="223" t="s">
        <v>200</v>
      </c>
      <c r="D140" s="223" t="s">
        <v>188</v>
      </c>
      <c r="E140" s="224" t="s">
        <v>644</v>
      </c>
      <c r="F140" s="225" t="s">
        <v>645</v>
      </c>
      <c r="G140" s="226" t="s">
        <v>211</v>
      </c>
      <c r="H140" s="227">
        <v>55</v>
      </c>
      <c r="I140" s="228"/>
      <c r="J140" s="229">
        <f t="shared" si="0"/>
        <v>0</v>
      </c>
      <c r="K140" s="230"/>
      <c r="L140" s="231"/>
      <c r="M140" s="232" t="s">
        <v>1</v>
      </c>
      <c r="N140" s="233" t="s">
        <v>42</v>
      </c>
      <c r="O140" s="71"/>
      <c r="P140" s="197">
        <f t="shared" si="1"/>
        <v>0</v>
      </c>
      <c r="Q140" s="197">
        <v>0</v>
      </c>
      <c r="R140" s="197">
        <f t="shared" si="2"/>
        <v>0</v>
      </c>
      <c r="S140" s="197">
        <v>0</v>
      </c>
      <c r="T140" s="198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606</v>
      </c>
      <c r="AT140" s="199" t="s">
        <v>188</v>
      </c>
      <c r="AU140" s="199" t="s">
        <v>136</v>
      </c>
      <c r="AY140" s="17" t="s">
        <v>129</v>
      </c>
      <c r="BE140" s="200">
        <f t="shared" si="4"/>
        <v>0</v>
      </c>
      <c r="BF140" s="200">
        <f t="shared" si="5"/>
        <v>0</v>
      </c>
      <c r="BG140" s="200">
        <f t="shared" si="6"/>
        <v>0</v>
      </c>
      <c r="BH140" s="200">
        <f t="shared" si="7"/>
        <v>0</v>
      </c>
      <c r="BI140" s="200">
        <f t="shared" si="8"/>
        <v>0</v>
      </c>
      <c r="BJ140" s="17" t="s">
        <v>136</v>
      </c>
      <c r="BK140" s="200">
        <f t="shared" si="9"/>
        <v>0</v>
      </c>
      <c r="BL140" s="17" t="s">
        <v>414</v>
      </c>
      <c r="BM140" s="199" t="s">
        <v>646</v>
      </c>
    </row>
    <row r="141" spans="1:65" s="2" customFormat="1" ht="16.5" customHeight="1">
      <c r="A141" s="34"/>
      <c r="B141" s="35"/>
      <c r="C141" s="223" t="s">
        <v>8</v>
      </c>
      <c r="D141" s="223" t="s">
        <v>188</v>
      </c>
      <c r="E141" s="224" t="s">
        <v>647</v>
      </c>
      <c r="F141" s="225" t="s">
        <v>648</v>
      </c>
      <c r="G141" s="226" t="s">
        <v>211</v>
      </c>
      <c r="H141" s="227">
        <v>55</v>
      </c>
      <c r="I141" s="228"/>
      <c r="J141" s="229">
        <f t="shared" si="0"/>
        <v>0</v>
      </c>
      <c r="K141" s="230"/>
      <c r="L141" s="231"/>
      <c r="M141" s="232" t="s">
        <v>1</v>
      </c>
      <c r="N141" s="233" t="s">
        <v>42</v>
      </c>
      <c r="O141" s="71"/>
      <c r="P141" s="197">
        <f t="shared" si="1"/>
        <v>0</v>
      </c>
      <c r="Q141" s="197">
        <v>0</v>
      </c>
      <c r="R141" s="197">
        <f t="shared" si="2"/>
        <v>0</v>
      </c>
      <c r="S141" s="197">
        <v>0</v>
      </c>
      <c r="T141" s="198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606</v>
      </c>
      <c r="AT141" s="199" t="s">
        <v>188</v>
      </c>
      <c r="AU141" s="199" t="s">
        <v>136</v>
      </c>
      <c r="AY141" s="17" t="s">
        <v>129</v>
      </c>
      <c r="BE141" s="200">
        <f t="shared" si="4"/>
        <v>0</v>
      </c>
      <c r="BF141" s="200">
        <f t="shared" si="5"/>
        <v>0</v>
      </c>
      <c r="BG141" s="200">
        <f t="shared" si="6"/>
        <v>0</v>
      </c>
      <c r="BH141" s="200">
        <f t="shared" si="7"/>
        <v>0</v>
      </c>
      <c r="BI141" s="200">
        <f t="shared" si="8"/>
        <v>0</v>
      </c>
      <c r="BJ141" s="17" t="s">
        <v>136</v>
      </c>
      <c r="BK141" s="200">
        <f t="shared" si="9"/>
        <v>0</v>
      </c>
      <c r="BL141" s="17" t="s">
        <v>414</v>
      </c>
      <c r="BM141" s="199" t="s">
        <v>649</v>
      </c>
    </row>
    <row r="142" spans="1:65" s="2" customFormat="1" ht="16.5" customHeight="1">
      <c r="A142" s="34"/>
      <c r="B142" s="35"/>
      <c r="C142" s="223" t="s">
        <v>208</v>
      </c>
      <c r="D142" s="223" t="s">
        <v>188</v>
      </c>
      <c r="E142" s="224" t="s">
        <v>650</v>
      </c>
      <c r="F142" s="225" t="s">
        <v>651</v>
      </c>
      <c r="G142" s="226" t="s">
        <v>605</v>
      </c>
      <c r="H142" s="227">
        <v>185</v>
      </c>
      <c r="I142" s="228"/>
      <c r="J142" s="229">
        <f t="shared" si="0"/>
        <v>0</v>
      </c>
      <c r="K142" s="230"/>
      <c r="L142" s="231"/>
      <c r="M142" s="232" t="s">
        <v>1</v>
      </c>
      <c r="N142" s="233" t="s">
        <v>42</v>
      </c>
      <c r="O142" s="71"/>
      <c r="P142" s="197">
        <f t="shared" si="1"/>
        <v>0</v>
      </c>
      <c r="Q142" s="197">
        <v>0</v>
      </c>
      <c r="R142" s="197">
        <f t="shared" si="2"/>
        <v>0</v>
      </c>
      <c r="S142" s="197">
        <v>0</v>
      </c>
      <c r="T142" s="198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606</v>
      </c>
      <c r="AT142" s="199" t="s">
        <v>188</v>
      </c>
      <c r="AU142" s="199" t="s">
        <v>136</v>
      </c>
      <c r="AY142" s="17" t="s">
        <v>129</v>
      </c>
      <c r="BE142" s="200">
        <f t="shared" si="4"/>
        <v>0</v>
      </c>
      <c r="BF142" s="200">
        <f t="shared" si="5"/>
        <v>0</v>
      </c>
      <c r="BG142" s="200">
        <f t="shared" si="6"/>
        <v>0</v>
      </c>
      <c r="BH142" s="200">
        <f t="shared" si="7"/>
        <v>0</v>
      </c>
      <c r="BI142" s="200">
        <f t="shared" si="8"/>
        <v>0</v>
      </c>
      <c r="BJ142" s="17" t="s">
        <v>136</v>
      </c>
      <c r="BK142" s="200">
        <f t="shared" si="9"/>
        <v>0</v>
      </c>
      <c r="BL142" s="17" t="s">
        <v>414</v>
      </c>
      <c r="BM142" s="199" t="s">
        <v>652</v>
      </c>
    </row>
    <row r="143" spans="1:65" s="2" customFormat="1" ht="16.5" customHeight="1">
      <c r="A143" s="34"/>
      <c r="B143" s="35"/>
      <c r="C143" s="223" t="s">
        <v>213</v>
      </c>
      <c r="D143" s="223" t="s">
        <v>188</v>
      </c>
      <c r="E143" s="224" t="s">
        <v>653</v>
      </c>
      <c r="F143" s="225" t="s">
        <v>654</v>
      </c>
      <c r="G143" s="226" t="s">
        <v>605</v>
      </c>
      <c r="H143" s="227">
        <v>12</v>
      </c>
      <c r="I143" s="228"/>
      <c r="J143" s="229">
        <f t="shared" si="0"/>
        <v>0</v>
      </c>
      <c r="K143" s="230"/>
      <c r="L143" s="231"/>
      <c r="M143" s="232" t="s">
        <v>1</v>
      </c>
      <c r="N143" s="233" t="s">
        <v>42</v>
      </c>
      <c r="O143" s="71"/>
      <c r="P143" s="197">
        <f t="shared" si="1"/>
        <v>0</v>
      </c>
      <c r="Q143" s="197">
        <v>0</v>
      </c>
      <c r="R143" s="197">
        <f t="shared" si="2"/>
        <v>0</v>
      </c>
      <c r="S143" s="197">
        <v>0</v>
      </c>
      <c r="T143" s="198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606</v>
      </c>
      <c r="AT143" s="199" t="s">
        <v>188</v>
      </c>
      <c r="AU143" s="199" t="s">
        <v>136</v>
      </c>
      <c r="AY143" s="17" t="s">
        <v>129</v>
      </c>
      <c r="BE143" s="200">
        <f t="shared" si="4"/>
        <v>0</v>
      </c>
      <c r="BF143" s="200">
        <f t="shared" si="5"/>
        <v>0</v>
      </c>
      <c r="BG143" s="200">
        <f t="shared" si="6"/>
        <v>0</v>
      </c>
      <c r="BH143" s="200">
        <f t="shared" si="7"/>
        <v>0</v>
      </c>
      <c r="BI143" s="200">
        <f t="shared" si="8"/>
        <v>0</v>
      </c>
      <c r="BJ143" s="17" t="s">
        <v>136</v>
      </c>
      <c r="BK143" s="200">
        <f t="shared" si="9"/>
        <v>0</v>
      </c>
      <c r="BL143" s="17" t="s">
        <v>414</v>
      </c>
      <c r="BM143" s="199" t="s">
        <v>655</v>
      </c>
    </row>
    <row r="144" spans="1:65" s="2" customFormat="1" ht="16.5" customHeight="1">
      <c r="A144" s="34"/>
      <c r="B144" s="35"/>
      <c r="C144" s="223" t="s">
        <v>218</v>
      </c>
      <c r="D144" s="223" t="s">
        <v>188</v>
      </c>
      <c r="E144" s="224" t="s">
        <v>656</v>
      </c>
      <c r="F144" s="225" t="s">
        <v>657</v>
      </c>
      <c r="G144" s="226" t="s">
        <v>605</v>
      </c>
      <c r="H144" s="227">
        <v>38</v>
      </c>
      <c r="I144" s="228"/>
      <c r="J144" s="229">
        <f t="shared" si="0"/>
        <v>0</v>
      </c>
      <c r="K144" s="230"/>
      <c r="L144" s="231"/>
      <c r="M144" s="232" t="s">
        <v>1</v>
      </c>
      <c r="N144" s="233" t="s">
        <v>42</v>
      </c>
      <c r="O144" s="71"/>
      <c r="P144" s="197">
        <f t="shared" si="1"/>
        <v>0</v>
      </c>
      <c r="Q144" s="197">
        <v>0</v>
      </c>
      <c r="R144" s="197">
        <f t="shared" si="2"/>
        <v>0</v>
      </c>
      <c r="S144" s="197">
        <v>0</v>
      </c>
      <c r="T144" s="198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606</v>
      </c>
      <c r="AT144" s="199" t="s">
        <v>188</v>
      </c>
      <c r="AU144" s="199" t="s">
        <v>136</v>
      </c>
      <c r="AY144" s="17" t="s">
        <v>129</v>
      </c>
      <c r="BE144" s="200">
        <f t="shared" si="4"/>
        <v>0</v>
      </c>
      <c r="BF144" s="200">
        <f t="shared" si="5"/>
        <v>0</v>
      </c>
      <c r="BG144" s="200">
        <f t="shared" si="6"/>
        <v>0</v>
      </c>
      <c r="BH144" s="200">
        <f t="shared" si="7"/>
        <v>0</v>
      </c>
      <c r="BI144" s="200">
        <f t="shared" si="8"/>
        <v>0</v>
      </c>
      <c r="BJ144" s="17" t="s">
        <v>136</v>
      </c>
      <c r="BK144" s="200">
        <f t="shared" si="9"/>
        <v>0</v>
      </c>
      <c r="BL144" s="17" t="s">
        <v>414</v>
      </c>
      <c r="BM144" s="199" t="s">
        <v>658</v>
      </c>
    </row>
    <row r="145" spans="1:65" s="2" customFormat="1" ht="16.5" customHeight="1">
      <c r="A145" s="34"/>
      <c r="B145" s="35"/>
      <c r="C145" s="223" t="s">
        <v>222</v>
      </c>
      <c r="D145" s="223" t="s">
        <v>188</v>
      </c>
      <c r="E145" s="224" t="s">
        <v>659</v>
      </c>
      <c r="F145" s="225" t="s">
        <v>660</v>
      </c>
      <c r="G145" s="226" t="s">
        <v>605</v>
      </c>
      <c r="H145" s="227">
        <v>26</v>
      </c>
      <c r="I145" s="228"/>
      <c r="J145" s="229">
        <f t="shared" si="0"/>
        <v>0</v>
      </c>
      <c r="K145" s="230"/>
      <c r="L145" s="231"/>
      <c r="M145" s="232" t="s">
        <v>1</v>
      </c>
      <c r="N145" s="233" t="s">
        <v>42</v>
      </c>
      <c r="O145" s="71"/>
      <c r="P145" s="197">
        <f t="shared" si="1"/>
        <v>0</v>
      </c>
      <c r="Q145" s="197">
        <v>0</v>
      </c>
      <c r="R145" s="197">
        <f t="shared" si="2"/>
        <v>0</v>
      </c>
      <c r="S145" s="197">
        <v>0</v>
      </c>
      <c r="T145" s="198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606</v>
      </c>
      <c r="AT145" s="199" t="s">
        <v>188</v>
      </c>
      <c r="AU145" s="199" t="s">
        <v>136</v>
      </c>
      <c r="AY145" s="17" t="s">
        <v>129</v>
      </c>
      <c r="BE145" s="200">
        <f t="shared" si="4"/>
        <v>0</v>
      </c>
      <c r="BF145" s="200">
        <f t="shared" si="5"/>
        <v>0</v>
      </c>
      <c r="BG145" s="200">
        <f t="shared" si="6"/>
        <v>0</v>
      </c>
      <c r="BH145" s="200">
        <f t="shared" si="7"/>
        <v>0</v>
      </c>
      <c r="BI145" s="200">
        <f t="shared" si="8"/>
        <v>0</v>
      </c>
      <c r="BJ145" s="17" t="s">
        <v>136</v>
      </c>
      <c r="BK145" s="200">
        <f t="shared" si="9"/>
        <v>0</v>
      </c>
      <c r="BL145" s="17" t="s">
        <v>414</v>
      </c>
      <c r="BM145" s="199" t="s">
        <v>661</v>
      </c>
    </row>
    <row r="146" spans="1:65" s="2" customFormat="1" ht="16.5" customHeight="1">
      <c r="A146" s="34"/>
      <c r="B146" s="35"/>
      <c r="C146" s="223" t="s">
        <v>228</v>
      </c>
      <c r="D146" s="223" t="s">
        <v>188</v>
      </c>
      <c r="E146" s="224" t="s">
        <v>662</v>
      </c>
      <c r="F146" s="225" t="s">
        <v>663</v>
      </c>
      <c r="G146" s="226" t="s">
        <v>605</v>
      </c>
      <c r="H146" s="227">
        <v>39</v>
      </c>
      <c r="I146" s="228"/>
      <c r="J146" s="229">
        <f t="shared" si="0"/>
        <v>0</v>
      </c>
      <c r="K146" s="230"/>
      <c r="L146" s="231"/>
      <c r="M146" s="232" t="s">
        <v>1</v>
      </c>
      <c r="N146" s="233" t="s">
        <v>42</v>
      </c>
      <c r="O146" s="71"/>
      <c r="P146" s="197">
        <f t="shared" si="1"/>
        <v>0</v>
      </c>
      <c r="Q146" s="197">
        <v>0</v>
      </c>
      <c r="R146" s="197">
        <f t="shared" si="2"/>
        <v>0</v>
      </c>
      <c r="S146" s="197">
        <v>0</v>
      </c>
      <c r="T146" s="198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606</v>
      </c>
      <c r="AT146" s="199" t="s">
        <v>188</v>
      </c>
      <c r="AU146" s="199" t="s">
        <v>136</v>
      </c>
      <c r="AY146" s="17" t="s">
        <v>129</v>
      </c>
      <c r="BE146" s="200">
        <f t="shared" si="4"/>
        <v>0</v>
      </c>
      <c r="BF146" s="200">
        <f t="shared" si="5"/>
        <v>0</v>
      </c>
      <c r="BG146" s="200">
        <f t="shared" si="6"/>
        <v>0</v>
      </c>
      <c r="BH146" s="200">
        <f t="shared" si="7"/>
        <v>0</v>
      </c>
      <c r="BI146" s="200">
        <f t="shared" si="8"/>
        <v>0</v>
      </c>
      <c r="BJ146" s="17" t="s">
        <v>136</v>
      </c>
      <c r="BK146" s="200">
        <f t="shared" si="9"/>
        <v>0</v>
      </c>
      <c r="BL146" s="17" t="s">
        <v>414</v>
      </c>
      <c r="BM146" s="199" t="s">
        <v>664</v>
      </c>
    </row>
    <row r="147" spans="1:65" s="2" customFormat="1" ht="16.5" customHeight="1">
      <c r="A147" s="34"/>
      <c r="B147" s="35"/>
      <c r="C147" s="223" t="s">
        <v>7</v>
      </c>
      <c r="D147" s="223" t="s">
        <v>188</v>
      </c>
      <c r="E147" s="224" t="s">
        <v>665</v>
      </c>
      <c r="F147" s="225" t="s">
        <v>666</v>
      </c>
      <c r="G147" s="226" t="s">
        <v>605</v>
      </c>
      <c r="H147" s="227">
        <v>52</v>
      </c>
      <c r="I147" s="228"/>
      <c r="J147" s="229">
        <f t="shared" si="0"/>
        <v>0</v>
      </c>
      <c r="K147" s="230"/>
      <c r="L147" s="231"/>
      <c r="M147" s="232" t="s">
        <v>1</v>
      </c>
      <c r="N147" s="233" t="s">
        <v>42</v>
      </c>
      <c r="O147" s="71"/>
      <c r="P147" s="197">
        <f t="shared" si="1"/>
        <v>0</v>
      </c>
      <c r="Q147" s="197">
        <v>0</v>
      </c>
      <c r="R147" s="197">
        <f t="shared" si="2"/>
        <v>0</v>
      </c>
      <c r="S147" s="197">
        <v>0</v>
      </c>
      <c r="T147" s="198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606</v>
      </c>
      <c r="AT147" s="199" t="s">
        <v>188</v>
      </c>
      <c r="AU147" s="199" t="s">
        <v>136</v>
      </c>
      <c r="AY147" s="17" t="s">
        <v>129</v>
      </c>
      <c r="BE147" s="200">
        <f t="shared" si="4"/>
        <v>0</v>
      </c>
      <c r="BF147" s="200">
        <f t="shared" si="5"/>
        <v>0</v>
      </c>
      <c r="BG147" s="200">
        <f t="shared" si="6"/>
        <v>0</v>
      </c>
      <c r="BH147" s="200">
        <f t="shared" si="7"/>
        <v>0</v>
      </c>
      <c r="BI147" s="200">
        <f t="shared" si="8"/>
        <v>0</v>
      </c>
      <c r="BJ147" s="17" t="s">
        <v>136</v>
      </c>
      <c r="BK147" s="200">
        <f t="shared" si="9"/>
        <v>0</v>
      </c>
      <c r="BL147" s="17" t="s">
        <v>414</v>
      </c>
      <c r="BM147" s="199" t="s">
        <v>667</v>
      </c>
    </row>
    <row r="148" spans="1:65" s="2" customFormat="1" ht="16.5" customHeight="1">
      <c r="A148" s="34"/>
      <c r="B148" s="35"/>
      <c r="C148" s="223" t="s">
        <v>235</v>
      </c>
      <c r="D148" s="223" t="s">
        <v>188</v>
      </c>
      <c r="E148" s="224" t="s">
        <v>668</v>
      </c>
      <c r="F148" s="225" t="s">
        <v>669</v>
      </c>
      <c r="G148" s="226" t="s">
        <v>605</v>
      </c>
      <c r="H148" s="227">
        <v>18</v>
      </c>
      <c r="I148" s="228"/>
      <c r="J148" s="229">
        <f t="shared" si="0"/>
        <v>0</v>
      </c>
      <c r="K148" s="230"/>
      <c r="L148" s="231"/>
      <c r="M148" s="232" t="s">
        <v>1</v>
      </c>
      <c r="N148" s="233" t="s">
        <v>42</v>
      </c>
      <c r="O148" s="71"/>
      <c r="P148" s="197">
        <f t="shared" si="1"/>
        <v>0</v>
      </c>
      <c r="Q148" s="197">
        <v>0</v>
      </c>
      <c r="R148" s="197">
        <f t="shared" si="2"/>
        <v>0</v>
      </c>
      <c r="S148" s="197">
        <v>0</v>
      </c>
      <c r="T148" s="198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606</v>
      </c>
      <c r="AT148" s="199" t="s">
        <v>188</v>
      </c>
      <c r="AU148" s="199" t="s">
        <v>136</v>
      </c>
      <c r="AY148" s="17" t="s">
        <v>129</v>
      </c>
      <c r="BE148" s="200">
        <f t="shared" si="4"/>
        <v>0</v>
      </c>
      <c r="BF148" s="200">
        <f t="shared" si="5"/>
        <v>0</v>
      </c>
      <c r="BG148" s="200">
        <f t="shared" si="6"/>
        <v>0</v>
      </c>
      <c r="BH148" s="200">
        <f t="shared" si="7"/>
        <v>0</v>
      </c>
      <c r="BI148" s="200">
        <f t="shared" si="8"/>
        <v>0</v>
      </c>
      <c r="BJ148" s="17" t="s">
        <v>136</v>
      </c>
      <c r="BK148" s="200">
        <f t="shared" si="9"/>
        <v>0</v>
      </c>
      <c r="BL148" s="17" t="s">
        <v>414</v>
      </c>
      <c r="BM148" s="199" t="s">
        <v>670</v>
      </c>
    </row>
    <row r="149" spans="1:65" s="2" customFormat="1" ht="16.5" customHeight="1">
      <c r="A149" s="34"/>
      <c r="B149" s="35"/>
      <c r="C149" s="223" t="s">
        <v>240</v>
      </c>
      <c r="D149" s="223" t="s">
        <v>188</v>
      </c>
      <c r="E149" s="224" t="s">
        <v>671</v>
      </c>
      <c r="F149" s="225" t="s">
        <v>672</v>
      </c>
      <c r="G149" s="226" t="s">
        <v>605</v>
      </c>
      <c r="H149" s="227">
        <v>6</v>
      </c>
      <c r="I149" s="228"/>
      <c r="J149" s="229">
        <f t="shared" si="0"/>
        <v>0</v>
      </c>
      <c r="K149" s="230"/>
      <c r="L149" s="231"/>
      <c r="M149" s="232" t="s">
        <v>1</v>
      </c>
      <c r="N149" s="233" t="s">
        <v>42</v>
      </c>
      <c r="O149" s="71"/>
      <c r="P149" s="197">
        <f t="shared" si="1"/>
        <v>0</v>
      </c>
      <c r="Q149" s="197">
        <v>0</v>
      </c>
      <c r="R149" s="197">
        <f t="shared" si="2"/>
        <v>0</v>
      </c>
      <c r="S149" s="197">
        <v>0</v>
      </c>
      <c r="T149" s="198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606</v>
      </c>
      <c r="AT149" s="199" t="s">
        <v>188</v>
      </c>
      <c r="AU149" s="199" t="s">
        <v>136</v>
      </c>
      <c r="AY149" s="17" t="s">
        <v>129</v>
      </c>
      <c r="BE149" s="200">
        <f t="shared" si="4"/>
        <v>0</v>
      </c>
      <c r="BF149" s="200">
        <f t="shared" si="5"/>
        <v>0</v>
      </c>
      <c r="BG149" s="200">
        <f t="shared" si="6"/>
        <v>0</v>
      </c>
      <c r="BH149" s="200">
        <f t="shared" si="7"/>
        <v>0</v>
      </c>
      <c r="BI149" s="200">
        <f t="shared" si="8"/>
        <v>0</v>
      </c>
      <c r="BJ149" s="17" t="s">
        <v>136</v>
      </c>
      <c r="BK149" s="200">
        <f t="shared" si="9"/>
        <v>0</v>
      </c>
      <c r="BL149" s="17" t="s">
        <v>414</v>
      </c>
      <c r="BM149" s="199" t="s">
        <v>673</v>
      </c>
    </row>
    <row r="150" spans="1:65" s="2" customFormat="1" ht="16.5" customHeight="1">
      <c r="A150" s="34"/>
      <c r="B150" s="35"/>
      <c r="C150" s="223" t="s">
        <v>246</v>
      </c>
      <c r="D150" s="223" t="s">
        <v>188</v>
      </c>
      <c r="E150" s="224" t="s">
        <v>674</v>
      </c>
      <c r="F150" s="225" t="s">
        <v>675</v>
      </c>
      <c r="G150" s="226" t="s">
        <v>605</v>
      </c>
      <c r="H150" s="227">
        <v>3</v>
      </c>
      <c r="I150" s="228"/>
      <c r="J150" s="229">
        <f t="shared" si="0"/>
        <v>0</v>
      </c>
      <c r="K150" s="230"/>
      <c r="L150" s="231"/>
      <c r="M150" s="232" t="s">
        <v>1</v>
      </c>
      <c r="N150" s="233" t="s">
        <v>42</v>
      </c>
      <c r="O150" s="71"/>
      <c r="P150" s="197">
        <f t="shared" si="1"/>
        <v>0</v>
      </c>
      <c r="Q150" s="197">
        <v>0</v>
      </c>
      <c r="R150" s="197">
        <f t="shared" si="2"/>
        <v>0</v>
      </c>
      <c r="S150" s="197">
        <v>0</v>
      </c>
      <c r="T150" s="198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606</v>
      </c>
      <c r="AT150" s="199" t="s">
        <v>188</v>
      </c>
      <c r="AU150" s="199" t="s">
        <v>136</v>
      </c>
      <c r="AY150" s="17" t="s">
        <v>129</v>
      </c>
      <c r="BE150" s="200">
        <f t="shared" si="4"/>
        <v>0</v>
      </c>
      <c r="BF150" s="200">
        <f t="shared" si="5"/>
        <v>0</v>
      </c>
      <c r="BG150" s="200">
        <f t="shared" si="6"/>
        <v>0</v>
      </c>
      <c r="BH150" s="200">
        <f t="shared" si="7"/>
        <v>0</v>
      </c>
      <c r="BI150" s="200">
        <f t="shared" si="8"/>
        <v>0</v>
      </c>
      <c r="BJ150" s="17" t="s">
        <v>136</v>
      </c>
      <c r="BK150" s="200">
        <f t="shared" si="9"/>
        <v>0</v>
      </c>
      <c r="BL150" s="17" t="s">
        <v>414</v>
      </c>
      <c r="BM150" s="199" t="s">
        <v>676</v>
      </c>
    </row>
    <row r="151" spans="1:65" s="2" customFormat="1" ht="16.5" customHeight="1">
      <c r="A151" s="34"/>
      <c r="B151" s="35"/>
      <c r="C151" s="223" t="s">
        <v>254</v>
      </c>
      <c r="D151" s="223" t="s">
        <v>188</v>
      </c>
      <c r="E151" s="224" t="s">
        <v>677</v>
      </c>
      <c r="F151" s="225" t="s">
        <v>678</v>
      </c>
      <c r="G151" s="226" t="s">
        <v>605</v>
      </c>
      <c r="H151" s="227">
        <v>1</v>
      </c>
      <c r="I151" s="228"/>
      <c r="J151" s="229">
        <f t="shared" si="0"/>
        <v>0</v>
      </c>
      <c r="K151" s="230"/>
      <c r="L151" s="231"/>
      <c r="M151" s="232" t="s">
        <v>1</v>
      </c>
      <c r="N151" s="233" t="s">
        <v>42</v>
      </c>
      <c r="O151" s="71"/>
      <c r="P151" s="197">
        <f t="shared" si="1"/>
        <v>0</v>
      </c>
      <c r="Q151" s="197">
        <v>0</v>
      </c>
      <c r="R151" s="197">
        <f t="shared" si="2"/>
        <v>0</v>
      </c>
      <c r="S151" s="197">
        <v>0</v>
      </c>
      <c r="T151" s="198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606</v>
      </c>
      <c r="AT151" s="199" t="s">
        <v>188</v>
      </c>
      <c r="AU151" s="199" t="s">
        <v>136</v>
      </c>
      <c r="AY151" s="17" t="s">
        <v>129</v>
      </c>
      <c r="BE151" s="200">
        <f t="shared" si="4"/>
        <v>0</v>
      </c>
      <c r="BF151" s="200">
        <f t="shared" si="5"/>
        <v>0</v>
      </c>
      <c r="BG151" s="200">
        <f t="shared" si="6"/>
        <v>0</v>
      </c>
      <c r="BH151" s="200">
        <f t="shared" si="7"/>
        <v>0</v>
      </c>
      <c r="BI151" s="200">
        <f t="shared" si="8"/>
        <v>0</v>
      </c>
      <c r="BJ151" s="17" t="s">
        <v>136</v>
      </c>
      <c r="BK151" s="200">
        <f t="shared" si="9"/>
        <v>0</v>
      </c>
      <c r="BL151" s="17" t="s">
        <v>414</v>
      </c>
      <c r="BM151" s="199" t="s">
        <v>679</v>
      </c>
    </row>
    <row r="152" spans="1:65" s="2" customFormat="1" ht="16.5" customHeight="1">
      <c r="A152" s="34"/>
      <c r="B152" s="35"/>
      <c r="C152" s="223" t="s">
        <v>258</v>
      </c>
      <c r="D152" s="223" t="s">
        <v>188</v>
      </c>
      <c r="E152" s="224" t="s">
        <v>680</v>
      </c>
      <c r="F152" s="225" t="s">
        <v>681</v>
      </c>
      <c r="G152" s="226" t="s">
        <v>605</v>
      </c>
      <c r="H152" s="227">
        <v>8</v>
      </c>
      <c r="I152" s="228"/>
      <c r="J152" s="229">
        <f t="shared" si="0"/>
        <v>0</v>
      </c>
      <c r="K152" s="230"/>
      <c r="L152" s="231"/>
      <c r="M152" s="232" t="s">
        <v>1</v>
      </c>
      <c r="N152" s="233" t="s">
        <v>42</v>
      </c>
      <c r="O152" s="71"/>
      <c r="P152" s="197">
        <f t="shared" si="1"/>
        <v>0</v>
      </c>
      <c r="Q152" s="197">
        <v>0</v>
      </c>
      <c r="R152" s="197">
        <f t="shared" si="2"/>
        <v>0</v>
      </c>
      <c r="S152" s="197">
        <v>0</v>
      </c>
      <c r="T152" s="198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606</v>
      </c>
      <c r="AT152" s="199" t="s">
        <v>188</v>
      </c>
      <c r="AU152" s="199" t="s">
        <v>136</v>
      </c>
      <c r="AY152" s="17" t="s">
        <v>129</v>
      </c>
      <c r="BE152" s="200">
        <f t="shared" si="4"/>
        <v>0</v>
      </c>
      <c r="BF152" s="200">
        <f t="shared" si="5"/>
        <v>0</v>
      </c>
      <c r="BG152" s="200">
        <f t="shared" si="6"/>
        <v>0</v>
      </c>
      <c r="BH152" s="200">
        <f t="shared" si="7"/>
        <v>0</v>
      </c>
      <c r="BI152" s="200">
        <f t="shared" si="8"/>
        <v>0</v>
      </c>
      <c r="BJ152" s="17" t="s">
        <v>136</v>
      </c>
      <c r="BK152" s="200">
        <f t="shared" si="9"/>
        <v>0</v>
      </c>
      <c r="BL152" s="17" t="s">
        <v>414</v>
      </c>
      <c r="BM152" s="199" t="s">
        <v>682</v>
      </c>
    </row>
    <row r="153" spans="1:65" s="2" customFormat="1" ht="16.5" customHeight="1">
      <c r="A153" s="34"/>
      <c r="B153" s="35"/>
      <c r="C153" s="223" t="s">
        <v>262</v>
      </c>
      <c r="D153" s="223" t="s">
        <v>188</v>
      </c>
      <c r="E153" s="224" t="s">
        <v>683</v>
      </c>
      <c r="F153" s="225" t="s">
        <v>684</v>
      </c>
      <c r="G153" s="226" t="s">
        <v>605</v>
      </c>
      <c r="H153" s="227">
        <v>12</v>
      </c>
      <c r="I153" s="228"/>
      <c r="J153" s="229">
        <f t="shared" si="0"/>
        <v>0</v>
      </c>
      <c r="K153" s="230"/>
      <c r="L153" s="231"/>
      <c r="M153" s="232" t="s">
        <v>1</v>
      </c>
      <c r="N153" s="233" t="s">
        <v>42</v>
      </c>
      <c r="O153" s="71"/>
      <c r="P153" s="197">
        <f t="shared" si="1"/>
        <v>0</v>
      </c>
      <c r="Q153" s="197">
        <v>0</v>
      </c>
      <c r="R153" s="197">
        <f t="shared" si="2"/>
        <v>0</v>
      </c>
      <c r="S153" s="197">
        <v>0</v>
      </c>
      <c r="T153" s="198">
        <f t="shared" si="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606</v>
      </c>
      <c r="AT153" s="199" t="s">
        <v>188</v>
      </c>
      <c r="AU153" s="199" t="s">
        <v>136</v>
      </c>
      <c r="AY153" s="17" t="s">
        <v>129</v>
      </c>
      <c r="BE153" s="200">
        <f t="shared" si="4"/>
        <v>0</v>
      </c>
      <c r="BF153" s="200">
        <f t="shared" si="5"/>
        <v>0</v>
      </c>
      <c r="BG153" s="200">
        <f t="shared" si="6"/>
        <v>0</v>
      </c>
      <c r="BH153" s="200">
        <f t="shared" si="7"/>
        <v>0</v>
      </c>
      <c r="BI153" s="200">
        <f t="shared" si="8"/>
        <v>0</v>
      </c>
      <c r="BJ153" s="17" t="s">
        <v>136</v>
      </c>
      <c r="BK153" s="200">
        <f t="shared" si="9"/>
        <v>0</v>
      </c>
      <c r="BL153" s="17" t="s">
        <v>414</v>
      </c>
      <c r="BM153" s="199" t="s">
        <v>685</v>
      </c>
    </row>
    <row r="154" spans="1:65" s="2" customFormat="1" ht="16.5" customHeight="1">
      <c r="A154" s="34"/>
      <c r="B154" s="35"/>
      <c r="C154" s="223" t="s">
        <v>266</v>
      </c>
      <c r="D154" s="223" t="s">
        <v>188</v>
      </c>
      <c r="E154" s="224" t="s">
        <v>686</v>
      </c>
      <c r="F154" s="225" t="s">
        <v>687</v>
      </c>
      <c r="G154" s="226" t="s">
        <v>605</v>
      </c>
      <c r="H154" s="227">
        <v>6</v>
      </c>
      <c r="I154" s="228"/>
      <c r="J154" s="229">
        <f t="shared" si="0"/>
        <v>0</v>
      </c>
      <c r="K154" s="230"/>
      <c r="L154" s="231"/>
      <c r="M154" s="232" t="s">
        <v>1</v>
      </c>
      <c r="N154" s="233" t="s">
        <v>42</v>
      </c>
      <c r="O154" s="71"/>
      <c r="P154" s="197">
        <f t="shared" si="1"/>
        <v>0</v>
      </c>
      <c r="Q154" s="197">
        <v>0</v>
      </c>
      <c r="R154" s="197">
        <f t="shared" si="2"/>
        <v>0</v>
      </c>
      <c r="S154" s="197">
        <v>0</v>
      </c>
      <c r="T154" s="198">
        <f t="shared" si="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606</v>
      </c>
      <c r="AT154" s="199" t="s">
        <v>188</v>
      </c>
      <c r="AU154" s="199" t="s">
        <v>136</v>
      </c>
      <c r="AY154" s="17" t="s">
        <v>129</v>
      </c>
      <c r="BE154" s="200">
        <f t="shared" si="4"/>
        <v>0</v>
      </c>
      <c r="BF154" s="200">
        <f t="shared" si="5"/>
        <v>0</v>
      </c>
      <c r="BG154" s="200">
        <f t="shared" si="6"/>
        <v>0</v>
      </c>
      <c r="BH154" s="200">
        <f t="shared" si="7"/>
        <v>0</v>
      </c>
      <c r="BI154" s="200">
        <f t="shared" si="8"/>
        <v>0</v>
      </c>
      <c r="BJ154" s="17" t="s">
        <v>136</v>
      </c>
      <c r="BK154" s="200">
        <f t="shared" si="9"/>
        <v>0</v>
      </c>
      <c r="BL154" s="17" t="s">
        <v>414</v>
      </c>
      <c r="BM154" s="199" t="s">
        <v>688</v>
      </c>
    </row>
    <row r="155" spans="1:65" s="2" customFormat="1" ht="16.5" customHeight="1">
      <c r="A155" s="34"/>
      <c r="B155" s="35"/>
      <c r="C155" s="223" t="s">
        <v>272</v>
      </c>
      <c r="D155" s="223" t="s">
        <v>188</v>
      </c>
      <c r="E155" s="224" t="s">
        <v>689</v>
      </c>
      <c r="F155" s="225" t="s">
        <v>690</v>
      </c>
      <c r="G155" s="226" t="s">
        <v>605</v>
      </c>
      <c r="H155" s="227">
        <v>1</v>
      </c>
      <c r="I155" s="228"/>
      <c r="J155" s="229">
        <f t="shared" si="0"/>
        <v>0</v>
      </c>
      <c r="K155" s="230"/>
      <c r="L155" s="231"/>
      <c r="M155" s="232" t="s">
        <v>1</v>
      </c>
      <c r="N155" s="233" t="s">
        <v>42</v>
      </c>
      <c r="O155" s="71"/>
      <c r="P155" s="197">
        <f t="shared" si="1"/>
        <v>0</v>
      </c>
      <c r="Q155" s="197">
        <v>0</v>
      </c>
      <c r="R155" s="197">
        <f t="shared" si="2"/>
        <v>0</v>
      </c>
      <c r="S155" s="197">
        <v>0</v>
      </c>
      <c r="T155" s="198">
        <f t="shared" si="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606</v>
      </c>
      <c r="AT155" s="199" t="s">
        <v>188</v>
      </c>
      <c r="AU155" s="199" t="s">
        <v>136</v>
      </c>
      <c r="AY155" s="17" t="s">
        <v>129</v>
      </c>
      <c r="BE155" s="200">
        <f t="shared" si="4"/>
        <v>0</v>
      </c>
      <c r="BF155" s="200">
        <f t="shared" si="5"/>
        <v>0</v>
      </c>
      <c r="BG155" s="200">
        <f t="shared" si="6"/>
        <v>0</v>
      </c>
      <c r="BH155" s="200">
        <f t="shared" si="7"/>
        <v>0</v>
      </c>
      <c r="BI155" s="200">
        <f t="shared" si="8"/>
        <v>0</v>
      </c>
      <c r="BJ155" s="17" t="s">
        <v>136</v>
      </c>
      <c r="BK155" s="200">
        <f t="shared" si="9"/>
        <v>0</v>
      </c>
      <c r="BL155" s="17" t="s">
        <v>414</v>
      </c>
      <c r="BM155" s="199" t="s">
        <v>691</v>
      </c>
    </row>
    <row r="156" spans="1:65" s="2" customFormat="1" ht="16.5" customHeight="1">
      <c r="A156" s="34"/>
      <c r="B156" s="35"/>
      <c r="C156" s="223" t="s">
        <v>276</v>
      </c>
      <c r="D156" s="223" t="s">
        <v>188</v>
      </c>
      <c r="E156" s="224" t="s">
        <v>692</v>
      </c>
      <c r="F156" s="225" t="s">
        <v>693</v>
      </c>
      <c r="G156" s="226" t="s">
        <v>605</v>
      </c>
      <c r="H156" s="227">
        <v>1</v>
      </c>
      <c r="I156" s="228"/>
      <c r="J156" s="229">
        <f t="shared" si="0"/>
        <v>0</v>
      </c>
      <c r="K156" s="230"/>
      <c r="L156" s="231"/>
      <c r="M156" s="232" t="s">
        <v>1</v>
      </c>
      <c r="N156" s="233" t="s">
        <v>42</v>
      </c>
      <c r="O156" s="71"/>
      <c r="P156" s="197">
        <f t="shared" si="1"/>
        <v>0</v>
      </c>
      <c r="Q156" s="197">
        <v>0</v>
      </c>
      <c r="R156" s="197">
        <f t="shared" si="2"/>
        <v>0</v>
      </c>
      <c r="S156" s="197">
        <v>0</v>
      </c>
      <c r="T156" s="198">
        <f t="shared" si="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606</v>
      </c>
      <c r="AT156" s="199" t="s">
        <v>188</v>
      </c>
      <c r="AU156" s="199" t="s">
        <v>136</v>
      </c>
      <c r="AY156" s="17" t="s">
        <v>129</v>
      </c>
      <c r="BE156" s="200">
        <f t="shared" si="4"/>
        <v>0</v>
      </c>
      <c r="BF156" s="200">
        <f t="shared" si="5"/>
        <v>0</v>
      </c>
      <c r="BG156" s="200">
        <f t="shared" si="6"/>
        <v>0</v>
      </c>
      <c r="BH156" s="200">
        <f t="shared" si="7"/>
        <v>0</v>
      </c>
      <c r="BI156" s="200">
        <f t="shared" si="8"/>
        <v>0</v>
      </c>
      <c r="BJ156" s="17" t="s">
        <v>136</v>
      </c>
      <c r="BK156" s="200">
        <f t="shared" si="9"/>
        <v>0</v>
      </c>
      <c r="BL156" s="17" t="s">
        <v>414</v>
      </c>
      <c r="BM156" s="199" t="s">
        <v>694</v>
      </c>
    </row>
    <row r="157" spans="1:65" s="2" customFormat="1" ht="16.5" customHeight="1">
      <c r="A157" s="34"/>
      <c r="B157" s="35"/>
      <c r="C157" s="223" t="s">
        <v>280</v>
      </c>
      <c r="D157" s="223" t="s">
        <v>188</v>
      </c>
      <c r="E157" s="224" t="s">
        <v>695</v>
      </c>
      <c r="F157" s="225" t="s">
        <v>696</v>
      </c>
      <c r="G157" s="226" t="s">
        <v>605</v>
      </c>
      <c r="H157" s="227">
        <v>20</v>
      </c>
      <c r="I157" s="228"/>
      <c r="J157" s="229">
        <f t="shared" si="0"/>
        <v>0</v>
      </c>
      <c r="K157" s="230"/>
      <c r="L157" s="231"/>
      <c r="M157" s="232" t="s">
        <v>1</v>
      </c>
      <c r="N157" s="233" t="s">
        <v>42</v>
      </c>
      <c r="O157" s="71"/>
      <c r="P157" s="197">
        <f t="shared" si="1"/>
        <v>0</v>
      </c>
      <c r="Q157" s="197">
        <v>0</v>
      </c>
      <c r="R157" s="197">
        <f t="shared" si="2"/>
        <v>0</v>
      </c>
      <c r="S157" s="197">
        <v>0</v>
      </c>
      <c r="T157" s="198">
        <f t="shared" si="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606</v>
      </c>
      <c r="AT157" s="199" t="s">
        <v>188</v>
      </c>
      <c r="AU157" s="199" t="s">
        <v>136</v>
      </c>
      <c r="AY157" s="17" t="s">
        <v>129</v>
      </c>
      <c r="BE157" s="200">
        <f t="shared" si="4"/>
        <v>0</v>
      </c>
      <c r="BF157" s="200">
        <f t="shared" si="5"/>
        <v>0</v>
      </c>
      <c r="BG157" s="200">
        <f t="shared" si="6"/>
        <v>0</v>
      </c>
      <c r="BH157" s="200">
        <f t="shared" si="7"/>
        <v>0</v>
      </c>
      <c r="BI157" s="200">
        <f t="shared" si="8"/>
        <v>0</v>
      </c>
      <c r="BJ157" s="17" t="s">
        <v>136</v>
      </c>
      <c r="BK157" s="200">
        <f t="shared" si="9"/>
        <v>0</v>
      </c>
      <c r="BL157" s="17" t="s">
        <v>414</v>
      </c>
      <c r="BM157" s="199" t="s">
        <v>697</v>
      </c>
    </row>
    <row r="158" spans="1:65" s="2" customFormat="1" ht="16.5" customHeight="1">
      <c r="A158" s="34"/>
      <c r="B158" s="35"/>
      <c r="C158" s="223" t="s">
        <v>270</v>
      </c>
      <c r="D158" s="223" t="s">
        <v>188</v>
      </c>
      <c r="E158" s="224" t="s">
        <v>698</v>
      </c>
      <c r="F158" s="225" t="s">
        <v>699</v>
      </c>
      <c r="G158" s="226" t="s">
        <v>605</v>
      </c>
      <c r="H158" s="227">
        <v>2</v>
      </c>
      <c r="I158" s="228"/>
      <c r="J158" s="229">
        <f t="shared" si="0"/>
        <v>0</v>
      </c>
      <c r="K158" s="230"/>
      <c r="L158" s="231"/>
      <c r="M158" s="232" t="s">
        <v>1</v>
      </c>
      <c r="N158" s="233" t="s">
        <v>42</v>
      </c>
      <c r="O158" s="71"/>
      <c r="P158" s="197">
        <f t="shared" si="1"/>
        <v>0</v>
      </c>
      <c r="Q158" s="197">
        <v>0</v>
      </c>
      <c r="R158" s="197">
        <f t="shared" si="2"/>
        <v>0</v>
      </c>
      <c r="S158" s="197">
        <v>0</v>
      </c>
      <c r="T158" s="198">
        <f t="shared" si="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606</v>
      </c>
      <c r="AT158" s="199" t="s">
        <v>188</v>
      </c>
      <c r="AU158" s="199" t="s">
        <v>136</v>
      </c>
      <c r="AY158" s="17" t="s">
        <v>129</v>
      </c>
      <c r="BE158" s="200">
        <f t="shared" si="4"/>
        <v>0</v>
      </c>
      <c r="BF158" s="200">
        <f t="shared" si="5"/>
        <v>0</v>
      </c>
      <c r="BG158" s="200">
        <f t="shared" si="6"/>
        <v>0</v>
      </c>
      <c r="BH158" s="200">
        <f t="shared" si="7"/>
        <v>0</v>
      </c>
      <c r="BI158" s="200">
        <f t="shared" si="8"/>
        <v>0</v>
      </c>
      <c r="BJ158" s="17" t="s">
        <v>136</v>
      </c>
      <c r="BK158" s="200">
        <f t="shared" si="9"/>
        <v>0</v>
      </c>
      <c r="BL158" s="17" t="s">
        <v>414</v>
      </c>
      <c r="BM158" s="199" t="s">
        <v>700</v>
      </c>
    </row>
    <row r="159" spans="1:65" s="2" customFormat="1" ht="16.5" customHeight="1">
      <c r="A159" s="34"/>
      <c r="B159" s="35"/>
      <c r="C159" s="223" t="s">
        <v>287</v>
      </c>
      <c r="D159" s="223" t="s">
        <v>188</v>
      </c>
      <c r="E159" s="224" t="s">
        <v>701</v>
      </c>
      <c r="F159" s="225" t="s">
        <v>702</v>
      </c>
      <c r="G159" s="226" t="s">
        <v>605</v>
      </c>
      <c r="H159" s="227">
        <v>1</v>
      </c>
      <c r="I159" s="228"/>
      <c r="J159" s="229">
        <f t="shared" ref="J159:J188" si="10">ROUND(I159*H159,2)</f>
        <v>0</v>
      </c>
      <c r="K159" s="230"/>
      <c r="L159" s="231"/>
      <c r="M159" s="232" t="s">
        <v>1</v>
      </c>
      <c r="N159" s="233" t="s">
        <v>42</v>
      </c>
      <c r="O159" s="71"/>
      <c r="P159" s="197">
        <f t="shared" ref="P159:P188" si="11">O159*H159</f>
        <v>0</v>
      </c>
      <c r="Q159" s="197">
        <v>0</v>
      </c>
      <c r="R159" s="197">
        <f t="shared" ref="R159:R188" si="12">Q159*H159</f>
        <v>0</v>
      </c>
      <c r="S159" s="197">
        <v>0</v>
      </c>
      <c r="T159" s="198">
        <f t="shared" ref="T159:T188" si="13"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606</v>
      </c>
      <c r="AT159" s="199" t="s">
        <v>188</v>
      </c>
      <c r="AU159" s="199" t="s">
        <v>136</v>
      </c>
      <c r="AY159" s="17" t="s">
        <v>129</v>
      </c>
      <c r="BE159" s="200">
        <f t="shared" ref="BE159:BE188" si="14">IF(N159="základní",J159,0)</f>
        <v>0</v>
      </c>
      <c r="BF159" s="200">
        <f t="shared" ref="BF159:BF188" si="15">IF(N159="snížená",J159,0)</f>
        <v>0</v>
      </c>
      <c r="BG159" s="200">
        <f t="shared" ref="BG159:BG188" si="16">IF(N159="zákl. přenesená",J159,0)</f>
        <v>0</v>
      </c>
      <c r="BH159" s="200">
        <f t="shared" ref="BH159:BH188" si="17">IF(N159="sníž. přenesená",J159,0)</f>
        <v>0</v>
      </c>
      <c r="BI159" s="200">
        <f t="shared" ref="BI159:BI188" si="18">IF(N159="nulová",J159,0)</f>
        <v>0</v>
      </c>
      <c r="BJ159" s="17" t="s">
        <v>136</v>
      </c>
      <c r="BK159" s="200">
        <f t="shared" ref="BK159:BK188" si="19">ROUND(I159*H159,2)</f>
        <v>0</v>
      </c>
      <c r="BL159" s="17" t="s">
        <v>414</v>
      </c>
      <c r="BM159" s="199" t="s">
        <v>703</v>
      </c>
    </row>
    <row r="160" spans="1:65" s="2" customFormat="1" ht="16.5" customHeight="1">
      <c r="A160" s="34"/>
      <c r="B160" s="35"/>
      <c r="C160" s="223" t="s">
        <v>291</v>
      </c>
      <c r="D160" s="223" t="s">
        <v>188</v>
      </c>
      <c r="E160" s="224" t="s">
        <v>704</v>
      </c>
      <c r="F160" s="225" t="s">
        <v>705</v>
      </c>
      <c r="G160" s="226" t="s">
        <v>605</v>
      </c>
      <c r="H160" s="227">
        <v>5</v>
      </c>
      <c r="I160" s="228"/>
      <c r="J160" s="229">
        <f t="shared" si="10"/>
        <v>0</v>
      </c>
      <c r="K160" s="230"/>
      <c r="L160" s="231"/>
      <c r="M160" s="232" t="s">
        <v>1</v>
      </c>
      <c r="N160" s="233" t="s">
        <v>42</v>
      </c>
      <c r="O160" s="71"/>
      <c r="P160" s="197">
        <f t="shared" si="11"/>
        <v>0</v>
      </c>
      <c r="Q160" s="197">
        <v>0</v>
      </c>
      <c r="R160" s="197">
        <f t="shared" si="12"/>
        <v>0</v>
      </c>
      <c r="S160" s="197">
        <v>0</v>
      </c>
      <c r="T160" s="198">
        <f t="shared" si="1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606</v>
      </c>
      <c r="AT160" s="199" t="s">
        <v>188</v>
      </c>
      <c r="AU160" s="199" t="s">
        <v>136</v>
      </c>
      <c r="AY160" s="17" t="s">
        <v>129</v>
      </c>
      <c r="BE160" s="200">
        <f t="shared" si="14"/>
        <v>0</v>
      </c>
      <c r="BF160" s="200">
        <f t="shared" si="15"/>
        <v>0</v>
      </c>
      <c r="BG160" s="200">
        <f t="shared" si="16"/>
        <v>0</v>
      </c>
      <c r="BH160" s="200">
        <f t="shared" si="17"/>
        <v>0</v>
      </c>
      <c r="BI160" s="200">
        <f t="shared" si="18"/>
        <v>0</v>
      </c>
      <c r="BJ160" s="17" t="s">
        <v>136</v>
      </c>
      <c r="BK160" s="200">
        <f t="shared" si="19"/>
        <v>0</v>
      </c>
      <c r="BL160" s="17" t="s">
        <v>414</v>
      </c>
      <c r="BM160" s="199" t="s">
        <v>706</v>
      </c>
    </row>
    <row r="161" spans="1:65" s="2" customFormat="1" ht="16.5" customHeight="1">
      <c r="A161" s="34"/>
      <c r="B161" s="35"/>
      <c r="C161" s="223" t="s">
        <v>295</v>
      </c>
      <c r="D161" s="223" t="s">
        <v>188</v>
      </c>
      <c r="E161" s="224" t="s">
        <v>707</v>
      </c>
      <c r="F161" s="225" t="s">
        <v>708</v>
      </c>
      <c r="G161" s="226" t="s">
        <v>605</v>
      </c>
      <c r="H161" s="227">
        <v>80</v>
      </c>
      <c r="I161" s="228"/>
      <c r="J161" s="229">
        <f t="shared" si="10"/>
        <v>0</v>
      </c>
      <c r="K161" s="230"/>
      <c r="L161" s="231"/>
      <c r="M161" s="232" t="s">
        <v>1</v>
      </c>
      <c r="N161" s="233" t="s">
        <v>42</v>
      </c>
      <c r="O161" s="71"/>
      <c r="P161" s="197">
        <f t="shared" si="11"/>
        <v>0</v>
      </c>
      <c r="Q161" s="197">
        <v>0</v>
      </c>
      <c r="R161" s="197">
        <f t="shared" si="12"/>
        <v>0</v>
      </c>
      <c r="S161" s="197">
        <v>0</v>
      </c>
      <c r="T161" s="198">
        <f t="shared" si="1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606</v>
      </c>
      <c r="AT161" s="199" t="s">
        <v>188</v>
      </c>
      <c r="AU161" s="199" t="s">
        <v>136</v>
      </c>
      <c r="AY161" s="17" t="s">
        <v>129</v>
      </c>
      <c r="BE161" s="200">
        <f t="shared" si="14"/>
        <v>0</v>
      </c>
      <c r="BF161" s="200">
        <f t="shared" si="15"/>
        <v>0</v>
      </c>
      <c r="BG161" s="200">
        <f t="shared" si="16"/>
        <v>0</v>
      </c>
      <c r="BH161" s="200">
        <f t="shared" si="17"/>
        <v>0</v>
      </c>
      <c r="BI161" s="200">
        <f t="shared" si="18"/>
        <v>0</v>
      </c>
      <c r="BJ161" s="17" t="s">
        <v>136</v>
      </c>
      <c r="BK161" s="200">
        <f t="shared" si="19"/>
        <v>0</v>
      </c>
      <c r="BL161" s="17" t="s">
        <v>414</v>
      </c>
      <c r="BM161" s="199" t="s">
        <v>709</v>
      </c>
    </row>
    <row r="162" spans="1:65" s="2" customFormat="1" ht="16.5" customHeight="1">
      <c r="A162" s="34"/>
      <c r="B162" s="35"/>
      <c r="C162" s="223" t="s">
        <v>299</v>
      </c>
      <c r="D162" s="223" t="s">
        <v>188</v>
      </c>
      <c r="E162" s="224" t="s">
        <v>710</v>
      </c>
      <c r="F162" s="225" t="s">
        <v>711</v>
      </c>
      <c r="G162" s="226" t="s">
        <v>712</v>
      </c>
      <c r="H162" s="227">
        <v>120</v>
      </c>
      <c r="I162" s="228"/>
      <c r="J162" s="229">
        <f t="shared" si="10"/>
        <v>0</v>
      </c>
      <c r="K162" s="230"/>
      <c r="L162" s="231"/>
      <c r="M162" s="232" t="s">
        <v>1</v>
      </c>
      <c r="N162" s="233" t="s">
        <v>42</v>
      </c>
      <c r="O162" s="71"/>
      <c r="P162" s="197">
        <f t="shared" si="11"/>
        <v>0</v>
      </c>
      <c r="Q162" s="197">
        <v>0</v>
      </c>
      <c r="R162" s="197">
        <f t="shared" si="12"/>
        <v>0</v>
      </c>
      <c r="S162" s="197">
        <v>0</v>
      </c>
      <c r="T162" s="198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606</v>
      </c>
      <c r="AT162" s="199" t="s">
        <v>188</v>
      </c>
      <c r="AU162" s="199" t="s">
        <v>136</v>
      </c>
      <c r="AY162" s="17" t="s">
        <v>129</v>
      </c>
      <c r="BE162" s="200">
        <f t="shared" si="14"/>
        <v>0</v>
      </c>
      <c r="BF162" s="200">
        <f t="shared" si="15"/>
        <v>0</v>
      </c>
      <c r="BG162" s="200">
        <f t="shared" si="16"/>
        <v>0</v>
      </c>
      <c r="BH162" s="200">
        <f t="shared" si="17"/>
        <v>0</v>
      </c>
      <c r="BI162" s="200">
        <f t="shared" si="18"/>
        <v>0</v>
      </c>
      <c r="BJ162" s="17" t="s">
        <v>136</v>
      </c>
      <c r="BK162" s="200">
        <f t="shared" si="19"/>
        <v>0</v>
      </c>
      <c r="BL162" s="17" t="s">
        <v>414</v>
      </c>
      <c r="BM162" s="199" t="s">
        <v>713</v>
      </c>
    </row>
    <row r="163" spans="1:65" s="2" customFormat="1" ht="16.5" customHeight="1">
      <c r="A163" s="34"/>
      <c r="B163" s="35"/>
      <c r="C163" s="223" t="s">
        <v>303</v>
      </c>
      <c r="D163" s="223" t="s">
        <v>188</v>
      </c>
      <c r="E163" s="224" t="s">
        <v>714</v>
      </c>
      <c r="F163" s="225" t="s">
        <v>715</v>
      </c>
      <c r="G163" s="226" t="s">
        <v>605</v>
      </c>
      <c r="H163" s="227">
        <v>500</v>
      </c>
      <c r="I163" s="228"/>
      <c r="J163" s="229">
        <f t="shared" si="10"/>
        <v>0</v>
      </c>
      <c r="K163" s="230"/>
      <c r="L163" s="231"/>
      <c r="M163" s="232" t="s">
        <v>1</v>
      </c>
      <c r="N163" s="233" t="s">
        <v>42</v>
      </c>
      <c r="O163" s="71"/>
      <c r="P163" s="197">
        <f t="shared" si="11"/>
        <v>0</v>
      </c>
      <c r="Q163" s="197">
        <v>0</v>
      </c>
      <c r="R163" s="197">
        <f t="shared" si="12"/>
        <v>0</v>
      </c>
      <c r="S163" s="197">
        <v>0</v>
      </c>
      <c r="T163" s="198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606</v>
      </c>
      <c r="AT163" s="199" t="s">
        <v>188</v>
      </c>
      <c r="AU163" s="199" t="s">
        <v>136</v>
      </c>
      <c r="AY163" s="17" t="s">
        <v>129</v>
      </c>
      <c r="BE163" s="200">
        <f t="shared" si="14"/>
        <v>0</v>
      </c>
      <c r="BF163" s="200">
        <f t="shared" si="15"/>
        <v>0</v>
      </c>
      <c r="BG163" s="200">
        <f t="shared" si="16"/>
        <v>0</v>
      </c>
      <c r="BH163" s="200">
        <f t="shared" si="17"/>
        <v>0</v>
      </c>
      <c r="BI163" s="200">
        <f t="shared" si="18"/>
        <v>0</v>
      </c>
      <c r="BJ163" s="17" t="s">
        <v>136</v>
      </c>
      <c r="BK163" s="200">
        <f t="shared" si="19"/>
        <v>0</v>
      </c>
      <c r="BL163" s="17" t="s">
        <v>414</v>
      </c>
      <c r="BM163" s="199" t="s">
        <v>716</v>
      </c>
    </row>
    <row r="164" spans="1:65" s="2" customFormat="1" ht="16.5" customHeight="1">
      <c r="A164" s="34"/>
      <c r="B164" s="35"/>
      <c r="C164" s="223" t="s">
        <v>307</v>
      </c>
      <c r="D164" s="223" t="s">
        <v>188</v>
      </c>
      <c r="E164" s="224" t="s">
        <v>717</v>
      </c>
      <c r="F164" s="225" t="s">
        <v>718</v>
      </c>
      <c r="G164" s="226" t="s">
        <v>719</v>
      </c>
      <c r="H164" s="227">
        <v>1</v>
      </c>
      <c r="I164" s="228"/>
      <c r="J164" s="229">
        <f t="shared" si="10"/>
        <v>0</v>
      </c>
      <c r="K164" s="230"/>
      <c r="L164" s="231"/>
      <c r="M164" s="232" t="s">
        <v>1</v>
      </c>
      <c r="N164" s="233" t="s">
        <v>42</v>
      </c>
      <c r="O164" s="71"/>
      <c r="P164" s="197">
        <f t="shared" si="11"/>
        <v>0</v>
      </c>
      <c r="Q164" s="197">
        <v>0</v>
      </c>
      <c r="R164" s="197">
        <f t="shared" si="12"/>
        <v>0</v>
      </c>
      <c r="S164" s="197">
        <v>0</v>
      </c>
      <c r="T164" s="198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606</v>
      </c>
      <c r="AT164" s="199" t="s">
        <v>188</v>
      </c>
      <c r="AU164" s="199" t="s">
        <v>136</v>
      </c>
      <c r="AY164" s="17" t="s">
        <v>129</v>
      </c>
      <c r="BE164" s="200">
        <f t="shared" si="14"/>
        <v>0</v>
      </c>
      <c r="BF164" s="200">
        <f t="shared" si="15"/>
        <v>0</v>
      </c>
      <c r="BG164" s="200">
        <f t="shared" si="16"/>
        <v>0</v>
      </c>
      <c r="BH164" s="200">
        <f t="shared" si="17"/>
        <v>0</v>
      </c>
      <c r="BI164" s="200">
        <f t="shared" si="18"/>
        <v>0</v>
      </c>
      <c r="BJ164" s="17" t="s">
        <v>136</v>
      </c>
      <c r="BK164" s="200">
        <f t="shared" si="19"/>
        <v>0</v>
      </c>
      <c r="BL164" s="17" t="s">
        <v>414</v>
      </c>
      <c r="BM164" s="199" t="s">
        <v>720</v>
      </c>
    </row>
    <row r="165" spans="1:65" s="2" customFormat="1" ht="16.5" customHeight="1">
      <c r="A165" s="34"/>
      <c r="B165" s="35"/>
      <c r="C165" s="223" t="s">
        <v>311</v>
      </c>
      <c r="D165" s="223" t="s">
        <v>188</v>
      </c>
      <c r="E165" s="224" t="s">
        <v>721</v>
      </c>
      <c r="F165" s="225" t="s">
        <v>722</v>
      </c>
      <c r="G165" s="226" t="s">
        <v>605</v>
      </c>
      <c r="H165" s="227">
        <v>600</v>
      </c>
      <c r="I165" s="228"/>
      <c r="J165" s="229">
        <f t="shared" si="10"/>
        <v>0</v>
      </c>
      <c r="K165" s="230"/>
      <c r="L165" s="231"/>
      <c r="M165" s="232" t="s">
        <v>1</v>
      </c>
      <c r="N165" s="233" t="s">
        <v>42</v>
      </c>
      <c r="O165" s="71"/>
      <c r="P165" s="197">
        <f t="shared" si="11"/>
        <v>0</v>
      </c>
      <c r="Q165" s="197">
        <v>0</v>
      </c>
      <c r="R165" s="197">
        <f t="shared" si="12"/>
        <v>0</v>
      </c>
      <c r="S165" s="197">
        <v>0</v>
      </c>
      <c r="T165" s="198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606</v>
      </c>
      <c r="AT165" s="199" t="s">
        <v>188</v>
      </c>
      <c r="AU165" s="199" t="s">
        <v>136</v>
      </c>
      <c r="AY165" s="17" t="s">
        <v>129</v>
      </c>
      <c r="BE165" s="200">
        <f t="shared" si="14"/>
        <v>0</v>
      </c>
      <c r="BF165" s="200">
        <f t="shared" si="15"/>
        <v>0</v>
      </c>
      <c r="BG165" s="200">
        <f t="shared" si="16"/>
        <v>0</v>
      </c>
      <c r="BH165" s="200">
        <f t="shared" si="17"/>
        <v>0</v>
      </c>
      <c r="BI165" s="200">
        <f t="shared" si="18"/>
        <v>0</v>
      </c>
      <c r="BJ165" s="17" t="s">
        <v>136</v>
      </c>
      <c r="BK165" s="200">
        <f t="shared" si="19"/>
        <v>0</v>
      </c>
      <c r="BL165" s="17" t="s">
        <v>414</v>
      </c>
      <c r="BM165" s="199" t="s">
        <v>723</v>
      </c>
    </row>
    <row r="166" spans="1:65" s="2" customFormat="1" ht="16.5" customHeight="1">
      <c r="A166" s="34"/>
      <c r="B166" s="35"/>
      <c r="C166" s="223" t="s">
        <v>315</v>
      </c>
      <c r="D166" s="223" t="s">
        <v>188</v>
      </c>
      <c r="E166" s="224" t="s">
        <v>724</v>
      </c>
      <c r="F166" s="225" t="s">
        <v>725</v>
      </c>
      <c r="G166" s="226" t="s">
        <v>605</v>
      </c>
      <c r="H166" s="227">
        <v>400</v>
      </c>
      <c r="I166" s="228"/>
      <c r="J166" s="229">
        <f t="shared" si="10"/>
        <v>0</v>
      </c>
      <c r="K166" s="230"/>
      <c r="L166" s="231"/>
      <c r="M166" s="232" t="s">
        <v>1</v>
      </c>
      <c r="N166" s="233" t="s">
        <v>42</v>
      </c>
      <c r="O166" s="71"/>
      <c r="P166" s="197">
        <f t="shared" si="11"/>
        <v>0</v>
      </c>
      <c r="Q166" s="197">
        <v>0</v>
      </c>
      <c r="R166" s="197">
        <f t="shared" si="12"/>
        <v>0</v>
      </c>
      <c r="S166" s="197">
        <v>0</v>
      </c>
      <c r="T166" s="198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606</v>
      </c>
      <c r="AT166" s="199" t="s">
        <v>188</v>
      </c>
      <c r="AU166" s="199" t="s">
        <v>136</v>
      </c>
      <c r="AY166" s="17" t="s">
        <v>129</v>
      </c>
      <c r="BE166" s="200">
        <f t="shared" si="14"/>
        <v>0</v>
      </c>
      <c r="BF166" s="200">
        <f t="shared" si="15"/>
        <v>0</v>
      </c>
      <c r="BG166" s="200">
        <f t="shared" si="16"/>
        <v>0</v>
      </c>
      <c r="BH166" s="200">
        <f t="shared" si="17"/>
        <v>0</v>
      </c>
      <c r="BI166" s="200">
        <f t="shared" si="18"/>
        <v>0</v>
      </c>
      <c r="BJ166" s="17" t="s">
        <v>136</v>
      </c>
      <c r="BK166" s="200">
        <f t="shared" si="19"/>
        <v>0</v>
      </c>
      <c r="BL166" s="17" t="s">
        <v>414</v>
      </c>
      <c r="BM166" s="199" t="s">
        <v>726</v>
      </c>
    </row>
    <row r="167" spans="1:65" s="2" customFormat="1" ht="16.5" customHeight="1">
      <c r="A167" s="34"/>
      <c r="B167" s="35"/>
      <c r="C167" s="223" t="s">
        <v>319</v>
      </c>
      <c r="D167" s="223" t="s">
        <v>188</v>
      </c>
      <c r="E167" s="224" t="s">
        <v>727</v>
      </c>
      <c r="F167" s="225" t="s">
        <v>728</v>
      </c>
      <c r="G167" s="226" t="s">
        <v>605</v>
      </c>
      <c r="H167" s="227">
        <v>38</v>
      </c>
      <c r="I167" s="228"/>
      <c r="J167" s="229">
        <f t="shared" si="10"/>
        <v>0</v>
      </c>
      <c r="K167" s="230"/>
      <c r="L167" s="231"/>
      <c r="M167" s="232" t="s">
        <v>1</v>
      </c>
      <c r="N167" s="233" t="s">
        <v>42</v>
      </c>
      <c r="O167" s="71"/>
      <c r="P167" s="197">
        <f t="shared" si="11"/>
        <v>0</v>
      </c>
      <c r="Q167" s="197">
        <v>0</v>
      </c>
      <c r="R167" s="197">
        <f t="shared" si="12"/>
        <v>0</v>
      </c>
      <c r="S167" s="197">
        <v>0</v>
      </c>
      <c r="T167" s="198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606</v>
      </c>
      <c r="AT167" s="199" t="s">
        <v>188</v>
      </c>
      <c r="AU167" s="199" t="s">
        <v>136</v>
      </c>
      <c r="AY167" s="17" t="s">
        <v>129</v>
      </c>
      <c r="BE167" s="200">
        <f t="shared" si="14"/>
        <v>0</v>
      </c>
      <c r="BF167" s="200">
        <f t="shared" si="15"/>
        <v>0</v>
      </c>
      <c r="BG167" s="200">
        <f t="shared" si="16"/>
        <v>0</v>
      </c>
      <c r="BH167" s="200">
        <f t="shared" si="17"/>
        <v>0</v>
      </c>
      <c r="BI167" s="200">
        <f t="shared" si="18"/>
        <v>0</v>
      </c>
      <c r="BJ167" s="17" t="s">
        <v>136</v>
      </c>
      <c r="BK167" s="200">
        <f t="shared" si="19"/>
        <v>0</v>
      </c>
      <c r="BL167" s="17" t="s">
        <v>414</v>
      </c>
      <c r="BM167" s="199" t="s">
        <v>729</v>
      </c>
    </row>
    <row r="168" spans="1:65" s="2" customFormat="1" ht="16.5" customHeight="1">
      <c r="A168" s="34"/>
      <c r="B168" s="35"/>
      <c r="C168" s="223" t="s">
        <v>323</v>
      </c>
      <c r="D168" s="223" t="s">
        <v>188</v>
      </c>
      <c r="E168" s="224" t="s">
        <v>730</v>
      </c>
      <c r="F168" s="225" t="s">
        <v>731</v>
      </c>
      <c r="G168" s="226" t="s">
        <v>605</v>
      </c>
      <c r="H168" s="227">
        <v>152</v>
      </c>
      <c r="I168" s="228"/>
      <c r="J168" s="229">
        <f t="shared" si="10"/>
        <v>0</v>
      </c>
      <c r="K168" s="230"/>
      <c r="L168" s="231"/>
      <c r="M168" s="232" t="s">
        <v>1</v>
      </c>
      <c r="N168" s="233" t="s">
        <v>42</v>
      </c>
      <c r="O168" s="71"/>
      <c r="P168" s="197">
        <f t="shared" si="11"/>
        <v>0</v>
      </c>
      <c r="Q168" s="197">
        <v>0</v>
      </c>
      <c r="R168" s="197">
        <f t="shared" si="12"/>
        <v>0</v>
      </c>
      <c r="S168" s="197">
        <v>0</v>
      </c>
      <c r="T168" s="198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606</v>
      </c>
      <c r="AT168" s="199" t="s">
        <v>188</v>
      </c>
      <c r="AU168" s="199" t="s">
        <v>136</v>
      </c>
      <c r="AY168" s="17" t="s">
        <v>129</v>
      </c>
      <c r="BE168" s="200">
        <f t="shared" si="14"/>
        <v>0</v>
      </c>
      <c r="BF168" s="200">
        <f t="shared" si="15"/>
        <v>0</v>
      </c>
      <c r="BG168" s="200">
        <f t="shared" si="16"/>
        <v>0</v>
      </c>
      <c r="BH168" s="200">
        <f t="shared" si="17"/>
        <v>0</v>
      </c>
      <c r="BI168" s="200">
        <f t="shared" si="18"/>
        <v>0</v>
      </c>
      <c r="BJ168" s="17" t="s">
        <v>136</v>
      </c>
      <c r="BK168" s="200">
        <f t="shared" si="19"/>
        <v>0</v>
      </c>
      <c r="BL168" s="17" t="s">
        <v>414</v>
      </c>
      <c r="BM168" s="199" t="s">
        <v>732</v>
      </c>
    </row>
    <row r="169" spans="1:65" s="2" customFormat="1" ht="16.5" customHeight="1">
      <c r="A169" s="34"/>
      <c r="B169" s="35"/>
      <c r="C169" s="223" t="s">
        <v>327</v>
      </c>
      <c r="D169" s="223" t="s">
        <v>188</v>
      </c>
      <c r="E169" s="224" t="s">
        <v>733</v>
      </c>
      <c r="F169" s="225" t="s">
        <v>734</v>
      </c>
      <c r="G169" s="226" t="s">
        <v>605</v>
      </c>
      <c r="H169" s="227">
        <v>6</v>
      </c>
      <c r="I169" s="228"/>
      <c r="J169" s="229">
        <f t="shared" si="10"/>
        <v>0</v>
      </c>
      <c r="K169" s="230"/>
      <c r="L169" s="231"/>
      <c r="M169" s="232" t="s">
        <v>1</v>
      </c>
      <c r="N169" s="233" t="s">
        <v>42</v>
      </c>
      <c r="O169" s="71"/>
      <c r="P169" s="197">
        <f t="shared" si="11"/>
        <v>0</v>
      </c>
      <c r="Q169" s="197">
        <v>0</v>
      </c>
      <c r="R169" s="197">
        <f t="shared" si="12"/>
        <v>0</v>
      </c>
      <c r="S169" s="197">
        <v>0</v>
      </c>
      <c r="T169" s="198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606</v>
      </c>
      <c r="AT169" s="199" t="s">
        <v>188</v>
      </c>
      <c r="AU169" s="199" t="s">
        <v>136</v>
      </c>
      <c r="AY169" s="17" t="s">
        <v>129</v>
      </c>
      <c r="BE169" s="200">
        <f t="shared" si="14"/>
        <v>0</v>
      </c>
      <c r="BF169" s="200">
        <f t="shared" si="15"/>
        <v>0</v>
      </c>
      <c r="BG169" s="200">
        <f t="shared" si="16"/>
        <v>0</v>
      </c>
      <c r="BH169" s="200">
        <f t="shared" si="17"/>
        <v>0</v>
      </c>
      <c r="BI169" s="200">
        <f t="shared" si="18"/>
        <v>0</v>
      </c>
      <c r="BJ169" s="17" t="s">
        <v>136</v>
      </c>
      <c r="BK169" s="200">
        <f t="shared" si="19"/>
        <v>0</v>
      </c>
      <c r="BL169" s="17" t="s">
        <v>414</v>
      </c>
      <c r="BM169" s="199" t="s">
        <v>735</v>
      </c>
    </row>
    <row r="170" spans="1:65" s="2" customFormat="1" ht="16.5" customHeight="1">
      <c r="A170" s="34"/>
      <c r="B170" s="35"/>
      <c r="C170" s="223" t="s">
        <v>331</v>
      </c>
      <c r="D170" s="223" t="s">
        <v>188</v>
      </c>
      <c r="E170" s="224" t="s">
        <v>736</v>
      </c>
      <c r="F170" s="225" t="s">
        <v>737</v>
      </c>
      <c r="G170" s="226" t="s">
        <v>605</v>
      </c>
      <c r="H170" s="227">
        <v>6</v>
      </c>
      <c r="I170" s="228"/>
      <c r="J170" s="229">
        <f t="shared" si="10"/>
        <v>0</v>
      </c>
      <c r="K170" s="230"/>
      <c r="L170" s="231"/>
      <c r="M170" s="232" t="s">
        <v>1</v>
      </c>
      <c r="N170" s="233" t="s">
        <v>42</v>
      </c>
      <c r="O170" s="71"/>
      <c r="P170" s="197">
        <f t="shared" si="11"/>
        <v>0</v>
      </c>
      <c r="Q170" s="197">
        <v>0</v>
      </c>
      <c r="R170" s="197">
        <f t="shared" si="12"/>
        <v>0</v>
      </c>
      <c r="S170" s="197">
        <v>0</v>
      </c>
      <c r="T170" s="198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606</v>
      </c>
      <c r="AT170" s="199" t="s">
        <v>188</v>
      </c>
      <c r="AU170" s="199" t="s">
        <v>136</v>
      </c>
      <c r="AY170" s="17" t="s">
        <v>129</v>
      </c>
      <c r="BE170" s="200">
        <f t="shared" si="14"/>
        <v>0</v>
      </c>
      <c r="BF170" s="200">
        <f t="shared" si="15"/>
        <v>0</v>
      </c>
      <c r="BG170" s="200">
        <f t="shared" si="16"/>
        <v>0</v>
      </c>
      <c r="BH170" s="200">
        <f t="shared" si="17"/>
        <v>0</v>
      </c>
      <c r="BI170" s="200">
        <f t="shared" si="18"/>
        <v>0</v>
      </c>
      <c r="BJ170" s="17" t="s">
        <v>136</v>
      </c>
      <c r="BK170" s="200">
        <f t="shared" si="19"/>
        <v>0</v>
      </c>
      <c r="BL170" s="17" t="s">
        <v>414</v>
      </c>
      <c r="BM170" s="199" t="s">
        <v>738</v>
      </c>
    </row>
    <row r="171" spans="1:65" s="2" customFormat="1" ht="16.5" customHeight="1">
      <c r="A171" s="34"/>
      <c r="B171" s="35"/>
      <c r="C171" s="223" t="s">
        <v>335</v>
      </c>
      <c r="D171" s="223" t="s">
        <v>188</v>
      </c>
      <c r="E171" s="224" t="s">
        <v>739</v>
      </c>
      <c r="F171" s="225" t="s">
        <v>740</v>
      </c>
      <c r="G171" s="226" t="s">
        <v>605</v>
      </c>
      <c r="H171" s="227">
        <v>8</v>
      </c>
      <c r="I171" s="228"/>
      <c r="J171" s="229">
        <f t="shared" si="10"/>
        <v>0</v>
      </c>
      <c r="K171" s="230"/>
      <c r="L171" s="231"/>
      <c r="M171" s="232" t="s">
        <v>1</v>
      </c>
      <c r="N171" s="233" t="s">
        <v>42</v>
      </c>
      <c r="O171" s="71"/>
      <c r="P171" s="197">
        <f t="shared" si="11"/>
        <v>0</v>
      </c>
      <c r="Q171" s="197">
        <v>0</v>
      </c>
      <c r="R171" s="197">
        <f t="shared" si="12"/>
        <v>0</v>
      </c>
      <c r="S171" s="197">
        <v>0</v>
      </c>
      <c r="T171" s="198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606</v>
      </c>
      <c r="AT171" s="199" t="s">
        <v>188</v>
      </c>
      <c r="AU171" s="199" t="s">
        <v>136</v>
      </c>
      <c r="AY171" s="17" t="s">
        <v>129</v>
      </c>
      <c r="BE171" s="200">
        <f t="shared" si="14"/>
        <v>0</v>
      </c>
      <c r="BF171" s="200">
        <f t="shared" si="15"/>
        <v>0</v>
      </c>
      <c r="BG171" s="200">
        <f t="shared" si="16"/>
        <v>0</v>
      </c>
      <c r="BH171" s="200">
        <f t="shared" si="17"/>
        <v>0</v>
      </c>
      <c r="BI171" s="200">
        <f t="shared" si="18"/>
        <v>0</v>
      </c>
      <c r="BJ171" s="17" t="s">
        <v>136</v>
      </c>
      <c r="BK171" s="200">
        <f t="shared" si="19"/>
        <v>0</v>
      </c>
      <c r="BL171" s="17" t="s">
        <v>414</v>
      </c>
      <c r="BM171" s="199" t="s">
        <v>741</v>
      </c>
    </row>
    <row r="172" spans="1:65" s="2" customFormat="1" ht="16.5" customHeight="1">
      <c r="A172" s="34"/>
      <c r="B172" s="35"/>
      <c r="C172" s="223" t="s">
        <v>339</v>
      </c>
      <c r="D172" s="223" t="s">
        <v>188</v>
      </c>
      <c r="E172" s="224" t="s">
        <v>742</v>
      </c>
      <c r="F172" s="225" t="s">
        <v>743</v>
      </c>
      <c r="G172" s="226" t="s">
        <v>605</v>
      </c>
      <c r="H172" s="227">
        <v>5</v>
      </c>
      <c r="I172" s="228"/>
      <c r="J172" s="229">
        <f t="shared" si="10"/>
        <v>0</v>
      </c>
      <c r="K172" s="230"/>
      <c r="L172" s="231"/>
      <c r="M172" s="232" t="s">
        <v>1</v>
      </c>
      <c r="N172" s="233" t="s">
        <v>42</v>
      </c>
      <c r="O172" s="71"/>
      <c r="P172" s="197">
        <f t="shared" si="11"/>
        <v>0</v>
      </c>
      <c r="Q172" s="197">
        <v>0</v>
      </c>
      <c r="R172" s="197">
        <f t="shared" si="12"/>
        <v>0</v>
      </c>
      <c r="S172" s="197">
        <v>0</v>
      </c>
      <c r="T172" s="198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606</v>
      </c>
      <c r="AT172" s="199" t="s">
        <v>188</v>
      </c>
      <c r="AU172" s="199" t="s">
        <v>136</v>
      </c>
      <c r="AY172" s="17" t="s">
        <v>129</v>
      </c>
      <c r="BE172" s="200">
        <f t="shared" si="14"/>
        <v>0</v>
      </c>
      <c r="BF172" s="200">
        <f t="shared" si="15"/>
        <v>0</v>
      </c>
      <c r="BG172" s="200">
        <f t="shared" si="16"/>
        <v>0</v>
      </c>
      <c r="BH172" s="200">
        <f t="shared" si="17"/>
        <v>0</v>
      </c>
      <c r="BI172" s="200">
        <f t="shared" si="18"/>
        <v>0</v>
      </c>
      <c r="BJ172" s="17" t="s">
        <v>136</v>
      </c>
      <c r="BK172" s="200">
        <f t="shared" si="19"/>
        <v>0</v>
      </c>
      <c r="BL172" s="17" t="s">
        <v>414</v>
      </c>
      <c r="BM172" s="199" t="s">
        <v>744</v>
      </c>
    </row>
    <row r="173" spans="1:65" s="2" customFormat="1" ht="16.5" customHeight="1">
      <c r="A173" s="34"/>
      <c r="B173" s="35"/>
      <c r="C173" s="223" t="s">
        <v>342</v>
      </c>
      <c r="D173" s="223" t="s">
        <v>188</v>
      </c>
      <c r="E173" s="224" t="s">
        <v>745</v>
      </c>
      <c r="F173" s="225" t="s">
        <v>746</v>
      </c>
      <c r="G173" s="226" t="s">
        <v>605</v>
      </c>
      <c r="H173" s="227">
        <v>9</v>
      </c>
      <c r="I173" s="228"/>
      <c r="J173" s="229">
        <f t="shared" si="10"/>
        <v>0</v>
      </c>
      <c r="K173" s="230"/>
      <c r="L173" s="231"/>
      <c r="M173" s="232" t="s">
        <v>1</v>
      </c>
      <c r="N173" s="233" t="s">
        <v>42</v>
      </c>
      <c r="O173" s="71"/>
      <c r="P173" s="197">
        <f t="shared" si="11"/>
        <v>0</v>
      </c>
      <c r="Q173" s="197">
        <v>0</v>
      </c>
      <c r="R173" s="197">
        <f t="shared" si="12"/>
        <v>0</v>
      </c>
      <c r="S173" s="197">
        <v>0</v>
      </c>
      <c r="T173" s="198">
        <f t="shared" si="1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606</v>
      </c>
      <c r="AT173" s="199" t="s">
        <v>188</v>
      </c>
      <c r="AU173" s="199" t="s">
        <v>136</v>
      </c>
      <c r="AY173" s="17" t="s">
        <v>129</v>
      </c>
      <c r="BE173" s="200">
        <f t="shared" si="14"/>
        <v>0</v>
      </c>
      <c r="BF173" s="200">
        <f t="shared" si="15"/>
        <v>0</v>
      </c>
      <c r="BG173" s="200">
        <f t="shared" si="16"/>
        <v>0</v>
      </c>
      <c r="BH173" s="200">
        <f t="shared" si="17"/>
        <v>0</v>
      </c>
      <c r="BI173" s="200">
        <f t="shared" si="18"/>
        <v>0</v>
      </c>
      <c r="BJ173" s="17" t="s">
        <v>136</v>
      </c>
      <c r="BK173" s="200">
        <f t="shared" si="19"/>
        <v>0</v>
      </c>
      <c r="BL173" s="17" t="s">
        <v>414</v>
      </c>
      <c r="BM173" s="199" t="s">
        <v>747</v>
      </c>
    </row>
    <row r="174" spans="1:65" s="2" customFormat="1" ht="16.5" customHeight="1">
      <c r="A174" s="34"/>
      <c r="B174" s="35"/>
      <c r="C174" s="223" t="s">
        <v>346</v>
      </c>
      <c r="D174" s="223" t="s">
        <v>188</v>
      </c>
      <c r="E174" s="224" t="s">
        <v>748</v>
      </c>
      <c r="F174" s="225" t="s">
        <v>749</v>
      </c>
      <c r="G174" s="226" t="s">
        <v>605</v>
      </c>
      <c r="H174" s="227">
        <v>14</v>
      </c>
      <c r="I174" s="228"/>
      <c r="J174" s="229">
        <f t="shared" si="10"/>
        <v>0</v>
      </c>
      <c r="K174" s="230"/>
      <c r="L174" s="231"/>
      <c r="M174" s="232" t="s">
        <v>1</v>
      </c>
      <c r="N174" s="233" t="s">
        <v>42</v>
      </c>
      <c r="O174" s="71"/>
      <c r="P174" s="197">
        <f t="shared" si="11"/>
        <v>0</v>
      </c>
      <c r="Q174" s="197">
        <v>0</v>
      </c>
      <c r="R174" s="197">
        <f t="shared" si="12"/>
        <v>0</v>
      </c>
      <c r="S174" s="197">
        <v>0</v>
      </c>
      <c r="T174" s="198">
        <f t="shared" si="1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606</v>
      </c>
      <c r="AT174" s="199" t="s">
        <v>188</v>
      </c>
      <c r="AU174" s="199" t="s">
        <v>136</v>
      </c>
      <c r="AY174" s="17" t="s">
        <v>129</v>
      </c>
      <c r="BE174" s="200">
        <f t="shared" si="14"/>
        <v>0</v>
      </c>
      <c r="BF174" s="200">
        <f t="shared" si="15"/>
        <v>0</v>
      </c>
      <c r="BG174" s="200">
        <f t="shared" si="16"/>
        <v>0</v>
      </c>
      <c r="BH174" s="200">
        <f t="shared" si="17"/>
        <v>0</v>
      </c>
      <c r="BI174" s="200">
        <f t="shared" si="18"/>
        <v>0</v>
      </c>
      <c r="BJ174" s="17" t="s">
        <v>136</v>
      </c>
      <c r="BK174" s="200">
        <f t="shared" si="19"/>
        <v>0</v>
      </c>
      <c r="BL174" s="17" t="s">
        <v>414</v>
      </c>
      <c r="BM174" s="199" t="s">
        <v>750</v>
      </c>
    </row>
    <row r="175" spans="1:65" s="2" customFormat="1" ht="16.5" customHeight="1">
      <c r="A175" s="34"/>
      <c r="B175" s="35"/>
      <c r="C175" s="223" t="s">
        <v>350</v>
      </c>
      <c r="D175" s="223" t="s">
        <v>188</v>
      </c>
      <c r="E175" s="224" t="s">
        <v>751</v>
      </c>
      <c r="F175" s="225" t="s">
        <v>752</v>
      </c>
      <c r="G175" s="226" t="s">
        <v>605</v>
      </c>
      <c r="H175" s="227">
        <v>4</v>
      </c>
      <c r="I175" s="228"/>
      <c r="J175" s="229">
        <f t="shared" si="10"/>
        <v>0</v>
      </c>
      <c r="K175" s="230"/>
      <c r="L175" s="231"/>
      <c r="M175" s="232" t="s">
        <v>1</v>
      </c>
      <c r="N175" s="233" t="s">
        <v>42</v>
      </c>
      <c r="O175" s="71"/>
      <c r="P175" s="197">
        <f t="shared" si="11"/>
        <v>0</v>
      </c>
      <c r="Q175" s="197">
        <v>0</v>
      </c>
      <c r="R175" s="197">
        <f t="shared" si="12"/>
        <v>0</v>
      </c>
      <c r="S175" s="197">
        <v>0</v>
      </c>
      <c r="T175" s="198">
        <f t="shared" si="1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606</v>
      </c>
      <c r="AT175" s="199" t="s">
        <v>188</v>
      </c>
      <c r="AU175" s="199" t="s">
        <v>136</v>
      </c>
      <c r="AY175" s="17" t="s">
        <v>129</v>
      </c>
      <c r="BE175" s="200">
        <f t="shared" si="14"/>
        <v>0</v>
      </c>
      <c r="BF175" s="200">
        <f t="shared" si="15"/>
        <v>0</v>
      </c>
      <c r="BG175" s="200">
        <f t="shared" si="16"/>
        <v>0</v>
      </c>
      <c r="BH175" s="200">
        <f t="shared" si="17"/>
        <v>0</v>
      </c>
      <c r="BI175" s="200">
        <f t="shared" si="18"/>
        <v>0</v>
      </c>
      <c r="BJ175" s="17" t="s">
        <v>136</v>
      </c>
      <c r="BK175" s="200">
        <f t="shared" si="19"/>
        <v>0</v>
      </c>
      <c r="BL175" s="17" t="s">
        <v>414</v>
      </c>
      <c r="BM175" s="199" t="s">
        <v>753</v>
      </c>
    </row>
    <row r="176" spans="1:65" s="2" customFormat="1" ht="16.5" customHeight="1">
      <c r="A176" s="34"/>
      <c r="B176" s="35"/>
      <c r="C176" s="223" t="s">
        <v>354</v>
      </c>
      <c r="D176" s="223" t="s">
        <v>188</v>
      </c>
      <c r="E176" s="224" t="s">
        <v>754</v>
      </c>
      <c r="F176" s="225" t="s">
        <v>755</v>
      </c>
      <c r="G176" s="226" t="s">
        <v>605</v>
      </c>
      <c r="H176" s="227">
        <v>36</v>
      </c>
      <c r="I176" s="228"/>
      <c r="J176" s="229">
        <f t="shared" si="10"/>
        <v>0</v>
      </c>
      <c r="K176" s="230"/>
      <c r="L176" s="231"/>
      <c r="M176" s="232" t="s">
        <v>1</v>
      </c>
      <c r="N176" s="233" t="s">
        <v>42</v>
      </c>
      <c r="O176" s="71"/>
      <c r="P176" s="197">
        <f t="shared" si="11"/>
        <v>0</v>
      </c>
      <c r="Q176" s="197">
        <v>0</v>
      </c>
      <c r="R176" s="197">
        <f t="shared" si="12"/>
        <v>0</v>
      </c>
      <c r="S176" s="197">
        <v>0</v>
      </c>
      <c r="T176" s="198">
        <f t="shared" si="1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606</v>
      </c>
      <c r="AT176" s="199" t="s">
        <v>188</v>
      </c>
      <c r="AU176" s="199" t="s">
        <v>136</v>
      </c>
      <c r="AY176" s="17" t="s">
        <v>129</v>
      </c>
      <c r="BE176" s="200">
        <f t="shared" si="14"/>
        <v>0</v>
      </c>
      <c r="BF176" s="200">
        <f t="shared" si="15"/>
        <v>0</v>
      </c>
      <c r="BG176" s="200">
        <f t="shared" si="16"/>
        <v>0</v>
      </c>
      <c r="BH176" s="200">
        <f t="shared" si="17"/>
        <v>0</v>
      </c>
      <c r="BI176" s="200">
        <f t="shared" si="18"/>
        <v>0</v>
      </c>
      <c r="BJ176" s="17" t="s">
        <v>136</v>
      </c>
      <c r="BK176" s="200">
        <f t="shared" si="19"/>
        <v>0</v>
      </c>
      <c r="BL176" s="17" t="s">
        <v>414</v>
      </c>
      <c r="BM176" s="199" t="s">
        <v>756</v>
      </c>
    </row>
    <row r="177" spans="1:65" s="2" customFormat="1" ht="16.5" customHeight="1">
      <c r="A177" s="34"/>
      <c r="B177" s="35"/>
      <c r="C177" s="223" t="s">
        <v>358</v>
      </c>
      <c r="D177" s="223" t="s">
        <v>188</v>
      </c>
      <c r="E177" s="224" t="s">
        <v>757</v>
      </c>
      <c r="F177" s="225" t="s">
        <v>758</v>
      </c>
      <c r="G177" s="226" t="s">
        <v>211</v>
      </c>
      <c r="H177" s="227">
        <v>50</v>
      </c>
      <c r="I177" s="228"/>
      <c r="J177" s="229">
        <f t="shared" si="10"/>
        <v>0</v>
      </c>
      <c r="K177" s="230"/>
      <c r="L177" s="231"/>
      <c r="M177" s="232" t="s">
        <v>1</v>
      </c>
      <c r="N177" s="233" t="s">
        <v>42</v>
      </c>
      <c r="O177" s="71"/>
      <c r="P177" s="197">
        <f t="shared" si="11"/>
        <v>0</v>
      </c>
      <c r="Q177" s="197">
        <v>0</v>
      </c>
      <c r="R177" s="197">
        <f t="shared" si="12"/>
        <v>0</v>
      </c>
      <c r="S177" s="197">
        <v>0</v>
      </c>
      <c r="T177" s="198">
        <f t="shared" si="1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606</v>
      </c>
      <c r="AT177" s="199" t="s">
        <v>188</v>
      </c>
      <c r="AU177" s="199" t="s">
        <v>136</v>
      </c>
      <c r="AY177" s="17" t="s">
        <v>129</v>
      </c>
      <c r="BE177" s="200">
        <f t="shared" si="14"/>
        <v>0</v>
      </c>
      <c r="BF177" s="200">
        <f t="shared" si="15"/>
        <v>0</v>
      </c>
      <c r="BG177" s="200">
        <f t="shared" si="16"/>
        <v>0</v>
      </c>
      <c r="BH177" s="200">
        <f t="shared" si="17"/>
        <v>0</v>
      </c>
      <c r="BI177" s="200">
        <f t="shared" si="18"/>
        <v>0</v>
      </c>
      <c r="BJ177" s="17" t="s">
        <v>136</v>
      </c>
      <c r="BK177" s="200">
        <f t="shared" si="19"/>
        <v>0</v>
      </c>
      <c r="BL177" s="17" t="s">
        <v>414</v>
      </c>
      <c r="BM177" s="199" t="s">
        <v>759</v>
      </c>
    </row>
    <row r="178" spans="1:65" s="2" customFormat="1" ht="16.5" customHeight="1">
      <c r="A178" s="34"/>
      <c r="B178" s="35"/>
      <c r="C178" s="223" t="s">
        <v>362</v>
      </c>
      <c r="D178" s="223" t="s">
        <v>188</v>
      </c>
      <c r="E178" s="224" t="s">
        <v>760</v>
      </c>
      <c r="F178" s="225" t="s">
        <v>761</v>
      </c>
      <c r="G178" s="226" t="s">
        <v>211</v>
      </c>
      <c r="H178" s="227">
        <v>19</v>
      </c>
      <c r="I178" s="228"/>
      <c r="J178" s="229">
        <f t="shared" si="10"/>
        <v>0</v>
      </c>
      <c r="K178" s="230"/>
      <c r="L178" s="231"/>
      <c r="M178" s="232" t="s">
        <v>1</v>
      </c>
      <c r="N178" s="233" t="s">
        <v>42</v>
      </c>
      <c r="O178" s="71"/>
      <c r="P178" s="197">
        <f t="shared" si="11"/>
        <v>0</v>
      </c>
      <c r="Q178" s="197">
        <v>0</v>
      </c>
      <c r="R178" s="197">
        <f t="shared" si="12"/>
        <v>0</v>
      </c>
      <c r="S178" s="197">
        <v>0</v>
      </c>
      <c r="T178" s="198">
        <f t="shared" si="1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606</v>
      </c>
      <c r="AT178" s="199" t="s">
        <v>188</v>
      </c>
      <c r="AU178" s="199" t="s">
        <v>136</v>
      </c>
      <c r="AY178" s="17" t="s">
        <v>129</v>
      </c>
      <c r="BE178" s="200">
        <f t="shared" si="14"/>
        <v>0</v>
      </c>
      <c r="BF178" s="200">
        <f t="shared" si="15"/>
        <v>0</v>
      </c>
      <c r="BG178" s="200">
        <f t="shared" si="16"/>
        <v>0</v>
      </c>
      <c r="BH178" s="200">
        <f t="shared" si="17"/>
        <v>0</v>
      </c>
      <c r="BI178" s="200">
        <f t="shared" si="18"/>
        <v>0</v>
      </c>
      <c r="BJ178" s="17" t="s">
        <v>136</v>
      </c>
      <c r="BK178" s="200">
        <f t="shared" si="19"/>
        <v>0</v>
      </c>
      <c r="BL178" s="17" t="s">
        <v>414</v>
      </c>
      <c r="BM178" s="199" t="s">
        <v>762</v>
      </c>
    </row>
    <row r="179" spans="1:65" s="2" customFormat="1" ht="16.5" customHeight="1">
      <c r="A179" s="34"/>
      <c r="B179" s="35"/>
      <c r="C179" s="223" t="s">
        <v>366</v>
      </c>
      <c r="D179" s="223" t="s">
        <v>188</v>
      </c>
      <c r="E179" s="224" t="s">
        <v>763</v>
      </c>
      <c r="F179" s="225" t="s">
        <v>764</v>
      </c>
      <c r="G179" s="226" t="s">
        <v>605</v>
      </c>
      <c r="H179" s="227">
        <v>6</v>
      </c>
      <c r="I179" s="228"/>
      <c r="J179" s="229">
        <f t="shared" si="10"/>
        <v>0</v>
      </c>
      <c r="K179" s="230"/>
      <c r="L179" s="231"/>
      <c r="M179" s="232" t="s">
        <v>1</v>
      </c>
      <c r="N179" s="233" t="s">
        <v>42</v>
      </c>
      <c r="O179" s="71"/>
      <c r="P179" s="197">
        <f t="shared" si="11"/>
        <v>0</v>
      </c>
      <c r="Q179" s="197">
        <v>0</v>
      </c>
      <c r="R179" s="197">
        <f t="shared" si="12"/>
        <v>0</v>
      </c>
      <c r="S179" s="197">
        <v>0</v>
      </c>
      <c r="T179" s="198">
        <f t="shared" si="1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606</v>
      </c>
      <c r="AT179" s="199" t="s">
        <v>188</v>
      </c>
      <c r="AU179" s="199" t="s">
        <v>136</v>
      </c>
      <c r="AY179" s="17" t="s">
        <v>129</v>
      </c>
      <c r="BE179" s="200">
        <f t="shared" si="14"/>
        <v>0</v>
      </c>
      <c r="BF179" s="200">
        <f t="shared" si="15"/>
        <v>0</v>
      </c>
      <c r="BG179" s="200">
        <f t="shared" si="16"/>
        <v>0</v>
      </c>
      <c r="BH179" s="200">
        <f t="shared" si="17"/>
        <v>0</v>
      </c>
      <c r="BI179" s="200">
        <f t="shared" si="18"/>
        <v>0</v>
      </c>
      <c r="BJ179" s="17" t="s">
        <v>136</v>
      </c>
      <c r="BK179" s="200">
        <f t="shared" si="19"/>
        <v>0</v>
      </c>
      <c r="BL179" s="17" t="s">
        <v>414</v>
      </c>
      <c r="BM179" s="199" t="s">
        <v>765</v>
      </c>
    </row>
    <row r="180" spans="1:65" s="2" customFormat="1" ht="16.5" customHeight="1">
      <c r="A180" s="34"/>
      <c r="B180" s="35"/>
      <c r="C180" s="223" t="s">
        <v>370</v>
      </c>
      <c r="D180" s="223" t="s">
        <v>188</v>
      </c>
      <c r="E180" s="224" t="s">
        <v>766</v>
      </c>
      <c r="F180" s="225" t="s">
        <v>767</v>
      </c>
      <c r="G180" s="226" t="s">
        <v>605</v>
      </c>
      <c r="H180" s="227">
        <v>10</v>
      </c>
      <c r="I180" s="228"/>
      <c r="J180" s="229">
        <f t="shared" si="10"/>
        <v>0</v>
      </c>
      <c r="K180" s="230"/>
      <c r="L180" s="231"/>
      <c r="M180" s="232" t="s">
        <v>1</v>
      </c>
      <c r="N180" s="233" t="s">
        <v>42</v>
      </c>
      <c r="O180" s="71"/>
      <c r="P180" s="197">
        <f t="shared" si="11"/>
        <v>0</v>
      </c>
      <c r="Q180" s="197">
        <v>0</v>
      </c>
      <c r="R180" s="197">
        <f t="shared" si="12"/>
        <v>0</v>
      </c>
      <c r="S180" s="197">
        <v>0</v>
      </c>
      <c r="T180" s="198">
        <f t="shared" si="1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606</v>
      </c>
      <c r="AT180" s="199" t="s">
        <v>188</v>
      </c>
      <c r="AU180" s="199" t="s">
        <v>136</v>
      </c>
      <c r="AY180" s="17" t="s">
        <v>129</v>
      </c>
      <c r="BE180" s="200">
        <f t="shared" si="14"/>
        <v>0</v>
      </c>
      <c r="BF180" s="200">
        <f t="shared" si="15"/>
        <v>0</v>
      </c>
      <c r="BG180" s="200">
        <f t="shared" si="16"/>
        <v>0</v>
      </c>
      <c r="BH180" s="200">
        <f t="shared" si="17"/>
        <v>0</v>
      </c>
      <c r="BI180" s="200">
        <f t="shared" si="18"/>
        <v>0</v>
      </c>
      <c r="BJ180" s="17" t="s">
        <v>136</v>
      </c>
      <c r="BK180" s="200">
        <f t="shared" si="19"/>
        <v>0</v>
      </c>
      <c r="BL180" s="17" t="s">
        <v>414</v>
      </c>
      <c r="BM180" s="199" t="s">
        <v>768</v>
      </c>
    </row>
    <row r="181" spans="1:65" s="2" customFormat="1" ht="16.5" customHeight="1">
      <c r="A181" s="34"/>
      <c r="B181" s="35"/>
      <c r="C181" s="223" t="s">
        <v>375</v>
      </c>
      <c r="D181" s="223" t="s">
        <v>188</v>
      </c>
      <c r="E181" s="224" t="s">
        <v>769</v>
      </c>
      <c r="F181" s="225" t="s">
        <v>770</v>
      </c>
      <c r="G181" s="226" t="s">
        <v>719</v>
      </c>
      <c r="H181" s="227">
        <v>1</v>
      </c>
      <c r="I181" s="228"/>
      <c r="J181" s="229">
        <f t="shared" si="10"/>
        <v>0</v>
      </c>
      <c r="K181" s="230"/>
      <c r="L181" s="231"/>
      <c r="M181" s="232" t="s">
        <v>1</v>
      </c>
      <c r="N181" s="233" t="s">
        <v>42</v>
      </c>
      <c r="O181" s="71"/>
      <c r="P181" s="197">
        <f t="shared" si="11"/>
        <v>0</v>
      </c>
      <c r="Q181" s="197">
        <v>0</v>
      </c>
      <c r="R181" s="197">
        <f t="shared" si="12"/>
        <v>0</v>
      </c>
      <c r="S181" s="197">
        <v>0</v>
      </c>
      <c r="T181" s="198">
        <f t="shared" si="1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606</v>
      </c>
      <c r="AT181" s="199" t="s">
        <v>188</v>
      </c>
      <c r="AU181" s="199" t="s">
        <v>136</v>
      </c>
      <c r="AY181" s="17" t="s">
        <v>129</v>
      </c>
      <c r="BE181" s="200">
        <f t="shared" si="14"/>
        <v>0</v>
      </c>
      <c r="BF181" s="200">
        <f t="shared" si="15"/>
        <v>0</v>
      </c>
      <c r="BG181" s="200">
        <f t="shared" si="16"/>
        <v>0</v>
      </c>
      <c r="BH181" s="200">
        <f t="shared" si="17"/>
        <v>0</v>
      </c>
      <c r="BI181" s="200">
        <f t="shared" si="18"/>
        <v>0</v>
      </c>
      <c r="BJ181" s="17" t="s">
        <v>136</v>
      </c>
      <c r="BK181" s="200">
        <f t="shared" si="19"/>
        <v>0</v>
      </c>
      <c r="BL181" s="17" t="s">
        <v>414</v>
      </c>
      <c r="BM181" s="199" t="s">
        <v>771</v>
      </c>
    </row>
    <row r="182" spans="1:65" s="2" customFormat="1" ht="16.5" customHeight="1">
      <c r="A182" s="34"/>
      <c r="B182" s="35"/>
      <c r="C182" s="187" t="s">
        <v>379</v>
      </c>
      <c r="D182" s="187" t="s">
        <v>131</v>
      </c>
      <c r="E182" s="188" t="s">
        <v>772</v>
      </c>
      <c r="F182" s="189" t="s">
        <v>773</v>
      </c>
      <c r="G182" s="190" t="s">
        <v>719</v>
      </c>
      <c r="H182" s="191">
        <v>1</v>
      </c>
      <c r="I182" s="192"/>
      <c r="J182" s="193">
        <f t="shared" si="10"/>
        <v>0</v>
      </c>
      <c r="K182" s="194"/>
      <c r="L182" s="39"/>
      <c r="M182" s="195" t="s">
        <v>1</v>
      </c>
      <c r="N182" s="196" t="s">
        <v>42</v>
      </c>
      <c r="O182" s="71"/>
      <c r="P182" s="197">
        <f t="shared" si="11"/>
        <v>0</v>
      </c>
      <c r="Q182" s="197">
        <v>0</v>
      </c>
      <c r="R182" s="197">
        <f t="shared" si="12"/>
        <v>0</v>
      </c>
      <c r="S182" s="197">
        <v>0</v>
      </c>
      <c r="T182" s="198">
        <f t="shared" si="1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414</v>
      </c>
      <c r="AT182" s="199" t="s">
        <v>131</v>
      </c>
      <c r="AU182" s="199" t="s">
        <v>136</v>
      </c>
      <c r="AY182" s="17" t="s">
        <v>129</v>
      </c>
      <c r="BE182" s="200">
        <f t="shared" si="14"/>
        <v>0</v>
      </c>
      <c r="BF182" s="200">
        <f t="shared" si="15"/>
        <v>0</v>
      </c>
      <c r="BG182" s="200">
        <f t="shared" si="16"/>
        <v>0</v>
      </c>
      <c r="BH182" s="200">
        <f t="shared" si="17"/>
        <v>0</v>
      </c>
      <c r="BI182" s="200">
        <f t="shared" si="18"/>
        <v>0</v>
      </c>
      <c r="BJ182" s="17" t="s">
        <v>136</v>
      </c>
      <c r="BK182" s="200">
        <f t="shared" si="19"/>
        <v>0</v>
      </c>
      <c r="BL182" s="17" t="s">
        <v>414</v>
      </c>
      <c r="BM182" s="199" t="s">
        <v>774</v>
      </c>
    </row>
    <row r="183" spans="1:65" s="2" customFormat="1" ht="16.5" customHeight="1">
      <c r="A183" s="34"/>
      <c r="B183" s="35"/>
      <c r="C183" s="187" t="s">
        <v>385</v>
      </c>
      <c r="D183" s="187" t="s">
        <v>131</v>
      </c>
      <c r="E183" s="188" t="s">
        <v>775</v>
      </c>
      <c r="F183" s="189" t="s">
        <v>776</v>
      </c>
      <c r="G183" s="190" t="s">
        <v>719</v>
      </c>
      <c r="H183" s="191">
        <v>1</v>
      </c>
      <c r="I183" s="192"/>
      <c r="J183" s="193">
        <f t="shared" si="10"/>
        <v>0</v>
      </c>
      <c r="K183" s="194"/>
      <c r="L183" s="39"/>
      <c r="M183" s="195" t="s">
        <v>1</v>
      </c>
      <c r="N183" s="196" t="s">
        <v>42</v>
      </c>
      <c r="O183" s="71"/>
      <c r="P183" s="197">
        <f t="shared" si="11"/>
        <v>0</v>
      </c>
      <c r="Q183" s="197">
        <v>0</v>
      </c>
      <c r="R183" s="197">
        <f t="shared" si="12"/>
        <v>0</v>
      </c>
      <c r="S183" s="197">
        <v>0</v>
      </c>
      <c r="T183" s="198">
        <f t="shared" si="1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414</v>
      </c>
      <c r="AT183" s="199" t="s">
        <v>131</v>
      </c>
      <c r="AU183" s="199" t="s">
        <v>136</v>
      </c>
      <c r="AY183" s="17" t="s">
        <v>129</v>
      </c>
      <c r="BE183" s="200">
        <f t="shared" si="14"/>
        <v>0</v>
      </c>
      <c r="BF183" s="200">
        <f t="shared" si="15"/>
        <v>0</v>
      </c>
      <c r="BG183" s="200">
        <f t="shared" si="16"/>
        <v>0</v>
      </c>
      <c r="BH183" s="200">
        <f t="shared" si="17"/>
        <v>0</v>
      </c>
      <c r="BI183" s="200">
        <f t="shared" si="18"/>
        <v>0</v>
      </c>
      <c r="BJ183" s="17" t="s">
        <v>136</v>
      </c>
      <c r="BK183" s="200">
        <f t="shared" si="19"/>
        <v>0</v>
      </c>
      <c r="BL183" s="17" t="s">
        <v>414</v>
      </c>
      <c r="BM183" s="199" t="s">
        <v>777</v>
      </c>
    </row>
    <row r="184" spans="1:65" s="2" customFormat="1" ht="16.5" customHeight="1">
      <c r="A184" s="34"/>
      <c r="B184" s="35"/>
      <c r="C184" s="187" t="s">
        <v>389</v>
      </c>
      <c r="D184" s="187" t="s">
        <v>131</v>
      </c>
      <c r="E184" s="188" t="s">
        <v>778</v>
      </c>
      <c r="F184" s="189" t="s">
        <v>779</v>
      </c>
      <c r="G184" s="190" t="s">
        <v>719</v>
      </c>
      <c r="H184" s="191">
        <v>1</v>
      </c>
      <c r="I184" s="192"/>
      <c r="J184" s="193">
        <f t="shared" si="10"/>
        <v>0</v>
      </c>
      <c r="K184" s="194"/>
      <c r="L184" s="39"/>
      <c r="M184" s="195" t="s">
        <v>1</v>
      </c>
      <c r="N184" s="196" t="s">
        <v>42</v>
      </c>
      <c r="O184" s="71"/>
      <c r="P184" s="197">
        <f t="shared" si="11"/>
        <v>0</v>
      </c>
      <c r="Q184" s="197">
        <v>0</v>
      </c>
      <c r="R184" s="197">
        <f t="shared" si="12"/>
        <v>0</v>
      </c>
      <c r="S184" s="197">
        <v>0</v>
      </c>
      <c r="T184" s="198">
        <f t="shared" si="1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414</v>
      </c>
      <c r="AT184" s="199" t="s">
        <v>131</v>
      </c>
      <c r="AU184" s="199" t="s">
        <v>136</v>
      </c>
      <c r="AY184" s="17" t="s">
        <v>129</v>
      </c>
      <c r="BE184" s="200">
        <f t="shared" si="14"/>
        <v>0</v>
      </c>
      <c r="BF184" s="200">
        <f t="shared" si="15"/>
        <v>0</v>
      </c>
      <c r="BG184" s="200">
        <f t="shared" si="16"/>
        <v>0</v>
      </c>
      <c r="BH184" s="200">
        <f t="shared" si="17"/>
        <v>0</v>
      </c>
      <c r="BI184" s="200">
        <f t="shared" si="18"/>
        <v>0</v>
      </c>
      <c r="BJ184" s="17" t="s">
        <v>136</v>
      </c>
      <c r="BK184" s="200">
        <f t="shared" si="19"/>
        <v>0</v>
      </c>
      <c r="BL184" s="17" t="s">
        <v>414</v>
      </c>
      <c r="BM184" s="199" t="s">
        <v>780</v>
      </c>
    </row>
    <row r="185" spans="1:65" s="2" customFormat="1" ht="16.5" customHeight="1">
      <c r="A185" s="34"/>
      <c r="B185" s="35"/>
      <c r="C185" s="187" t="s">
        <v>393</v>
      </c>
      <c r="D185" s="187" t="s">
        <v>131</v>
      </c>
      <c r="E185" s="188" t="s">
        <v>781</v>
      </c>
      <c r="F185" s="189" t="s">
        <v>782</v>
      </c>
      <c r="G185" s="190" t="s">
        <v>719</v>
      </c>
      <c r="H185" s="191">
        <v>1</v>
      </c>
      <c r="I185" s="192"/>
      <c r="J185" s="193">
        <f t="shared" si="10"/>
        <v>0</v>
      </c>
      <c r="K185" s="194"/>
      <c r="L185" s="39"/>
      <c r="M185" s="195" t="s">
        <v>1</v>
      </c>
      <c r="N185" s="196" t="s">
        <v>42</v>
      </c>
      <c r="O185" s="71"/>
      <c r="P185" s="197">
        <f t="shared" si="11"/>
        <v>0</v>
      </c>
      <c r="Q185" s="197">
        <v>0</v>
      </c>
      <c r="R185" s="197">
        <f t="shared" si="12"/>
        <v>0</v>
      </c>
      <c r="S185" s="197">
        <v>0</v>
      </c>
      <c r="T185" s="198">
        <f t="shared" si="1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414</v>
      </c>
      <c r="AT185" s="199" t="s">
        <v>131</v>
      </c>
      <c r="AU185" s="199" t="s">
        <v>136</v>
      </c>
      <c r="AY185" s="17" t="s">
        <v>129</v>
      </c>
      <c r="BE185" s="200">
        <f t="shared" si="14"/>
        <v>0</v>
      </c>
      <c r="BF185" s="200">
        <f t="shared" si="15"/>
        <v>0</v>
      </c>
      <c r="BG185" s="200">
        <f t="shared" si="16"/>
        <v>0</v>
      </c>
      <c r="BH185" s="200">
        <f t="shared" si="17"/>
        <v>0</v>
      </c>
      <c r="BI185" s="200">
        <f t="shared" si="18"/>
        <v>0</v>
      </c>
      <c r="BJ185" s="17" t="s">
        <v>136</v>
      </c>
      <c r="BK185" s="200">
        <f t="shared" si="19"/>
        <v>0</v>
      </c>
      <c r="BL185" s="17" t="s">
        <v>414</v>
      </c>
      <c r="BM185" s="199" t="s">
        <v>783</v>
      </c>
    </row>
    <row r="186" spans="1:65" s="2" customFormat="1" ht="16.5" customHeight="1">
      <c r="A186" s="34"/>
      <c r="B186" s="35"/>
      <c r="C186" s="187" t="s">
        <v>397</v>
      </c>
      <c r="D186" s="187" t="s">
        <v>131</v>
      </c>
      <c r="E186" s="188" t="s">
        <v>784</v>
      </c>
      <c r="F186" s="189" t="s">
        <v>785</v>
      </c>
      <c r="G186" s="190" t="s">
        <v>719</v>
      </c>
      <c r="H186" s="191">
        <v>1</v>
      </c>
      <c r="I186" s="192"/>
      <c r="J186" s="193">
        <f t="shared" si="10"/>
        <v>0</v>
      </c>
      <c r="K186" s="194"/>
      <c r="L186" s="39"/>
      <c r="M186" s="195" t="s">
        <v>1</v>
      </c>
      <c r="N186" s="196" t="s">
        <v>42</v>
      </c>
      <c r="O186" s="71"/>
      <c r="P186" s="197">
        <f t="shared" si="11"/>
        <v>0</v>
      </c>
      <c r="Q186" s="197">
        <v>0</v>
      </c>
      <c r="R186" s="197">
        <f t="shared" si="12"/>
        <v>0</v>
      </c>
      <c r="S186" s="197">
        <v>0</v>
      </c>
      <c r="T186" s="198">
        <f t="shared" si="1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414</v>
      </c>
      <c r="AT186" s="199" t="s">
        <v>131</v>
      </c>
      <c r="AU186" s="199" t="s">
        <v>136</v>
      </c>
      <c r="AY186" s="17" t="s">
        <v>129</v>
      </c>
      <c r="BE186" s="200">
        <f t="shared" si="14"/>
        <v>0</v>
      </c>
      <c r="BF186" s="200">
        <f t="shared" si="15"/>
        <v>0</v>
      </c>
      <c r="BG186" s="200">
        <f t="shared" si="16"/>
        <v>0</v>
      </c>
      <c r="BH186" s="200">
        <f t="shared" si="17"/>
        <v>0</v>
      </c>
      <c r="BI186" s="200">
        <f t="shared" si="18"/>
        <v>0</v>
      </c>
      <c r="BJ186" s="17" t="s">
        <v>136</v>
      </c>
      <c r="BK186" s="200">
        <f t="shared" si="19"/>
        <v>0</v>
      </c>
      <c r="BL186" s="17" t="s">
        <v>414</v>
      </c>
      <c r="BM186" s="199" t="s">
        <v>786</v>
      </c>
    </row>
    <row r="187" spans="1:65" s="2" customFormat="1" ht="16.5" customHeight="1">
      <c r="A187" s="34"/>
      <c r="B187" s="35"/>
      <c r="C187" s="187" t="s">
        <v>401</v>
      </c>
      <c r="D187" s="187" t="s">
        <v>131</v>
      </c>
      <c r="E187" s="188" t="s">
        <v>787</v>
      </c>
      <c r="F187" s="189" t="s">
        <v>788</v>
      </c>
      <c r="G187" s="190" t="s">
        <v>719</v>
      </c>
      <c r="H187" s="191">
        <v>1</v>
      </c>
      <c r="I187" s="192"/>
      <c r="J187" s="193">
        <f t="shared" si="10"/>
        <v>0</v>
      </c>
      <c r="K187" s="194"/>
      <c r="L187" s="39"/>
      <c r="M187" s="195" t="s">
        <v>1</v>
      </c>
      <c r="N187" s="196" t="s">
        <v>42</v>
      </c>
      <c r="O187" s="71"/>
      <c r="P187" s="197">
        <f t="shared" si="11"/>
        <v>0</v>
      </c>
      <c r="Q187" s="197">
        <v>0</v>
      </c>
      <c r="R187" s="197">
        <f t="shared" si="12"/>
        <v>0</v>
      </c>
      <c r="S187" s="197">
        <v>0</v>
      </c>
      <c r="T187" s="198">
        <f t="shared" si="1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414</v>
      </c>
      <c r="AT187" s="199" t="s">
        <v>131</v>
      </c>
      <c r="AU187" s="199" t="s">
        <v>136</v>
      </c>
      <c r="AY187" s="17" t="s">
        <v>129</v>
      </c>
      <c r="BE187" s="200">
        <f t="shared" si="14"/>
        <v>0</v>
      </c>
      <c r="BF187" s="200">
        <f t="shared" si="15"/>
        <v>0</v>
      </c>
      <c r="BG187" s="200">
        <f t="shared" si="16"/>
        <v>0</v>
      </c>
      <c r="BH187" s="200">
        <f t="shared" si="17"/>
        <v>0</v>
      </c>
      <c r="BI187" s="200">
        <f t="shared" si="18"/>
        <v>0</v>
      </c>
      <c r="BJ187" s="17" t="s">
        <v>136</v>
      </c>
      <c r="BK187" s="200">
        <f t="shared" si="19"/>
        <v>0</v>
      </c>
      <c r="BL187" s="17" t="s">
        <v>414</v>
      </c>
      <c r="BM187" s="199" t="s">
        <v>789</v>
      </c>
    </row>
    <row r="188" spans="1:65" s="2" customFormat="1" ht="16.5" customHeight="1">
      <c r="A188" s="34"/>
      <c r="B188" s="35"/>
      <c r="C188" s="187" t="s">
        <v>405</v>
      </c>
      <c r="D188" s="187" t="s">
        <v>131</v>
      </c>
      <c r="E188" s="188" t="s">
        <v>790</v>
      </c>
      <c r="F188" s="189" t="s">
        <v>791</v>
      </c>
      <c r="G188" s="190" t="s">
        <v>719</v>
      </c>
      <c r="H188" s="191">
        <v>1</v>
      </c>
      <c r="I188" s="192"/>
      <c r="J188" s="193">
        <f t="shared" si="10"/>
        <v>0</v>
      </c>
      <c r="K188" s="194"/>
      <c r="L188" s="39"/>
      <c r="M188" s="195" t="s">
        <v>1</v>
      </c>
      <c r="N188" s="196" t="s">
        <v>42</v>
      </c>
      <c r="O188" s="71"/>
      <c r="P188" s="197">
        <f t="shared" si="11"/>
        <v>0</v>
      </c>
      <c r="Q188" s="197">
        <v>0</v>
      </c>
      <c r="R188" s="197">
        <f t="shared" si="12"/>
        <v>0</v>
      </c>
      <c r="S188" s="197">
        <v>0</v>
      </c>
      <c r="T188" s="198">
        <f t="shared" si="1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414</v>
      </c>
      <c r="AT188" s="199" t="s">
        <v>131</v>
      </c>
      <c r="AU188" s="199" t="s">
        <v>136</v>
      </c>
      <c r="AY188" s="17" t="s">
        <v>129</v>
      </c>
      <c r="BE188" s="200">
        <f t="shared" si="14"/>
        <v>0</v>
      </c>
      <c r="BF188" s="200">
        <f t="shared" si="15"/>
        <v>0</v>
      </c>
      <c r="BG188" s="200">
        <f t="shared" si="16"/>
        <v>0</v>
      </c>
      <c r="BH188" s="200">
        <f t="shared" si="17"/>
        <v>0</v>
      </c>
      <c r="BI188" s="200">
        <f t="shared" si="18"/>
        <v>0</v>
      </c>
      <c r="BJ188" s="17" t="s">
        <v>136</v>
      </c>
      <c r="BK188" s="200">
        <f t="shared" si="19"/>
        <v>0</v>
      </c>
      <c r="BL188" s="17" t="s">
        <v>414</v>
      </c>
      <c r="BM188" s="199" t="s">
        <v>792</v>
      </c>
    </row>
    <row r="189" spans="1:65" s="12" customFormat="1" ht="22.9" customHeight="1">
      <c r="B189" s="171"/>
      <c r="C189" s="172"/>
      <c r="D189" s="173" t="s">
        <v>75</v>
      </c>
      <c r="E189" s="185" t="s">
        <v>793</v>
      </c>
      <c r="F189" s="185" t="s">
        <v>794</v>
      </c>
      <c r="G189" s="172"/>
      <c r="H189" s="172"/>
      <c r="I189" s="175"/>
      <c r="J189" s="186">
        <f>BK189</f>
        <v>0</v>
      </c>
      <c r="K189" s="172"/>
      <c r="L189" s="177"/>
      <c r="M189" s="178"/>
      <c r="N189" s="179"/>
      <c r="O189" s="179"/>
      <c r="P189" s="180">
        <f>SUM(P190:P198)</f>
        <v>0</v>
      </c>
      <c r="Q189" s="179"/>
      <c r="R189" s="180">
        <f>SUM(R190:R198)</f>
        <v>0</v>
      </c>
      <c r="S189" s="179"/>
      <c r="T189" s="181">
        <f>SUM(T190:T198)</f>
        <v>0</v>
      </c>
      <c r="AR189" s="182" t="s">
        <v>141</v>
      </c>
      <c r="AT189" s="183" t="s">
        <v>75</v>
      </c>
      <c r="AU189" s="183" t="s">
        <v>84</v>
      </c>
      <c r="AY189" s="182" t="s">
        <v>129</v>
      </c>
      <c r="BK189" s="184">
        <f>SUM(BK190:BK198)</f>
        <v>0</v>
      </c>
    </row>
    <row r="190" spans="1:65" s="2" customFormat="1" ht="16.5" customHeight="1">
      <c r="A190" s="34"/>
      <c r="B190" s="35"/>
      <c r="C190" s="223" t="s">
        <v>409</v>
      </c>
      <c r="D190" s="223" t="s">
        <v>188</v>
      </c>
      <c r="E190" s="224" t="s">
        <v>795</v>
      </c>
      <c r="F190" s="225" t="s">
        <v>796</v>
      </c>
      <c r="G190" s="226" t="s">
        <v>719</v>
      </c>
      <c r="H190" s="227">
        <v>1</v>
      </c>
      <c r="I190" s="228"/>
      <c r="J190" s="229">
        <f t="shared" ref="J190:J198" si="20">ROUND(I190*H190,2)</f>
        <v>0</v>
      </c>
      <c r="K190" s="230"/>
      <c r="L190" s="231"/>
      <c r="M190" s="232" t="s">
        <v>1</v>
      </c>
      <c r="N190" s="233" t="s">
        <v>42</v>
      </c>
      <c r="O190" s="71"/>
      <c r="P190" s="197">
        <f t="shared" ref="P190:P198" si="21">O190*H190</f>
        <v>0</v>
      </c>
      <c r="Q190" s="197">
        <v>0</v>
      </c>
      <c r="R190" s="197">
        <f t="shared" ref="R190:R198" si="22">Q190*H190</f>
        <v>0</v>
      </c>
      <c r="S190" s="197">
        <v>0</v>
      </c>
      <c r="T190" s="198">
        <f t="shared" ref="T190:T198" si="23"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606</v>
      </c>
      <c r="AT190" s="199" t="s">
        <v>188</v>
      </c>
      <c r="AU190" s="199" t="s">
        <v>136</v>
      </c>
      <c r="AY190" s="17" t="s">
        <v>129</v>
      </c>
      <c r="BE190" s="200">
        <f t="shared" ref="BE190:BE198" si="24">IF(N190="základní",J190,0)</f>
        <v>0</v>
      </c>
      <c r="BF190" s="200">
        <f t="shared" ref="BF190:BF198" si="25">IF(N190="snížená",J190,0)</f>
        <v>0</v>
      </c>
      <c r="BG190" s="200">
        <f t="shared" ref="BG190:BG198" si="26">IF(N190="zákl. přenesená",J190,0)</f>
        <v>0</v>
      </c>
      <c r="BH190" s="200">
        <f t="shared" ref="BH190:BH198" si="27">IF(N190="sníž. přenesená",J190,0)</f>
        <v>0</v>
      </c>
      <c r="BI190" s="200">
        <f t="shared" ref="BI190:BI198" si="28">IF(N190="nulová",J190,0)</f>
        <v>0</v>
      </c>
      <c r="BJ190" s="17" t="s">
        <v>136</v>
      </c>
      <c r="BK190" s="200">
        <f t="shared" ref="BK190:BK198" si="29">ROUND(I190*H190,2)</f>
        <v>0</v>
      </c>
      <c r="BL190" s="17" t="s">
        <v>414</v>
      </c>
      <c r="BM190" s="199" t="s">
        <v>797</v>
      </c>
    </row>
    <row r="191" spans="1:65" s="2" customFormat="1" ht="16.5" customHeight="1">
      <c r="A191" s="34"/>
      <c r="B191" s="35"/>
      <c r="C191" s="223" t="s">
        <v>414</v>
      </c>
      <c r="D191" s="223" t="s">
        <v>188</v>
      </c>
      <c r="E191" s="224" t="s">
        <v>798</v>
      </c>
      <c r="F191" s="225" t="s">
        <v>799</v>
      </c>
      <c r="G191" s="226" t="s">
        <v>719</v>
      </c>
      <c r="H191" s="227">
        <v>1</v>
      </c>
      <c r="I191" s="228"/>
      <c r="J191" s="229">
        <f t="shared" si="20"/>
        <v>0</v>
      </c>
      <c r="K191" s="230"/>
      <c r="L191" s="231"/>
      <c r="M191" s="232" t="s">
        <v>1</v>
      </c>
      <c r="N191" s="233" t="s">
        <v>42</v>
      </c>
      <c r="O191" s="71"/>
      <c r="P191" s="197">
        <f t="shared" si="21"/>
        <v>0</v>
      </c>
      <c r="Q191" s="197">
        <v>0</v>
      </c>
      <c r="R191" s="197">
        <f t="shared" si="22"/>
        <v>0</v>
      </c>
      <c r="S191" s="197">
        <v>0</v>
      </c>
      <c r="T191" s="198">
        <f t="shared" si="2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606</v>
      </c>
      <c r="AT191" s="199" t="s">
        <v>188</v>
      </c>
      <c r="AU191" s="199" t="s">
        <v>136</v>
      </c>
      <c r="AY191" s="17" t="s">
        <v>129</v>
      </c>
      <c r="BE191" s="200">
        <f t="shared" si="24"/>
        <v>0</v>
      </c>
      <c r="BF191" s="200">
        <f t="shared" si="25"/>
        <v>0</v>
      </c>
      <c r="BG191" s="200">
        <f t="shared" si="26"/>
        <v>0</v>
      </c>
      <c r="BH191" s="200">
        <f t="shared" si="27"/>
        <v>0</v>
      </c>
      <c r="BI191" s="200">
        <f t="shared" si="28"/>
        <v>0</v>
      </c>
      <c r="BJ191" s="17" t="s">
        <v>136</v>
      </c>
      <c r="BK191" s="200">
        <f t="shared" si="29"/>
        <v>0</v>
      </c>
      <c r="BL191" s="17" t="s">
        <v>414</v>
      </c>
      <c r="BM191" s="199" t="s">
        <v>800</v>
      </c>
    </row>
    <row r="192" spans="1:65" s="2" customFormat="1" ht="16.5" customHeight="1">
      <c r="A192" s="34"/>
      <c r="B192" s="35"/>
      <c r="C192" s="223" t="s">
        <v>419</v>
      </c>
      <c r="D192" s="223" t="s">
        <v>188</v>
      </c>
      <c r="E192" s="224" t="s">
        <v>801</v>
      </c>
      <c r="F192" s="225" t="s">
        <v>802</v>
      </c>
      <c r="G192" s="226" t="s">
        <v>605</v>
      </c>
      <c r="H192" s="227">
        <v>38</v>
      </c>
      <c r="I192" s="228"/>
      <c r="J192" s="229">
        <f t="shared" si="20"/>
        <v>0</v>
      </c>
      <c r="K192" s="230"/>
      <c r="L192" s="231"/>
      <c r="M192" s="232" t="s">
        <v>1</v>
      </c>
      <c r="N192" s="233" t="s">
        <v>42</v>
      </c>
      <c r="O192" s="71"/>
      <c r="P192" s="197">
        <f t="shared" si="21"/>
        <v>0</v>
      </c>
      <c r="Q192" s="197">
        <v>0</v>
      </c>
      <c r="R192" s="197">
        <f t="shared" si="22"/>
        <v>0</v>
      </c>
      <c r="S192" s="197">
        <v>0</v>
      </c>
      <c r="T192" s="198">
        <f t="shared" si="2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606</v>
      </c>
      <c r="AT192" s="199" t="s">
        <v>188</v>
      </c>
      <c r="AU192" s="199" t="s">
        <v>136</v>
      </c>
      <c r="AY192" s="17" t="s">
        <v>129</v>
      </c>
      <c r="BE192" s="200">
        <f t="shared" si="24"/>
        <v>0</v>
      </c>
      <c r="BF192" s="200">
        <f t="shared" si="25"/>
        <v>0</v>
      </c>
      <c r="BG192" s="200">
        <f t="shared" si="26"/>
        <v>0</v>
      </c>
      <c r="BH192" s="200">
        <f t="shared" si="27"/>
        <v>0</v>
      </c>
      <c r="BI192" s="200">
        <f t="shared" si="28"/>
        <v>0</v>
      </c>
      <c r="BJ192" s="17" t="s">
        <v>136</v>
      </c>
      <c r="BK192" s="200">
        <f t="shared" si="29"/>
        <v>0</v>
      </c>
      <c r="BL192" s="17" t="s">
        <v>414</v>
      </c>
      <c r="BM192" s="199" t="s">
        <v>803</v>
      </c>
    </row>
    <row r="193" spans="1:65" s="2" customFormat="1" ht="16.5" customHeight="1">
      <c r="A193" s="34"/>
      <c r="B193" s="35"/>
      <c r="C193" s="223" t="s">
        <v>423</v>
      </c>
      <c r="D193" s="223" t="s">
        <v>188</v>
      </c>
      <c r="E193" s="224" t="s">
        <v>804</v>
      </c>
      <c r="F193" s="225" t="s">
        <v>805</v>
      </c>
      <c r="G193" s="226" t="s">
        <v>211</v>
      </c>
      <c r="H193" s="227">
        <v>980</v>
      </c>
      <c r="I193" s="228"/>
      <c r="J193" s="229">
        <f t="shared" si="20"/>
        <v>0</v>
      </c>
      <c r="K193" s="230"/>
      <c r="L193" s="231"/>
      <c r="M193" s="232" t="s">
        <v>1</v>
      </c>
      <c r="N193" s="233" t="s">
        <v>42</v>
      </c>
      <c r="O193" s="71"/>
      <c r="P193" s="197">
        <f t="shared" si="21"/>
        <v>0</v>
      </c>
      <c r="Q193" s="197">
        <v>0</v>
      </c>
      <c r="R193" s="197">
        <f t="shared" si="22"/>
        <v>0</v>
      </c>
      <c r="S193" s="197">
        <v>0</v>
      </c>
      <c r="T193" s="198">
        <f t="shared" si="2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606</v>
      </c>
      <c r="AT193" s="199" t="s">
        <v>188</v>
      </c>
      <c r="AU193" s="199" t="s">
        <v>136</v>
      </c>
      <c r="AY193" s="17" t="s">
        <v>129</v>
      </c>
      <c r="BE193" s="200">
        <f t="shared" si="24"/>
        <v>0</v>
      </c>
      <c r="BF193" s="200">
        <f t="shared" si="25"/>
        <v>0</v>
      </c>
      <c r="BG193" s="200">
        <f t="shared" si="26"/>
        <v>0</v>
      </c>
      <c r="BH193" s="200">
        <f t="shared" si="27"/>
        <v>0</v>
      </c>
      <c r="BI193" s="200">
        <f t="shared" si="28"/>
        <v>0</v>
      </c>
      <c r="BJ193" s="17" t="s">
        <v>136</v>
      </c>
      <c r="BK193" s="200">
        <f t="shared" si="29"/>
        <v>0</v>
      </c>
      <c r="BL193" s="17" t="s">
        <v>414</v>
      </c>
      <c r="BM193" s="199" t="s">
        <v>806</v>
      </c>
    </row>
    <row r="194" spans="1:65" s="2" customFormat="1" ht="16.5" customHeight="1">
      <c r="A194" s="34"/>
      <c r="B194" s="35"/>
      <c r="C194" s="223" t="s">
        <v>427</v>
      </c>
      <c r="D194" s="223" t="s">
        <v>188</v>
      </c>
      <c r="E194" s="224" t="s">
        <v>807</v>
      </c>
      <c r="F194" s="225" t="s">
        <v>808</v>
      </c>
      <c r="G194" s="226" t="s">
        <v>211</v>
      </c>
      <c r="H194" s="227">
        <v>450</v>
      </c>
      <c r="I194" s="228"/>
      <c r="J194" s="229">
        <f t="shared" si="20"/>
        <v>0</v>
      </c>
      <c r="K194" s="230"/>
      <c r="L194" s="231"/>
      <c r="M194" s="232" t="s">
        <v>1</v>
      </c>
      <c r="N194" s="233" t="s">
        <v>42</v>
      </c>
      <c r="O194" s="71"/>
      <c r="P194" s="197">
        <f t="shared" si="21"/>
        <v>0</v>
      </c>
      <c r="Q194" s="197">
        <v>0</v>
      </c>
      <c r="R194" s="197">
        <f t="shared" si="22"/>
        <v>0</v>
      </c>
      <c r="S194" s="197">
        <v>0</v>
      </c>
      <c r="T194" s="198">
        <f t="shared" si="2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606</v>
      </c>
      <c r="AT194" s="199" t="s">
        <v>188</v>
      </c>
      <c r="AU194" s="199" t="s">
        <v>136</v>
      </c>
      <c r="AY194" s="17" t="s">
        <v>129</v>
      </c>
      <c r="BE194" s="200">
        <f t="shared" si="24"/>
        <v>0</v>
      </c>
      <c r="BF194" s="200">
        <f t="shared" si="25"/>
        <v>0</v>
      </c>
      <c r="BG194" s="200">
        <f t="shared" si="26"/>
        <v>0</v>
      </c>
      <c r="BH194" s="200">
        <f t="shared" si="27"/>
        <v>0</v>
      </c>
      <c r="BI194" s="200">
        <f t="shared" si="28"/>
        <v>0</v>
      </c>
      <c r="BJ194" s="17" t="s">
        <v>136</v>
      </c>
      <c r="BK194" s="200">
        <f t="shared" si="29"/>
        <v>0</v>
      </c>
      <c r="BL194" s="17" t="s">
        <v>414</v>
      </c>
      <c r="BM194" s="199" t="s">
        <v>809</v>
      </c>
    </row>
    <row r="195" spans="1:65" s="2" customFormat="1" ht="16.5" customHeight="1">
      <c r="A195" s="34"/>
      <c r="B195" s="35"/>
      <c r="C195" s="223" t="s">
        <v>431</v>
      </c>
      <c r="D195" s="223" t="s">
        <v>188</v>
      </c>
      <c r="E195" s="224" t="s">
        <v>810</v>
      </c>
      <c r="F195" s="225" t="s">
        <v>811</v>
      </c>
      <c r="G195" s="226" t="s">
        <v>605</v>
      </c>
      <c r="H195" s="227">
        <v>19</v>
      </c>
      <c r="I195" s="228"/>
      <c r="J195" s="229">
        <f t="shared" si="20"/>
        <v>0</v>
      </c>
      <c r="K195" s="230"/>
      <c r="L195" s="231"/>
      <c r="M195" s="232" t="s">
        <v>1</v>
      </c>
      <c r="N195" s="233" t="s">
        <v>42</v>
      </c>
      <c r="O195" s="71"/>
      <c r="P195" s="197">
        <f t="shared" si="21"/>
        <v>0</v>
      </c>
      <c r="Q195" s="197">
        <v>0</v>
      </c>
      <c r="R195" s="197">
        <f t="shared" si="22"/>
        <v>0</v>
      </c>
      <c r="S195" s="197">
        <v>0</v>
      </c>
      <c r="T195" s="198">
        <f t="shared" si="2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606</v>
      </c>
      <c r="AT195" s="199" t="s">
        <v>188</v>
      </c>
      <c r="AU195" s="199" t="s">
        <v>136</v>
      </c>
      <c r="AY195" s="17" t="s">
        <v>129</v>
      </c>
      <c r="BE195" s="200">
        <f t="shared" si="24"/>
        <v>0</v>
      </c>
      <c r="BF195" s="200">
        <f t="shared" si="25"/>
        <v>0</v>
      </c>
      <c r="BG195" s="200">
        <f t="shared" si="26"/>
        <v>0</v>
      </c>
      <c r="BH195" s="200">
        <f t="shared" si="27"/>
        <v>0</v>
      </c>
      <c r="BI195" s="200">
        <f t="shared" si="28"/>
        <v>0</v>
      </c>
      <c r="BJ195" s="17" t="s">
        <v>136</v>
      </c>
      <c r="BK195" s="200">
        <f t="shared" si="29"/>
        <v>0</v>
      </c>
      <c r="BL195" s="17" t="s">
        <v>414</v>
      </c>
      <c r="BM195" s="199" t="s">
        <v>812</v>
      </c>
    </row>
    <row r="196" spans="1:65" s="2" customFormat="1" ht="16.5" customHeight="1">
      <c r="A196" s="34"/>
      <c r="B196" s="35"/>
      <c r="C196" s="187" t="s">
        <v>435</v>
      </c>
      <c r="D196" s="187" t="s">
        <v>131</v>
      </c>
      <c r="E196" s="188" t="s">
        <v>813</v>
      </c>
      <c r="F196" s="189" t="s">
        <v>814</v>
      </c>
      <c r="G196" s="190" t="s">
        <v>719</v>
      </c>
      <c r="H196" s="191">
        <v>1</v>
      </c>
      <c r="I196" s="192"/>
      <c r="J196" s="193">
        <f t="shared" si="20"/>
        <v>0</v>
      </c>
      <c r="K196" s="194"/>
      <c r="L196" s="39"/>
      <c r="M196" s="195" t="s">
        <v>1</v>
      </c>
      <c r="N196" s="196" t="s">
        <v>42</v>
      </c>
      <c r="O196" s="71"/>
      <c r="P196" s="197">
        <f t="shared" si="21"/>
        <v>0</v>
      </c>
      <c r="Q196" s="197">
        <v>0</v>
      </c>
      <c r="R196" s="197">
        <f t="shared" si="22"/>
        <v>0</v>
      </c>
      <c r="S196" s="197">
        <v>0</v>
      </c>
      <c r="T196" s="198">
        <f t="shared" si="2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414</v>
      </c>
      <c r="AT196" s="199" t="s">
        <v>131</v>
      </c>
      <c r="AU196" s="199" t="s">
        <v>136</v>
      </c>
      <c r="AY196" s="17" t="s">
        <v>129</v>
      </c>
      <c r="BE196" s="200">
        <f t="shared" si="24"/>
        <v>0</v>
      </c>
      <c r="BF196" s="200">
        <f t="shared" si="25"/>
        <v>0</v>
      </c>
      <c r="BG196" s="200">
        <f t="shared" si="26"/>
        <v>0</v>
      </c>
      <c r="BH196" s="200">
        <f t="shared" si="27"/>
        <v>0</v>
      </c>
      <c r="BI196" s="200">
        <f t="shared" si="28"/>
        <v>0</v>
      </c>
      <c r="BJ196" s="17" t="s">
        <v>136</v>
      </c>
      <c r="BK196" s="200">
        <f t="shared" si="29"/>
        <v>0</v>
      </c>
      <c r="BL196" s="17" t="s">
        <v>414</v>
      </c>
      <c r="BM196" s="199" t="s">
        <v>815</v>
      </c>
    </row>
    <row r="197" spans="1:65" s="2" customFormat="1" ht="16.5" customHeight="1">
      <c r="A197" s="34"/>
      <c r="B197" s="35"/>
      <c r="C197" s="187" t="s">
        <v>439</v>
      </c>
      <c r="D197" s="187" t="s">
        <v>131</v>
      </c>
      <c r="E197" s="188" t="s">
        <v>816</v>
      </c>
      <c r="F197" s="189" t="s">
        <v>817</v>
      </c>
      <c r="G197" s="190" t="s">
        <v>719</v>
      </c>
      <c r="H197" s="191">
        <v>1</v>
      </c>
      <c r="I197" s="192"/>
      <c r="J197" s="193">
        <f t="shared" si="20"/>
        <v>0</v>
      </c>
      <c r="K197" s="194"/>
      <c r="L197" s="39"/>
      <c r="M197" s="195" t="s">
        <v>1</v>
      </c>
      <c r="N197" s="196" t="s">
        <v>42</v>
      </c>
      <c r="O197" s="71"/>
      <c r="P197" s="197">
        <f t="shared" si="21"/>
        <v>0</v>
      </c>
      <c r="Q197" s="197">
        <v>0</v>
      </c>
      <c r="R197" s="197">
        <f t="shared" si="22"/>
        <v>0</v>
      </c>
      <c r="S197" s="197">
        <v>0</v>
      </c>
      <c r="T197" s="198">
        <f t="shared" si="2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414</v>
      </c>
      <c r="AT197" s="199" t="s">
        <v>131</v>
      </c>
      <c r="AU197" s="199" t="s">
        <v>136</v>
      </c>
      <c r="AY197" s="17" t="s">
        <v>129</v>
      </c>
      <c r="BE197" s="200">
        <f t="shared" si="24"/>
        <v>0</v>
      </c>
      <c r="BF197" s="200">
        <f t="shared" si="25"/>
        <v>0</v>
      </c>
      <c r="BG197" s="200">
        <f t="shared" si="26"/>
        <v>0</v>
      </c>
      <c r="BH197" s="200">
        <f t="shared" si="27"/>
        <v>0</v>
      </c>
      <c r="BI197" s="200">
        <f t="shared" si="28"/>
        <v>0</v>
      </c>
      <c r="BJ197" s="17" t="s">
        <v>136</v>
      </c>
      <c r="BK197" s="200">
        <f t="shared" si="29"/>
        <v>0</v>
      </c>
      <c r="BL197" s="17" t="s">
        <v>414</v>
      </c>
      <c r="BM197" s="199" t="s">
        <v>818</v>
      </c>
    </row>
    <row r="198" spans="1:65" s="2" customFormat="1" ht="21.75" customHeight="1">
      <c r="A198" s="34"/>
      <c r="B198" s="35"/>
      <c r="C198" s="187" t="s">
        <v>443</v>
      </c>
      <c r="D198" s="187" t="s">
        <v>131</v>
      </c>
      <c r="E198" s="188" t="s">
        <v>819</v>
      </c>
      <c r="F198" s="189" t="s">
        <v>820</v>
      </c>
      <c r="G198" s="190" t="s">
        <v>719</v>
      </c>
      <c r="H198" s="191">
        <v>1</v>
      </c>
      <c r="I198" s="192"/>
      <c r="J198" s="193">
        <f t="shared" si="20"/>
        <v>0</v>
      </c>
      <c r="K198" s="194"/>
      <c r="L198" s="39"/>
      <c r="M198" s="195" t="s">
        <v>1</v>
      </c>
      <c r="N198" s="196" t="s">
        <v>42</v>
      </c>
      <c r="O198" s="71"/>
      <c r="P198" s="197">
        <f t="shared" si="21"/>
        <v>0</v>
      </c>
      <c r="Q198" s="197">
        <v>0</v>
      </c>
      <c r="R198" s="197">
        <f t="shared" si="22"/>
        <v>0</v>
      </c>
      <c r="S198" s="197">
        <v>0</v>
      </c>
      <c r="T198" s="198">
        <f t="shared" si="2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414</v>
      </c>
      <c r="AT198" s="199" t="s">
        <v>131</v>
      </c>
      <c r="AU198" s="199" t="s">
        <v>136</v>
      </c>
      <c r="AY198" s="17" t="s">
        <v>129</v>
      </c>
      <c r="BE198" s="200">
        <f t="shared" si="24"/>
        <v>0</v>
      </c>
      <c r="BF198" s="200">
        <f t="shared" si="25"/>
        <v>0</v>
      </c>
      <c r="BG198" s="200">
        <f t="shared" si="26"/>
        <v>0</v>
      </c>
      <c r="BH198" s="200">
        <f t="shared" si="27"/>
        <v>0</v>
      </c>
      <c r="BI198" s="200">
        <f t="shared" si="28"/>
        <v>0</v>
      </c>
      <c r="BJ198" s="17" t="s">
        <v>136</v>
      </c>
      <c r="BK198" s="200">
        <f t="shared" si="29"/>
        <v>0</v>
      </c>
      <c r="BL198" s="17" t="s">
        <v>414</v>
      </c>
      <c r="BM198" s="199" t="s">
        <v>821</v>
      </c>
    </row>
    <row r="199" spans="1:65" s="12" customFormat="1" ht="22.9" customHeight="1">
      <c r="B199" s="171"/>
      <c r="C199" s="172"/>
      <c r="D199" s="173" t="s">
        <v>75</v>
      </c>
      <c r="E199" s="185" t="s">
        <v>822</v>
      </c>
      <c r="F199" s="185" t="s">
        <v>823</v>
      </c>
      <c r="G199" s="172"/>
      <c r="H199" s="172"/>
      <c r="I199" s="175"/>
      <c r="J199" s="186">
        <f>BK199</f>
        <v>0</v>
      </c>
      <c r="K199" s="172"/>
      <c r="L199" s="177"/>
      <c r="M199" s="178"/>
      <c r="N199" s="179"/>
      <c r="O199" s="179"/>
      <c r="P199" s="180">
        <f>SUM(P200:P201)</f>
        <v>0</v>
      </c>
      <c r="Q199" s="179"/>
      <c r="R199" s="180">
        <f>SUM(R200:R201)</f>
        <v>0</v>
      </c>
      <c r="S199" s="179"/>
      <c r="T199" s="181">
        <f>SUM(T200:T201)</f>
        <v>0</v>
      </c>
      <c r="AR199" s="182" t="s">
        <v>141</v>
      </c>
      <c r="AT199" s="183" t="s">
        <v>75</v>
      </c>
      <c r="AU199" s="183" t="s">
        <v>84</v>
      </c>
      <c r="AY199" s="182" t="s">
        <v>129</v>
      </c>
      <c r="BK199" s="184">
        <f>SUM(BK200:BK201)</f>
        <v>0</v>
      </c>
    </row>
    <row r="200" spans="1:65" s="2" customFormat="1" ht="21.75" customHeight="1">
      <c r="A200" s="34"/>
      <c r="B200" s="35"/>
      <c r="C200" s="223" t="s">
        <v>447</v>
      </c>
      <c r="D200" s="223" t="s">
        <v>188</v>
      </c>
      <c r="E200" s="224" t="s">
        <v>824</v>
      </c>
      <c r="F200" s="225" t="s">
        <v>825</v>
      </c>
      <c r="G200" s="226" t="s">
        <v>719</v>
      </c>
      <c r="H200" s="227">
        <v>1</v>
      </c>
      <c r="I200" s="228"/>
      <c r="J200" s="229">
        <f>ROUND(I200*H200,2)</f>
        <v>0</v>
      </c>
      <c r="K200" s="230"/>
      <c r="L200" s="231"/>
      <c r="M200" s="232" t="s">
        <v>1</v>
      </c>
      <c r="N200" s="233" t="s">
        <v>42</v>
      </c>
      <c r="O200" s="71"/>
      <c r="P200" s="197">
        <f>O200*H200</f>
        <v>0</v>
      </c>
      <c r="Q200" s="197">
        <v>0</v>
      </c>
      <c r="R200" s="197">
        <f>Q200*H200</f>
        <v>0</v>
      </c>
      <c r="S200" s="197">
        <v>0</v>
      </c>
      <c r="T200" s="19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606</v>
      </c>
      <c r="AT200" s="199" t="s">
        <v>188</v>
      </c>
      <c r="AU200" s="199" t="s">
        <v>136</v>
      </c>
      <c r="AY200" s="17" t="s">
        <v>129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17" t="s">
        <v>136</v>
      </c>
      <c r="BK200" s="200">
        <f>ROUND(I200*H200,2)</f>
        <v>0</v>
      </c>
      <c r="BL200" s="17" t="s">
        <v>414</v>
      </c>
      <c r="BM200" s="199" t="s">
        <v>826</v>
      </c>
    </row>
    <row r="201" spans="1:65" s="2" customFormat="1" ht="16.5" customHeight="1">
      <c r="A201" s="34"/>
      <c r="B201" s="35"/>
      <c r="C201" s="187" t="s">
        <v>451</v>
      </c>
      <c r="D201" s="187" t="s">
        <v>131</v>
      </c>
      <c r="E201" s="188" t="s">
        <v>827</v>
      </c>
      <c r="F201" s="189" t="s">
        <v>828</v>
      </c>
      <c r="G201" s="190" t="s">
        <v>719</v>
      </c>
      <c r="H201" s="191">
        <v>1</v>
      </c>
      <c r="I201" s="192"/>
      <c r="J201" s="193">
        <f>ROUND(I201*H201,2)</f>
        <v>0</v>
      </c>
      <c r="K201" s="194"/>
      <c r="L201" s="39"/>
      <c r="M201" s="195" t="s">
        <v>1</v>
      </c>
      <c r="N201" s="196" t="s">
        <v>42</v>
      </c>
      <c r="O201" s="71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414</v>
      </c>
      <c r="AT201" s="199" t="s">
        <v>131</v>
      </c>
      <c r="AU201" s="199" t="s">
        <v>136</v>
      </c>
      <c r="AY201" s="17" t="s">
        <v>129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7" t="s">
        <v>136</v>
      </c>
      <c r="BK201" s="200">
        <f>ROUND(I201*H201,2)</f>
        <v>0</v>
      </c>
      <c r="BL201" s="17" t="s">
        <v>414</v>
      </c>
      <c r="BM201" s="199" t="s">
        <v>829</v>
      </c>
    </row>
    <row r="202" spans="1:65" s="12" customFormat="1" ht="22.9" customHeight="1">
      <c r="B202" s="171"/>
      <c r="C202" s="172"/>
      <c r="D202" s="173" t="s">
        <v>75</v>
      </c>
      <c r="E202" s="185" t="s">
        <v>830</v>
      </c>
      <c r="F202" s="185" t="s">
        <v>831</v>
      </c>
      <c r="G202" s="172"/>
      <c r="H202" s="172"/>
      <c r="I202" s="175"/>
      <c r="J202" s="186">
        <f>BK202</f>
        <v>0</v>
      </c>
      <c r="K202" s="172"/>
      <c r="L202" s="177"/>
      <c r="M202" s="178"/>
      <c r="N202" s="179"/>
      <c r="O202" s="179"/>
      <c r="P202" s="180">
        <f>SUM(P203:P204)</f>
        <v>0</v>
      </c>
      <c r="Q202" s="179"/>
      <c r="R202" s="180">
        <f>SUM(R203:R204)</f>
        <v>0</v>
      </c>
      <c r="S202" s="179"/>
      <c r="T202" s="181">
        <f>SUM(T203:T204)</f>
        <v>0</v>
      </c>
      <c r="AR202" s="182" t="s">
        <v>141</v>
      </c>
      <c r="AT202" s="183" t="s">
        <v>75</v>
      </c>
      <c r="AU202" s="183" t="s">
        <v>84</v>
      </c>
      <c r="AY202" s="182" t="s">
        <v>129</v>
      </c>
      <c r="BK202" s="184">
        <f>SUM(BK203:BK204)</f>
        <v>0</v>
      </c>
    </row>
    <row r="203" spans="1:65" s="2" customFormat="1" ht="16.5" customHeight="1">
      <c r="A203" s="34"/>
      <c r="B203" s="35"/>
      <c r="C203" s="223" t="s">
        <v>455</v>
      </c>
      <c r="D203" s="223" t="s">
        <v>188</v>
      </c>
      <c r="E203" s="224" t="s">
        <v>832</v>
      </c>
      <c r="F203" s="225" t="s">
        <v>833</v>
      </c>
      <c r="G203" s="226" t="s">
        <v>719</v>
      </c>
      <c r="H203" s="227">
        <v>1</v>
      </c>
      <c r="I203" s="228"/>
      <c r="J203" s="229">
        <f>ROUND(I203*H203,2)</f>
        <v>0</v>
      </c>
      <c r="K203" s="230"/>
      <c r="L203" s="231"/>
      <c r="M203" s="232" t="s">
        <v>1</v>
      </c>
      <c r="N203" s="233" t="s">
        <v>42</v>
      </c>
      <c r="O203" s="71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606</v>
      </c>
      <c r="AT203" s="199" t="s">
        <v>188</v>
      </c>
      <c r="AU203" s="199" t="s">
        <v>136</v>
      </c>
      <c r="AY203" s="17" t="s">
        <v>129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7" t="s">
        <v>136</v>
      </c>
      <c r="BK203" s="200">
        <f>ROUND(I203*H203,2)</f>
        <v>0</v>
      </c>
      <c r="BL203" s="17" t="s">
        <v>414</v>
      </c>
      <c r="BM203" s="199" t="s">
        <v>834</v>
      </c>
    </row>
    <row r="204" spans="1:65" s="2" customFormat="1" ht="16.5" customHeight="1">
      <c r="A204" s="34"/>
      <c r="B204" s="35"/>
      <c r="C204" s="187" t="s">
        <v>459</v>
      </c>
      <c r="D204" s="187" t="s">
        <v>131</v>
      </c>
      <c r="E204" s="188" t="s">
        <v>835</v>
      </c>
      <c r="F204" s="189" t="s">
        <v>836</v>
      </c>
      <c r="G204" s="190" t="s">
        <v>719</v>
      </c>
      <c r="H204" s="191">
        <v>1</v>
      </c>
      <c r="I204" s="192"/>
      <c r="J204" s="193">
        <f>ROUND(I204*H204,2)</f>
        <v>0</v>
      </c>
      <c r="K204" s="194"/>
      <c r="L204" s="39"/>
      <c r="M204" s="195" t="s">
        <v>1</v>
      </c>
      <c r="N204" s="196" t="s">
        <v>42</v>
      </c>
      <c r="O204" s="71"/>
      <c r="P204" s="197">
        <f>O204*H204</f>
        <v>0</v>
      </c>
      <c r="Q204" s="197">
        <v>0</v>
      </c>
      <c r="R204" s="197">
        <f>Q204*H204</f>
        <v>0</v>
      </c>
      <c r="S204" s="197">
        <v>0</v>
      </c>
      <c r="T204" s="19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414</v>
      </c>
      <c r="AT204" s="199" t="s">
        <v>131</v>
      </c>
      <c r="AU204" s="199" t="s">
        <v>136</v>
      </c>
      <c r="AY204" s="17" t="s">
        <v>129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7" t="s">
        <v>136</v>
      </c>
      <c r="BK204" s="200">
        <f>ROUND(I204*H204,2)</f>
        <v>0</v>
      </c>
      <c r="BL204" s="17" t="s">
        <v>414</v>
      </c>
      <c r="BM204" s="199" t="s">
        <v>837</v>
      </c>
    </row>
    <row r="205" spans="1:65" s="12" customFormat="1" ht="22.9" customHeight="1">
      <c r="B205" s="171"/>
      <c r="C205" s="172"/>
      <c r="D205" s="173" t="s">
        <v>75</v>
      </c>
      <c r="E205" s="185" t="s">
        <v>838</v>
      </c>
      <c r="F205" s="185" t="s">
        <v>839</v>
      </c>
      <c r="G205" s="172"/>
      <c r="H205" s="172"/>
      <c r="I205" s="175"/>
      <c r="J205" s="186">
        <f>BK205</f>
        <v>0</v>
      </c>
      <c r="K205" s="172"/>
      <c r="L205" s="177"/>
      <c r="M205" s="178"/>
      <c r="N205" s="179"/>
      <c r="O205" s="179"/>
      <c r="P205" s="180">
        <f>SUM(P206:P207)</f>
        <v>0</v>
      </c>
      <c r="Q205" s="179"/>
      <c r="R205" s="180">
        <f>SUM(R206:R207)</f>
        <v>0</v>
      </c>
      <c r="S205" s="179"/>
      <c r="T205" s="181">
        <f>SUM(T206:T207)</f>
        <v>0</v>
      </c>
      <c r="AR205" s="182" t="s">
        <v>141</v>
      </c>
      <c r="AT205" s="183" t="s">
        <v>75</v>
      </c>
      <c r="AU205" s="183" t="s">
        <v>84</v>
      </c>
      <c r="AY205" s="182" t="s">
        <v>129</v>
      </c>
      <c r="BK205" s="184">
        <f>SUM(BK206:BK207)</f>
        <v>0</v>
      </c>
    </row>
    <row r="206" spans="1:65" s="2" customFormat="1" ht="21.75" customHeight="1">
      <c r="A206" s="34"/>
      <c r="B206" s="35"/>
      <c r="C206" s="223" t="s">
        <v>463</v>
      </c>
      <c r="D206" s="223" t="s">
        <v>188</v>
      </c>
      <c r="E206" s="224" t="s">
        <v>840</v>
      </c>
      <c r="F206" s="225" t="s">
        <v>841</v>
      </c>
      <c r="G206" s="226" t="s">
        <v>719</v>
      </c>
      <c r="H206" s="227">
        <v>1</v>
      </c>
      <c r="I206" s="228"/>
      <c r="J206" s="229">
        <f>ROUND(I206*H206,2)</f>
        <v>0</v>
      </c>
      <c r="K206" s="230"/>
      <c r="L206" s="231"/>
      <c r="M206" s="232" t="s">
        <v>1</v>
      </c>
      <c r="N206" s="233" t="s">
        <v>42</v>
      </c>
      <c r="O206" s="71"/>
      <c r="P206" s="197">
        <f>O206*H206</f>
        <v>0</v>
      </c>
      <c r="Q206" s="197">
        <v>0</v>
      </c>
      <c r="R206" s="197">
        <f>Q206*H206</f>
        <v>0</v>
      </c>
      <c r="S206" s="197">
        <v>0</v>
      </c>
      <c r="T206" s="19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606</v>
      </c>
      <c r="AT206" s="199" t="s">
        <v>188</v>
      </c>
      <c r="AU206" s="199" t="s">
        <v>136</v>
      </c>
      <c r="AY206" s="17" t="s">
        <v>129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7" t="s">
        <v>136</v>
      </c>
      <c r="BK206" s="200">
        <f>ROUND(I206*H206,2)</f>
        <v>0</v>
      </c>
      <c r="BL206" s="17" t="s">
        <v>414</v>
      </c>
      <c r="BM206" s="199" t="s">
        <v>842</v>
      </c>
    </row>
    <row r="207" spans="1:65" s="2" customFormat="1" ht="16.5" customHeight="1">
      <c r="A207" s="34"/>
      <c r="B207" s="35"/>
      <c r="C207" s="187" t="s">
        <v>468</v>
      </c>
      <c r="D207" s="187" t="s">
        <v>131</v>
      </c>
      <c r="E207" s="188" t="s">
        <v>840</v>
      </c>
      <c r="F207" s="189" t="s">
        <v>843</v>
      </c>
      <c r="G207" s="190" t="s">
        <v>719</v>
      </c>
      <c r="H207" s="191">
        <v>1</v>
      </c>
      <c r="I207" s="192"/>
      <c r="J207" s="193">
        <f>ROUND(I207*H207,2)</f>
        <v>0</v>
      </c>
      <c r="K207" s="194"/>
      <c r="L207" s="39"/>
      <c r="M207" s="195" t="s">
        <v>1</v>
      </c>
      <c r="N207" s="196" t="s">
        <v>42</v>
      </c>
      <c r="O207" s="71"/>
      <c r="P207" s="197">
        <f>O207*H207</f>
        <v>0</v>
      </c>
      <c r="Q207" s="197">
        <v>0</v>
      </c>
      <c r="R207" s="197">
        <f>Q207*H207</f>
        <v>0</v>
      </c>
      <c r="S207" s="197">
        <v>0</v>
      </c>
      <c r="T207" s="19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414</v>
      </c>
      <c r="AT207" s="199" t="s">
        <v>131</v>
      </c>
      <c r="AU207" s="199" t="s">
        <v>136</v>
      </c>
      <c r="AY207" s="17" t="s">
        <v>129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7" t="s">
        <v>136</v>
      </c>
      <c r="BK207" s="200">
        <f>ROUND(I207*H207,2)</f>
        <v>0</v>
      </c>
      <c r="BL207" s="17" t="s">
        <v>414</v>
      </c>
      <c r="BM207" s="199" t="s">
        <v>844</v>
      </c>
    </row>
    <row r="208" spans="1:65" s="12" customFormat="1" ht="22.9" customHeight="1">
      <c r="B208" s="171"/>
      <c r="C208" s="172"/>
      <c r="D208" s="173" t="s">
        <v>75</v>
      </c>
      <c r="E208" s="185" t="s">
        <v>845</v>
      </c>
      <c r="F208" s="185" t="s">
        <v>846</v>
      </c>
      <c r="G208" s="172"/>
      <c r="H208" s="172"/>
      <c r="I208" s="175"/>
      <c r="J208" s="186">
        <f>BK208</f>
        <v>0</v>
      </c>
      <c r="K208" s="172"/>
      <c r="L208" s="177"/>
      <c r="M208" s="178"/>
      <c r="N208" s="179"/>
      <c r="O208" s="179"/>
      <c r="P208" s="180">
        <f>P209</f>
        <v>0</v>
      </c>
      <c r="Q208" s="179"/>
      <c r="R208" s="180">
        <f>R209</f>
        <v>0</v>
      </c>
      <c r="S208" s="179"/>
      <c r="T208" s="181">
        <f>T209</f>
        <v>0</v>
      </c>
      <c r="AR208" s="182" t="s">
        <v>141</v>
      </c>
      <c r="AT208" s="183" t="s">
        <v>75</v>
      </c>
      <c r="AU208" s="183" t="s">
        <v>84</v>
      </c>
      <c r="AY208" s="182" t="s">
        <v>129</v>
      </c>
      <c r="BK208" s="184">
        <f>BK209</f>
        <v>0</v>
      </c>
    </row>
    <row r="209" spans="1:65" s="2" customFormat="1" ht="21.75" customHeight="1">
      <c r="A209" s="34"/>
      <c r="B209" s="35"/>
      <c r="C209" s="187" t="s">
        <v>473</v>
      </c>
      <c r="D209" s="187" t="s">
        <v>131</v>
      </c>
      <c r="E209" s="188" t="s">
        <v>847</v>
      </c>
      <c r="F209" s="189" t="s">
        <v>848</v>
      </c>
      <c r="G209" s="190" t="s">
        <v>719</v>
      </c>
      <c r="H209" s="191">
        <v>1</v>
      </c>
      <c r="I209" s="192"/>
      <c r="J209" s="193">
        <f>ROUND(I209*H209,2)</f>
        <v>0</v>
      </c>
      <c r="K209" s="194"/>
      <c r="L209" s="39"/>
      <c r="M209" s="195" t="s">
        <v>1</v>
      </c>
      <c r="N209" s="196" t="s">
        <v>42</v>
      </c>
      <c r="O209" s="71"/>
      <c r="P209" s="197">
        <f>O209*H209</f>
        <v>0</v>
      </c>
      <c r="Q209" s="197">
        <v>0</v>
      </c>
      <c r="R209" s="197">
        <f>Q209*H209</f>
        <v>0</v>
      </c>
      <c r="S209" s="197">
        <v>0</v>
      </c>
      <c r="T209" s="19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414</v>
      </c>
      <c r="AT209" s="199" t="s">
        <v>131</v>
      </c>
      <c r="AU209" s="199" t="s">
        <v>136</v>
      </c>
      <c r="AY209" s="17" t="s">
        <v>129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136</v>
      </c>
      <c r="BK209" s="200">
        <f>ROUND(I209*H209,2)</f>
        <v>0</v>
      </c>
      <c r="BL209" s="17" t="s">
        <v>414</v>
      </c>
      <c r="BM209" s="199" t="s">
        <v>849</v>
      </c>
    </row>
    <row r="210" spans="1:65" s="12" customFormat="1" ht="22.9" customHeight="1">
      <c r="B210" s="171"/>
      <c r="C210" s="172"/>
      <c r="D210" s="173" t="s">
        <v>75</v>
      </c>
      <c r="E210" s="185" t="s">
        <v>850</v>
      </c>
      <c r="F210" s="185" t="s">
        <v>851</v>
      </c>
      <c r="G210" s="172"/>
      <c r="H210" s="172"/>
      <c r="I210" s="175"/>
      <c r="J210" s="186">
        <f>BK210</f>
        <v>0</v>
      </c>
      <c r="K210" s="172"/>
      <c r="L210" s="177"/>
      <c r="M210" s="178"/>
      <c r="N210" s="179"/>
      <c r="O210" s="179"/>
      <c r="P210" s="180">
        <f>P211</f>
        <v>0</v>
      </c>
      <c r="Q210" s="179"/>
      <c r="R210" s="180">
        <f>R211</f>
        <v>0</v>
      </c>
      <c r="S210" s="179"/>
      <c r="T210" s="181">
        <f>T211</f>
        <v>0</v>
      </c>
      <c r="AR210" s="182" t="s">
        <v>141</v>
      </c>
      <c r="AT210" s="183" t="s">
        <v>75</v>
      </c>
      <c r="AU210" s="183" t="s">
        <v>84</v>
      </c>
      <c r="AY210" s="182" t="s">
        <v>129</v>
      </c>
      <c r="BK210" s="184">
        <f>BK211</f>
        <v>0</v>
      </c>
    </row>
    <row r="211" spans="1:65" s="2" customFormat="1" ht="21.75" customHeight="1">
      <c r="A211" s="34"/>
      <c r="B211" s="35"/>
      <c r="C211" s="187" t="s">
        <v>477</v>
      </c>
      <c r="D211" s="187" t="s">
        <v>131</v>
      </c>
      <c r="E211" s="188" t="s">
        <v>852</v>
      </c>
      <c r="F211" s="189" t="s">
        <v>853</v>
      </c>
      <c r="G211" s="190" t="s">
        <v>719</v>
      </c>
      <c r="H211" s="191">
        <v>1</v>
      </c>
      <c r="I211" s="192"/>
      <c r="J211" s="193">
        <f>ROUND(I211*H211,2)</f>
        <v>0</v>
      </c>
      <c r="K211" s="194"/>
      <c r="L211" s="39"/>
      <c r="M211" s="234" t="s">
        <v>1</v>
      </c>
      <c r="N211" s="235" t="s">
        <v>42</v>
      </c>
      <c r="O211" s="236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414</v>
      </c>
      <c r="AT211" s="199" t="s">
        <v>131</v>
      </c>
      <c r="AU211" s="199" t="s">
        <v>136</v>
      </c>
      <c r="AY211" s="17" t="s">
        <v>129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17" t="s">
        <v>136</v>
      </c>
      <c r="BK211" s="200">
        <f>ROUND(I211*H211,2)</f>
        <v>0</v>
      </c>
      <c r="BL211" s="17" t="s">
        <v>414</v>
      </c>
      <c r="BM211" s="199" t="s">
        <v>854</v>
      </c>
    </row>
    <row r="212" spans="1:65" s="2" customFormat="1" ht="7" customHeight="1">
      <c r="A212" s="34"/>
      <c r="B212" s="54"/>
      <c r="C212" s="55"/>
      <c r="D212" s="55"/>
      <c r="E212" s="55"/>
      <c r="F212" s="55"/>
      <c r="G212" s="55"/>
      <c r="H212" s="55"/>
      <c r="I212" s="55"/>
      <c r="J212" s="55"/>
      <c r="K212" s="55"/>
      <c r="L212" s="39"/>
      <c r="M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</row>
  </sheetData>
  <sheetProtection algorithmName="SHA-512" hashValue="puJEDqJMLfVxBqYu0qWuwZi74Jo9rWEMcoAr0PJPIWO/1wDkYjTyfc1TDHtOUfWkOMMnyZHaSkIxWDis1X99Hg==" saltValue="DsLacE5awxtFs3Q3HuDbGOvPCB5XKCKasCDfJHkXmKyOfKmrXr9j2tCuaeSA4zFoS38OMcGYamc9y2dwUbOs1A==" spinCount="100000" sheet="1" objects="1" scenarios="1" formatColumns="0" formatRows="0" autoFilter="0"/>
  <autoFilter ref="C123:K211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2"/>
  <sheetViews>
    <sheetView showGridLines="0" workbookViewId="0"/>
  </sheetViews>
  <sheetFormatPr defaultRowHeight="10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91</v>
      </c>
    </row>
    <row r="3" spans="1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1:46" s="1" customFormat="1" ht="25" customHeight="1">
      <c r="B4" s="20"/>
      <c r="D4" s="110" t="s">
        <v>92</v>
      </c>
      <c r="L4" s="20"/>
      <c r="M4" s="111" t="s">
        <v>10</v>
      </c>
      <c r="AT4" s="17" t="s">
        <v>4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39.75" customHeight="1">
      <c r="B7" s="20"/>
      <c r="E7" s="294" t="str">
        <f>'Rekapitulace stavby'!K6</f>
        <v>REKONSTRUKCE ELEKTROINSTALACE TECHNICKÉHO ZÁZEMÍ DOMOVA, REKONSTRUKCE VODOINSTALACE TECHNICKÉHO ZÁZEMÍ  DOMOVA</v>
      </c>
      <c r="F7" s="295"/>
      <c r="G7" s="295"/>
      <c r="H7" s="295"/>
      <c r="L7" s="20"/>
    </row>
    <row r="8" spans="1:46" s="2" customFormat="1" ht="12" customHeight="1">
      <c r="A8" s="34"/>
      <c r="B8" s="39"/>
      <c r="C8" s="34"/>
      <c r="D8" s="112" t="s">
        <v>93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96" t="s">
        <v>855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18. 2. 2021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7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>
        <f>'Rekapitulace stavby'!E14</f>
        <v>0</v>
      </c>
      <c r="F18" s="299"/>
      <c r="G18" s="299"/>
      <c r="H18" s="299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7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7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34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7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7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ROUND(J134,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5" customHeight="1">
      <c r="A33" s="34"/>
      <c r="B33" s="39"/>
      <c r="C33" s="34"/>
      <c r="D33" s="122" t="s">
        <v>40</v>
      </c>
      <c r="E33" s="112" t="s">
        <v>41</v>
      </c>
      <c r="F33" s="123">
        <f>ROUND((SUM(BE134:BE341)),  2)</f>
        <v>0</v>
      </c>
      <c r="G33" s="34"/>
      <c r="H33" s="34"/>
      <c r="I33" s="124">
        <v>0.21</v>
      </c>
      <c r="J33" s="123">
        <f>ROUND(((SUM(BE134:BE341))*I33),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5" customHeight="1">
      <c r="A34" s="34"/>
      <c r="B34" s="39"/>
      <c r="C34" s="34"/>
      <c r="D34" s="34"/>
      <c r="E34" s="112" t="s">
        <v>42</v>
      </c>
      <c r="F34" s="123">
        <f>ROUND((SUM(BF134:BF341)),  2)</f>
        <v>0</v>
      </c>
      <c r="G34" s="34"/>
      <c r="H34" s="34"/>
      <c r="I34" s="124">
        <v>0.15</v>
      </c>
      <c r="J34" s="123">
        <f>ROUND(((SUM(BF134:BF341))*I34),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5" hidden="1" customHeight="1">
      <c r="A35" s="34"/>
      <c r="B35" s="39"/>
      <c r="C35" s="34"/>
      <c r="D35" s="34"/>
      <c r="E35" s="112" t="s">
        <v>43</v>
      </c>
      <c r="F35" s="123">
        <f>ROUND((SUM(BG134:BG341)),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5" hidden="1" customHeight="1">
      <c r="A36" s="34"/>
      <c r="B36" s="39"/>
      <c r="C36" s="34"/>
      <c r="D36" s="34"/>
      <c r="E36" s="112" t="s">
        <v>44</v>
      </c>
      <c r="F36" s="123">
        <f>ROUND((SUM(BH134:BH341)),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5" hidden="1" customHeight="1">
      <c r="A37" s="34"/>
      <c r="B37" s="39"/>
      <c r="C37" s="34"/>
      <c r="D37" s="34"/>
      <c r="E37" s="112" t="s">
        <v>45</v>
      </c>
      <c r="F37" s="123">
        <f>ROUND((SUM(BI134:BI341)),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7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5" customHeight="1">
      <c r="B41" s="20"/>
      <c r="L41" s="20"/>
    </row>
    <row r="42" spans="1:31" s="1" customFormat="1" ht="14.5" customHeight="1">
      <c r="B42" s="20"/>
      <c r="L42" s="20"/>
    </row>
    <row r="43" spans="1:31" s="1" customFormat="1" ht="14.5" customHeight="1">
      <c r="B43" s="20"/>
      <c r="L43" s="20"/>
    </row>
    <row r="44" spans="1:31" s="1" customFormat="1" ht="14.5" customHeight="1">
      <c r="B44" s="20"/>
      <c r="L44" s="20"/>
    </row>
    <row r="45" spans="1:31" s="1" customFormat="1" ht="14.5" customHeight="1">
      <c r="B45" s="20"/>
      <c r="L45" s="20"/>
    </row>
    <row r="46" spans="1:31" s="1" customFormat="1" ht="14.5" customHeight="1">
      <c r="B46" s="20"/>
      <c r="L46" s="20"/>
    </row>
    <row r="47" spans="1:31" s="1" customFormat="1" ht="14.5" customHeight="1">
      <c r="B47" s="20"/>
      <c r="L47" s="20"/>
    </row>
    <row r="48" spans="1:31" s="1" customFormat="1" ht="14.5" customHeight="1">
      <c r="B48" s="20"/>
      <c r="L48" s="20"/>
    </row>
    <row r="49" spans="1:31" s="1" customFormat="1" ht="14.5" customHeight="1">
      <c r="B49" s="20"/>
      <c r="L49" s="20"/>
    </row>
    <row r="50" spans="1:31" s="2" customFormat="1" ht="14.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7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5" customHeight="1">
      <c r="A82" s="34"/>
      <c r="B82" s="35"/>
      <c r="C82" s="23" t="s">
        <v>95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7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39.75" customHeight="1">
      <c r="A85" s="34"/>
      <c r="B85" s="35"/>
      <c r="C85" s="36"/>
      <c r="D85" s="36"/>
      <c r="E85" s="292" t="str">
        <f>E7</f>
        <v>REKONSTRUKCE ELEKTROINSTALACE TECHNICKÉHO ZÁZEMÍ DOMOVA, REKONSTRUKCE VODOINSTALACE TECHNICKÉHO ZÁZEMÍ  DOMOVA</v>
      </c>
      <c r="F85" s="293"/>
      <c r="G85" s="293"/>
      <c r="H85" s="29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1" t="str">
        <f>E9</f>
        <v>03 -  Stavební část</v>
      </c>
      <c r="F87" s="291"/>
      <c r="G87" s="291"/>
      <c r="H87" s="29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7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Domov seniorů Nové Strašecí</v>
      </c>
      <c r="G89" s="36"/>
      <c r="H89" s="36"/>
      <c r="I89" s="29" t="s">
        <v>22</v>
      </c>
      <c r="J89" s="66" t="str">
        <f>IF(J12="","",J12)</f>
        <v>18. 2. 2021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40.15" customHeight="1">
      <c r="A91" s="34"/>
      <c r="B91" s="35"/>
      <c r="C91" s="29" t="s">
        <v>24</v>
      </c>
      <c r="D91" s="36"/>
      <c r="E91" s="36"/>
      <c r="F91" s="27" t="str">
        <f>E15</f>
        <v>Domov seniorů Nové Strašecí, Křivoklátská 417</v>
      </c>
      <c r="G91" s="36"/>
      <c r="H91" s="36"/>
      <c r="I91" s="29" t="s">
        <v>30</v>
      </c>
      <c r="J91" s="32" t="str">
        <f>E21</f>
        <v>ATS Rakovník s.r.o, Havlíčkova 2583, Rakovník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5" customHeight="1">
      <c r="A92" s="34"/>
      <c r="B92" s="35"/>
      <c r="C92" s="29" t="s">
        <v>28</v>
      </c>
      <c r="D92" s="36"/>
      <c r="E92" s="36"/>
      <c r="F92" s="27">
        <f>IF(E18="","",E18)</f>
        <v>0</v>
      </c>
      <c r="G92" s="36"/>
      <c r="H92" s="36"/>
      <c r="I92" s="29" t="s">
        <v>33</v>
      </c>
      <c r="J92" s="32" t="str">
        <f>E24</f>
        <v>Lenka Jandová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4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96</v>
      </c>
      <c r="D94" s="144"/>
      <c r="E94" s="144"/>
      <c r="F94" s="144"/>
      <c r="G94" s="144"/>
      <c r="H94" s="144"/>
      <c r="I94" s="144"/>
      <c r="J94" s="145" t="s">
        <v>97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4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98</v>
      </c>
      <c r="D96" s="36"/>
      <c r="E96" s="36"/>
      <c r="F96" s="36"/>
      <c r="G96" s="36"/>
      <c r="H96" s="36"/>
      <c r="I96" s="36"/>
      <c r="J96" s="84">
        <f>J134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99</v>
      </c>
    </row>
    <row r="97" spans="2:12" s="9" customFormat="1" ht="25" customHeight="1">
      <c r="B97" s="147"/>
      <c r="C97" s="148"/>
      <c r="D97" s="149" t="s">
        <v>100</v>
      </c>
      <c r="E97" s="150"/>
      <c r="F97" s="150"/>
      <c r="G97" s="150"/>
      <c r="H97" s="150"/>
      <c r="I97" s="150"/>
      <c r="J97" s="151">
        <f>J135</f>
        <v>0</v>
      </c>
      <c r="K97" s="148"/>
      <c r="L97" s="152"/>
    </row>
    <row r="98" spans="2:12" s="10" customFormat="1" ht="19.899999999999999" customHeight="1">
      <c r="B98" s="153"/>
      <c r="C98" s="154"/>
      <c r="D98" s="155" t="s">
        <v>101</v>
      </c>
      <c r="E98" s="156"/>
      <c r="F98" s="156"/>
      <c r="G98" s="156"/>
      <c r="H98" s="156"/>
      <c r="I98" s="156"/>
      <c r="J98" s="157">
        <f>J136</f>
        <v>0</v>
      </c>
      <c r="K98" s="154"/>
      <c r="L98" s="158"/>
    </row>
    <row r="99" spans="2:12" s="10" customFormat="1" ht="19.899999999999999" customHeight="1">
      <c r="B99" s="153"/>
      <c r="C99" s="154"/>
      <c r="D99" s="155" t="s">
        <v>856</v>
      </c>
      <c r="E99" s="156"/>
      <c r="F99" s="156"/>
      <c r="G99" s="156"/>
      <c r="H99" s="156"/>
      <c r="I99" s="156"/>
      <c r="J99" s="157">
        <f>J152</f>
        <v>0</v>
      </c>
      <c r="K99" s="154"/>
      <c r="L99" s="158"/>
    </row>
    <row r="100" spans="2:12" s="10" customFormat="1" ht="19.899999999999999" customHeight="1">
      <c r="B100" s="153"/>
      <c r="C100" s="154"/>
      <c r="D100" s="155" t="s">
        <v>857</v>
      </c>
      <c r="E100" s="156"/>
      <c r="F100" s="156"/>
      <c r="G100" s="156"/>
      <c r="H100" s="156"/>
      <c r="I100" s="156"/>
      <c r="J100" s="157">
        <f>J194</f>
        <v>0</v>
      </c>
      <c r="K100" s="154"/>
      <c r="L100" s="158"/>
    </row>
    <row r="101" spans="2:12" s="10" customFormat="1" ht="19.899999999999999" customHeight="1">
      <c r="B101" s="153"/>
      <c r="C101" s="154"/>
      <c r="D101" s="155" t="s">
        <v>104</v>
      </c>
      <c r="E101" s="156"/>
      <c r="F101" s="156"/>
      <c r="G101" s="156"/>
      <c r="H101" s="156"/>
      <c r="I101" s="156"/>
      <c r="J101" s="157">
        <f>J197</f>
        <v>0</v>
      </c>
      <c r="K101" s="154"/>
      <c r="L101" s="158"/>
    </row>
    <row r="102" spans="2:12" s="10" customFormat="1" ht="19.899999999999999" customHeight="1">
      <c r="B102" s="153"/>
      <c r="C102" s="154"/>
      <c r="D102" s="155" t="s">
        <v>858</v>
      </c>
      <c r="E102" s="156"/>
      <c r="F102" s="156"/>
      <c r="G102" s="156"/>
      <c r="H102" s="156"/>
      <c r="I102" s="156"/>
      <c r="J102" s="157">
        <f>J229</f>
        <v>0</v>
      </c>
      <c r="K102" s="154"/>
      <c r="L102" s="158"/>
    </row>
    <row r="103" spans="2:12" s="10" customFormat="1" ht="19.899999999999999" customHeight="1">
      <c r="B103" s="153"/>
      <c r="C103" s="154"/>
      <c r="D103" s="155" t="s">
        <v>105</v>
      </c>
      <c r="E103" s="156"/>
      <c r="F103" s="156"/>
      <c r="G103" s="156"/>
      <c r="H103" s="156"/>
      <c r="I103" s="156"/>
      <c r="J103" s="157">
        <f>J232</f>
        <v>0</v>
      </c>
      <c r="K103" s="154"/>
      <c r="L103" s="158"/>
    </row>
    <row r="104" spans="2:12" s="10" customFormat="1" ht="19.899999999999999" customHeight="1">
      <c r="B104" s="153"/>
      <c r="C104" s="154"/>
      <c r="D104" s="155" t="s">
        <v>106</v>
      </c>
      <c r="E104" s="156"/>
      <c r="F104" s="156"/>
      <c r="G104" s="156"/>
      <c r="H104" s="156"/>
      <c r="I104" s="156"/>
      <c r="J104" s="157">
        <f>J238</f>
        <v>0</v>
      </c>
      <c r="K104" s="154"/>
      <c r="L104" s="158"/>
    </row>
    <row r="105" spans="2:12" s="9" customFormat="1" ht="25" customHeight="1">
      <c r="B105" s="147"/>
      <c r="C105" s="148"/>
      <c r="D105" s="149" t="s">
        <v>107</v>
      </c>
      <c r="E105" s="150"/>
      <c r="F105" s="150"/>
      <c r="G105" s="150"/>
      <c r="H105" s="150"/>
      <c r="I105" s="150"/>
      <c r="J105" s="151">
        <f>J240</f>
        <v>0</v>
      </c>
      <c r="K105" s="148"/>
      <c r="L105" s="152"/>
    </row>
    <row r="106" spans="2:12" s="10" customFormat="1" ht="19.899999999999999" customHeight="1">
      <c r="B106" s="153"/>
      <c r="C106" s="154"/>
      <c r="D106" s="155" t="s">
        <v>859</v>
      </c>
      <c r="E106" s="156"/>
      <c r="F106" s="156"/>
      <c r="G106" s="156"/>
      <c r="H106" s="156"/>
      <c r="I106" s="156"/>
      <c r="J106" s="157">
        <f>J241</f>
        <v>0</v>
      </c>
      <c r="K106" s="154"/>
      <c r="L106" s="158"/>
    </row>
    <row r="107" spans="2:12" s="10" customFormat="1" ht="19.899999999999999" customHeight="1">
      <c r="B107" s="153"/>
      <c r="C107" s="154"/>
      <c r="D107" s="155" t="s">
        <v>860</v>
      </c>
      <c r="E107" s="156"/>
      <c r="F107" s="156"/>
      <c r="G107" s="156"/>
      <c r="H107" s="156"/>
      <c r="I107" s="156"/>
      <c r="J107" s="157">
        <f>J261</f>
        <v>0</v>
      </c>
      <c r="K107" s="154"/>
      <c r="L107" s="158"/>
    </row>
    <row r="108" spans="2:12" s="10" customFormat="1" ht="19.899999999999999" customHeight="1">
      <c r="B108" s="153"/>
      <c r="C108" s="154"/>
      <c r="D108" s="155" t="s">
        <v>861</v>
      </c>
      <c r="E108" s="156"/>
      <c r="F108" s="156"/>
      <c r="G108" s="156"/>
      <c r="H108" s="156"/>
      <c r="I108" s="156"/>
      <c r="J108" s="157">
        <f>J279</f>
        <v>0</v>
      </c>
      <c r="K108" s="154"/>
      <c r="L108" s="158"/>
    </row>
    <row r="109" spans="2:12" s="10" customFormat="1" ht="19.899999999999999" customHeight="1">
      <c r="B109" s="153"/>
      <c r="C109" s="154"/>
      <c r="D109" s="155" t="s">
        <v>862</v>
      </c>
      <c r="E109" s="156"/>
      <c r="F109" s="156"/>
      <c r="G109" s="156"/>
      <c r="H109" s="156"/>
      <c r="I109" s="156"/>
      <c r="J109" s="157">
        <f>J305</f>
        <v>0</v>
      </c>
      <c r="K109" s="154"/>
      <c r="L109" s="158"/>
    </row>
    <row r="110" spans="2:12" s="10" customFormat="1" ht="19.899999999999999" customHeight="1">
      <c r="B110" s="153"/>
      <c r="C110" s="154"/>
      <c r="D110" s="155" t="s">
        <v>863</v>
      </c>
      <c r="E110" s="156"/>
      <c r="F110" s="156"/>
      <c r="G110" s="156"/>
      <c r="H110" s="156"/>
      <c r="I110" s="156"/>
      <c r="J110" s="157">
        <f>J328</f>
        <v>0</v>
      </c>
      <c r="K110" s="154"/>
      <c r="L110" s="158"/>
    </row>
    <row r="111" spans="2:12" s="9" customFormat="1" ht="25" customHeight="1">
      <c r="B111" s="147"/>
      <c r="C111" s="148"/>
      <c r="D111" s="149" t="s">
        <v>111</v>
      </c>
      <c r="E111" s="150"/>
      <c r="F111" s="150"/>
      <c r="G111" s="150"/>
      <c r="H111" s="150"/>
      <c r="I111" s="150"/>
      <c r="J111" s="151">
        <f>J334</f>
        <v>0</v>
      </c>
      <c r="K111" s="148"/>
      <c r="L111" s="152"/>
    </row>
    <row r="112" spans="2:12" s="10" customFormat="1" ht="19.899999999999999" customHeight="1">
      <c r="B112" s="153"/>
      <c r="C112" s="154"/>
      <c r="D112" s="155" t="s">
        <v>864</v>
      </c>
      <c r="E112" s="156"/>
      <c r="F112" s="156"/>
      <c r="G112" s="156"/>
      <c r="H112" s="156"/>
      <c r="I112" s="156"/>
      <c r="J112" s="157">
        <f>J335</f>
        <v>0</v>
      </c>
      <c r="K112" s="154"/>
      <c r="L112" s="158"/>
    </row>
    <row r="113" spans="1:31" s="10" customFormat="1" ht="19.899999999999999" customHeight="1">
      <c r="B113" s="153"/>
      <c r="C113" s="154"/>
      <c r="D113" s="155" t="s">
        <v>113</v>
      </c>
      <c r="E113" s="156"/>
      <c r="F113" s="156"/>
      <c r="G113" s="156"/>
      <c r="H113" s="156"/>
      <c r="I113" s="156"/>
      <c r="J113" s="157">
        <f>J337</f>
        <v>0</v>
      </c>
      <c r="K113" s="154"/>
      <c r="L113" s="158"/>
    </row>
    <row r="114" spans="1:31" s="10" customFormat="1" ht="19.899999999999999" customHeight="1">
      <c r="B114" s="153"/>
      <c r="C114" s="154"/>
      <c r="D114" s="155" t="s">
        <v>865</v>
      </c>
      <c r="E114" s="156"/>
      <c r="F114" s="156"/>
      <c r="G114" s="156"/>
      <c r="H114" s="156"/>
      <c r="I114" s="156"/>
      <c r="J114" s="157">
        <f>J340</f>
        <v>0</v>
      </c>
      <c r="K114" s="154"/>
      <c r="L114" s="158"/>
    </row>
    <row r="115" spans="1:31" s="2" customFormat="1" ht="21.7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7" customHeight="1">
      <c r="A116" s="34"/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20" spans="1:31" s="2" customFormat="1" ht="7" customHeight="1">
      <c r="A120" s="34"/>
      <c r="B120" s="56"/>
      <c r="C120" s="57"/>
      <c r="D120" s="57"/>
      <c r="E120" s="57"/>
      <c r="F120" s="57"/>
      <c r="G120" s="57"/>
      <c r="H120" s="57"/>
      <c r="I120" s="57"/>
      <c r="J120" s="57"/>
      <c r="K120" s="57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5" customHeight="1">
      <c r="A121" s="34"/>
      <c r="B121" s="35"/>
      <c r="C121" s="23" t="s">
        <v>114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7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16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39.75" customHeight="1">
      <c r="A124" s="34"/>
      <c r="B124" s="35"/>
      <c r="C124" s="36"/>
      <c r="D124" s="36"/>
      <c r="E124" s="292" t="str">
        <f>E7</f>
        <v>REKONSTRUKCE ELEKTROINSTALACE TECHNICKÉHO ZÁZEMÍ DOMOVA, REKONSTRUKCE VODOINSTALACE TECHNICKÉHO ZÁZEMÍ  DOMOVA</v>
      </c>
      <c r="F124" s="293"/>
      <c r="G124" s="293"/>
      <c r="H124" s="293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93</v>
      </c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6.5" customHeight="1">
      <c r="A126" s="34"/>
      <c r="B126" s="35"/>
      <c r="C126" s="36"/>
      <c r="D126" s="36"/>
      <c r="E126" s="261" t="str">
        <f>E9</f>
        <v>03 -  Stavební část</v>
      </c>
      <c r="F126" s="291"/>
      <c r="G126" s="291"/>
      <c r="H126" s="291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7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2" customHeight="1">
      <c r="A128" s="34"/>
      <c r="B128" s="35"/>
      <c r="C128" s="29" t="s">
        <v>20</v>
      </c>
      <c r="D128" s="36"/>
      <c r="E128" s="36"/>
      <c r="F128" s="27" t="str">
        <f>F12</f>
        <v>Domov seniorů Nové Strašecí</v>
      </c>
      <c r="G128" s="36"/>
      <c r="H128" s="36"/>
      <c r="I128" s="29" t="s">
        <v>22</v>
      </c>
      <c r="J128" s="66" t="str">
        <f>IF(J12="","",J12)</f>
        <v>18. 2. 2021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7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40.15" customHeight="1">
      <c r="A130" s="34"/>
      <c r="B130" s="35"/>
      <c r="C130" s="29" t="s">
        <v>24</v>
      </c>
      <c r="D130" s="36"/>
      <c r="E130" s="36"/>
      <c r="F130" s="27" t="str">
        <f>E15</f>
        <v>Domov seniorů Nové Strašecí, Křivoklátská 417</v>
      </c>
      <c r="G130" s="36"/>
      <c r="H130" s="36"/>
      <c r="I130" s="29" t="s">
        <v>30</v>
      </c>
      <c r="J130" s="32" t="str">
        <f>E21</f>
        <v>ATS Rakovník s.r.o, Havlíčkova 2583, Rakovník</v>
      </c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5.25" customHeight="1">
      <c r="A131" s="34"/>
      <c r="B131" s="35"/>
      <c r="C131" s="29" t="s">
        <v>28</v>
      </c>
      <c r="D131" s="36"/>
      <c r="E131" s="36"/>
      <c r="F131" s="27">
        <f>IF(E18="","",E18)</f>
        <v>0</v>
      </c>
      <c r="G131" s="36"/>
      <c r="H131" s="36"/>
      <c r="I131" s="29" t="s">
        <v>33</v>
      </c>
      <c r="J131" s="32" t="str">
        <f>E24</f>
        <v>Lenka Jandová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10.4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11" customFormat="1" ht="29.25" customHeight="1">
      <c r="A133" s="159"/>
      <c r="B133" s="160"/>
      <c r="C133" s="161" t="s">
        <v>115</v>
      </c>
      <c r="D133" s="162" t="s">
        <v>61</v>
      </c>
      <c r="E133" s="162" t="s">
        <v>57</v>
      </c>
      <c r="F133" s="162" t="s">
        <v>58</v>
      </c>
      <c r="G133" s="162" t="s">
        <v>116</v>
      </c>
      <c r="H133" s="162" t="s">
        <v>117</v>
      </c>
      <c r="I133" s="162" t="s">
        <v>118</v>
      </c>
      <c r="J133" s="163" t="s">
        <v>97</v>
      </c>
      <c r="K133" s="164" t="s">
        <v>119</v>
      </c>
      <c r="L133" s="165"/>
      <c r="M133" s="75" t="s">
        <v>1</v>
      </c>
      <c r="N133" s="76" t="s">
        <v>40</v>
      </c>
      <c r="O133" s="76" t="s">
        <v>120</v>
      </c>
      <c r="P133" s="76" t="s">
        <v>121</v>
      </c>
      <c r="Q133" s="76" t="s">
        <v>122</v>
      </c>
      <c r="R133" s="76" t="s">
        <v>123</v>
      </c>
      <c r="S133" s="76" t="s">
        <v>124</v>
      </c>
      <c r="T133" s="77" t="s">
        <v>125</v>
      </c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</row>
    <row r="134" spans="1:65" s="2" customFormat="1" ht="22.9" customHeight="1">
      <c r="A134" s="34"/>
      <c r="B134" s="35"/>
      <c r="C134" s="82" t="s">
        <v>126</v>
      </c>
      <c r="D134" s="36"/>
      <c r="E134" s="36"/>
      <c r="F134" s="36"/>
      <c r="G134" s="36"/>
      <c r="H134" s="36"/>
      <c r="I134" s="36"/>
      <c r="J134" s="166">
        <f>BK134</f>
        <v>0</v>
      </c>
      <c r="K134" s="36"/>
      <c r="L134" s="39"/>
      <c r="M134" s="78"/>
      <c r="N134" s="167"/>
      <c r="O134" s="79"/>
      <c r="P134" s="168">
        <f>P135+P240+P334</f>
        <v>0</v>
      </c>
      <c r="Q134" s="79"/>
      <c r="R134" s="168">
        <f>R135+R240+R334</f>
        <v>80.569517930000004</v>
      </c>
      <c r="S134" s="79"/>
      <c r="T134" s="169">
        <f>T135+T240+T334</f>
        <v>32.450414300000006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75</v>
      </c>
      <c r="AU134" s="17" t="s">
        <v>99</v>
      </c>
      <c r="BK134" s="170">
        <f>BK135+BK240+BK334</f>
        <v>0</v>
      </c>
    </row>
    <row r="135" spans="1:65" s="12" customFormat="1" ht="25.9" customHeight="1">
      <c r="B135" s="171"/>
      <c r="C135" s="172"/>
      <c r="D135" s="173" t="s">
        <v>75</v>
      </c>
      <c r="E135" s="174" t="s">
        <v>127</v>
      </c>
      <c r="F135" s="174" t="s">
        <v>128</v>
      </c>
      <c r="G135" s="172"/>
      <c r="H135" s="172"/>
      <c r="I135" s="175"/>
      <c r="J135" s="176">
        <f>BK135</f>
        <v>0</v>
      </c>
      <c r="K135" s="172"/>
      <c r="L135" s="177"/>
      <c r="M135" s="178"/>
      <c r="N135" s="179"/>
      <c r="O135" s="179"/>
      <c r="P135" s="180">
        <f>P136+P152+P194+P197+P229+P232+P238</f>
        <v>0</v>
      </c>
      <c r="Q135" s="179"/>
      <c r="R135" s="180">
        <f>R136+R152+R194+R197+R229+R232+R238</f>
        <v>73.158534299999999</v>
      </c>
      <c r="S135" s="179"/>
      <c r="T135" s="181">
        <f>T136+T152+T194+T197+T229+T232+T238</f>
        <v>31.641796000000003</v>
      </c>
      <c r="AR135" s="182" t="s">
        <v>84</v>
      </c>
      <c r="AT135" s="183" t="s">
        <v>75</v>
      </c>
      <c r="AU135" s="183" t="s">
        <v>76</v>
      </c>
      <c r="AY135" s="182" t="s">
        <v>129</v>
      </c>
      <c r="BK135" s="184">
        <f>BK136+BK152+BK194+BK197+BK229+BK232+BK238</f>
        <v>0</v>
      </c>
    </row>
    <row r="136" spans="1:65" s="12" customFormat="1" ht="22.9" customHeight="1">
      <c r="B136" s="171"/>
      <c r="C136" s="172"/>
      <c r="D136" s="173" t="s">
        <v>75</v>
      </c>
      <c r="E136" s="185" t="s">
        <v>84</v>
      </c>
      <c r="F136" s="185" t="s">
        <v>130</v>
      </c>
      <c r="G136" s="172"/>
      <c r="H136" s="172"/>
      <c r="I136" s="175"/>
      <c r="J136" s="186">
        <f>BK136</f>
        <v>0</v>
      </c>
      <c r="K136" s="172"/>
      <c r="L136" s="177"/>
      <c r="M136" s="178"/>
      <c r="N136" s="179"/>
      <c r="O136" s="179"/>
      <c r="P136" s="180">
        <f>SUM(P137:P151)</f>
        <v>0</v>
      </c>
      <c r="Q136" s="179"/>
      <c r="R136" s="180">
        <f>SUM(R137:R151)</f>
        <v>30.2</v>
      </c>
      <c r="S136" s="179"/>
      <c r="T136" s="181">
        <f>SUM(T137:T151)</f>
        <v>0</v>
      </c>
      <c r="AR136" s="182" t="s">
        <v>84</v>
      </c>
      <c r="AT136" s="183" t="s">
        <v>75</v>
      </c>
      <c r="AU136" s="183" t="s">
        <v>84</v>
      </c>
      <c r="AY136" s="182" t="s">
        <v>129</v>
      </c>
      <c r="BK136" s="184">
        <f>SUM(BK137:BK151)</f>
        <v>0</v>
      </c>
    </row>
    <row r="137" spans="1:65" s="2" customFormat="1" ht="21.75" customHeight="1">
      <c r="A137" s="34"/>
      <c r="B137" s="35"/>
      <c r="C137" s="187" t="s">
        <v>84</v>
      </c>
      <c r="D137" s="187" t="s">
        <v>131</v>
      </c>
      <c r="E137" s="188" t="s">
        <v>866</v>
      </c>
      <c r="F137" s="189" t="s">
        <v>867</v>
      </c>
      <c r="G137" s="190" t="s">
        <v>144</v>
      </c>
      <c r="H137" s="191">
        <v>15.1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42</v>
      </c>
      <c r="O137" s="71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135</v>
      </c>
      <c r="AT137" s="199" t="s">
        <v>131</v>
      </c>
      <c r="AU137" s="199" t="s">
        <v>136</v>
      </c>
      <c r="AY137" s="17" t="s">
        <v>129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136</v>
      </c>
      <c r="BK137" s="200">
        <f>ROUND(I137*H137,2)</f>
        <v>0</v>
      </c>
      <c r="BL137" s="17" t="s">
        <v>135</v>
      </c>
      <c r="BM137" s="199" t="s">
        <v>868</v>
      </c>
    </row>
    <row r="138" spans="1:65" s="13" customFormat="1">
      <c r="B138" s="201"/>
      <c r="C138" s="202"/>
      <c r="D138" s="203" t="s">
        <v>146</v>
      </c>
      <c r="E138" s="204" t="s">
        <v>1</v>
      </c>
      <c r="F138" s="205" t="s">
        <v>869</v>
      </c>
      <c r="G138" s="202"/>
      <c r="H138" s="206">
        <v>0.7</v>
      </c>
      <c r="I138" s="207"/>
      <c r="J138" s="202"/>
      <c r="K138" s="202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146</v>
      </c>
      <c r="AU138" s="212" t="s">
        <v>136</v>
      </c>
      <c r="AV138" s="13" t="s">
        <v>136</v>
      </c>
      <c r="AW138" s="13" t="s">
        <v>32</v>
      </c>
      <c r="AX138" s="13" t="s">
        <v>76</v>
      </c>
      <c r="AY138" s="212" t="s">
        <v>129</v>
      </c>
    </row>
    <row r="139" spans="1:65" s="13" customFormat="1">
      <c r="B139" s="201"/>
      <c r="C139" s="202"/>
      <c r="D139" s="203" t="s">
        <v>146</v>
      </c>
      <c r="E139" s="204" t="s">
        <v>1</v>
      </c>
      <c r="F139" s="205" t="s">
        <v>870</v>
      </c>
      <c r="G139" s="202"/>
      <c r="H139" s="206">
        <v>3</v>
      </c>
      <c r="I139" s="207"/>
      <c r="J139" s="202"/>
      <c r="K139" s="202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146</v>
      </c>
      <c r="AU139" s="212" t="s">
        <v>136</v>
      </c>
      <c r="AV139" s="13" t="s">
        <v>136</v>
      </c>
      <c r="AW139" s="13" t="s">
        <v>32</v>
      </c>
      <c r="AX139" s="13" t="s">
        <v>76</v>
      </c>
      <c r="AY139" s="212" t="s">
        <v>129</v>
      </c>
    </row>
    <row r="140" spans="1:65" s="13" customFormat="1">
      <c r="B140" s="201"/>
      <c r="C140" s="202"/>
      <c r="D140" s="203" t="s">
        <v>146</v>
      </c>
      <c r="E140" s="204" t="s">
        <v>1</v>
      </c>
      <c r="F140" s="205" t="s">
        <v>871</v>
      </c>
      <c r="G140" s="202"/>
      <c r="H140" s="206">
        <v>11.4</v>
      </c>
      <c r="I140" s="207"/>
      <c r="J140" s="202"/>
      <c r="K140" s="202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146</v>
      </c>
      <c r="AU140" s="212" t="s">
        <v>136</v>
      </c>
      <c r="AV140" s="13" t="s">
        <v>136</v>
      </c>
      <c r="AW140" s="13" t="s">
        <v>32</v>
      </c>
      <c r="AX140" s="13" t="s">
        <v>76</v>
      </c>
      <c r="AY140" s="212" t="s">
        <v>129</v>
      </c>
    </row>
    <row r="141" spans="1:65" s="15" customFormat="1">
      <c r="B141" s="239"/>
      <c r="C141" s="240"/>
      <c r="D141" s="203" t="s">
        <v>146</v>
      </c>
      <c r="E141" s="241" t="s">
        <v>1</v>
      </c>
      <c r="F141" s="242" t="s">
        <v>872</v>
      </c>
      <c r="G141" s="240"/>
      <c r="H141" s="243">
        <v>15.1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AT141" s="249" t="s">
        <v>146</v>
      </c>
      <c r="AU141" s="249" t="s">
        <v>136</v>
      </c>
      <c r="AV141" s="15" t="s">
        <v>135</v>
      </c>
      <c r="AW141" s="15" t="s">
        <v>32</v>
      </c>
      <c r="AX141" s="15" t="s">
        <v>84</v>
      </c>
      <c r="AY141" s="249" t="s">
        <v>129</v>
      </c>
    </row>
    <row r="142" spans="1:65" s="2" customFormat="1" ht="21.75" customHeight="1">
      <c r="A142" s="34"/>
      <c r="B142" s="35"/>
      <c r="C142" s="187" t="s">
        <v>136</v>
      </c>
      <c r="D142" s="187" t="s">
        <v>131</v>
      </c>
      <c r="E142" s="188" t="s">
        <v>873</v>
      </c>
      <c r="F142" s="189" t="s">
        <v>874</v>
      </c>
      <c r="G142" s="190" t="s">
        <v>144</v>
      </c>
      <c r="H142" s="191">
        <v>15.1</v>
      </c>
      <c r="I142" s="192"/>
      <c r="J142" s="193">
        <f t="shared" ref="J142:J147" si="0">ROUND(I142*H142,2)</f>
        <v>0</v>
      </c>
      <c r="K142" s="194"/>
      <c r="L142" s="39"/>
      <c r="M142" s="195" t="s">
        <v>1</v>
      </c>
      <c r="N142" s="196" t="s">
        <v>42</v>
      </c>
      <c r="O142" s="71"/>
      <c r="P142" s="197">
        <f t="shared" ref="P142:P147" si="1">O142*H142</f>
        <v>0</v>
      </c>
      <c r="Q142" s="197">
        <v>0</v>
      </c>
      <c r="R142" s="197">
        <f t="shared" ref="R142:R147" si="2">Q142*H142</f>
        <v>0</v>
      </c>
      <c r="S142" s="197">
        <v>0</v>
      </c>
      <c r="T142" s="198">
        <f t="shared" ref="T142:T147" si="3"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135</v>
      </c>
      <c r="AT142" s="199" t="s">
        <v>131</v>
      </c>
      <c r="AU142" s="199" t="s">
        <v>136</v>
      </c>
      <c r="AY142" s="17" t="s">
        <v>129</v>
      </c>
      <c r="BE142" s="200">
        <f t="shared" ref="BE142:BE147" si="4">IF(N142="základní",J142,0)</f>
        <v>0</v>
      </c>
      <c r="BF142" s="200">
        <f t="shared" ref="BF142:BF147" si="5">IF(N142="snížená",J142,0)</f>
        <v>0</v>
      </c>
      <c r="BG142" s="200">
        <f t="shared" ref="BG142:BG147" si="6">IF(N142="zákl. přenesená",J142,0)</f>
        <v>0</v>
      </c>
      <c r="BH142" s="200">
        <f t="shared" ref="BH142:BH147" si="7">IF(N142="sníž. přenesená",J142,0)</f>
        <v>0</v>
      </c>
      <c r="BI142" s="200">
        <f t="shared" ref="BI142:BI147" si="8">IF(N142="nulová",J142,0)</f>
        <v>0</v>
      </c>
      <c r="BJ142" s="17" t="s">
        <v>136</v>
      </c>
      <c r="BK142" s="200">
        <f t="shared" ref="BK142:BK147" si="9">ROUND(I142*H142,2)</f>
        <v>0</v>
      </c>
      <c r="BL142" s="17" t="s">
        <v>135</v>
      </c>
      <c r="BM142" s="199" t="s">
        <v>875</v>
      </c>
    </row>
    <row r="143" spans="1:65" s="2" customFormat="1" ht="21.75" customHeight="1">
      <c r="A143" s="34"/>
      <c r="B143" s="35"/>
      <c r="C143" s="187" t="s">
        <v>141</v>
      </c>
      <c r="D143" s="187" t="s">
        <v>131</v>
      </c>
      <c r="E143" s="188" t="s">
        <v>152</v>
      </c>
      <c r="F143" s="189" t="s">
        <v>153</v>
      </c>
      <c r="G143" s="190" t="s">
        <v>144</v>
      </c>
      <c r="H143" s="191">
        <v>15.1</v>
      </c>
      <c r="I143" s="192"/>
      <c r="J143" s="193">
        <f t="shared" si="0"/>
        <v>0</v>
      </c>
      <c r="K143" s="194"/>
      <c r="L143" s="39"/>
      <c r="M143" s="195" t="s">
        <v>1</v>
      </c>
      <c r="N143" s="196" t="s">
        <v>42</v>
      </c>
      <c r="O143" s="71"/>
      <c r="P143" s="197">
        <f t="shared" si="1"/>
        <v>0</v>
      </c>
      <c r="Q143" s="197">
        <v>0</v>
      </c>
      <c r="R143" s="197">
        <f t="shared" si="2"/>
        <v>0</v>
      </c>
      <c r="S143" s="197">
        <v>0</v>
      </c>
      <c r="T143" s="198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135</v>
      </c>
      <c r="AT143" s="199" t="s">
        <v>131</v>
      </c>
      <c r="AU143" s="199" t="s">
        <v>136</v>
      </c>
      <c r="AY143" s="17" t="s">
        <v>129</v>
      </c>
      <c r="BE143" s="200">
        <f t="shared" si="4"/>
        <v>0</v>
      </c>
      <c r="BF143" s="200">
        <f t="shared" si="5"/>
        <v>0</v>
      </c>
      <c r="BG143" s="200">
        <f t="shared" si="6"/>
        <v>0</v>
      </c>
      <c r="BH143" s="200">
        <f t="shared" si="7"/>
        <v>0</v>
      </c>
      <c r="BI143" s="200">
        <f t="shared" si="8"/>
        <v>0</v>
      </c>
      <c r="BJ143" s="17" t="s">
        <v>136</v>
      </c>
      <c r="BK143" s="200">
        <f t="shared" si="9"/>
        <v>0</v>
      </c>
      <c r="BL143" s="17" t="s">
        <v>135</v>
      </c>
      <c r="BM143" s="199" t="s">
        <v>876</v>
      </c>
    </row>
    <row r="144" spans="1:65" s="2" customFormat="1" ht="21.75" customHeight="1">
      <c r="A144" s="34"/>
      <c r="B144" s="35"/>
      <c r="C144" s="187" t="s">
        <v>135</v>
      </c>
      <c r="D144" s="187" t="s">
        <v>131</v>
      </c>
      <c r="E144" s="188" t="s">
        <v>158</v>
      </c>
      <c r="F144" s="189" t="s">
        <v>159</v>
      </c>
      <c r="G144" s="190" t="s">
        <v>144</v>
      </c>
      <c r="H144" s="191">
        <v>15.1</v>
      </c>
      <c r="I144" s="192"/>
      <c r="J144" s="193">
        <f t="shared" si="0"/>
        <v>0</v>
      </c>
      <c r="K144" s="194"/>
      <c r="L144" s="39"/>
      <c r="M144" s="195" t="s">
        <v>1</v>
      </c>
      <c r="N144" s="196" t="s">
        <v>42</v>
      </c>
      <c r="O144" s="71"/>
      <c r="P144" s="197">
        <f t="shared" si="1"/>
        <v>0</v>
      </c>
      <c r="Q144" s="197">
        <v>0</v>
      </c>
      <c r="R144" s="197">
        <f t="shared" si="2"/>
        <v>0</v>
      </c>
      <c r="S144" s="197">
        <v>0</v>
      </c>
      <c r="T144" s="198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135</v>
      </c>
      <c r="AT144" s="199" t="s">
        <v>131</v>
      </c>
      <c r="AU144" s="199" t="s">
        <v>136</v>
      </c>
      <c r="AY144" s="17" t="s">
        <v>129</v>
      </c>
      <c r="BE144" s="200">
        <f t="shared" si="4"/>
        <v>0</v>
      </c>
      <c r="BF144" s="200">
        <f t="shared" si="5"/>
        <v>0</v>
      </c>
      <c r="BG144" s="200">
        <f t="shared" si="6"/>
        <v>0</v>
      </c>
      <c r="BH144" s="200">
        <f t="shared" si="7"/>
        <v>0</v>
      </c>
      <c r="BI144" s="200">
        <f t="shared" si="8"/>
        <v>0</v>
      </c>
      <c r="BJ144" s="17" t="s">
        <v>136</v>
      </c>
      <c r="BK144" s="200">
        <f t="shared" si="9"/>
        <v>0</v>
      </c>
      <c r="BL144" s="17" t="s">
        <v>135</v>
      </c>
      <c r="BM144" s="199" t="s">
        <v>877</v>
      </c>
    </row>
    <row r="145" spans="1:65" s="2" customFormat="1" ht="21.75" customHeight="1">
      <c r="A145" s="34"/>
      <c r="B145" s="35"/>
      <c r="C145" s="187" t="s">
        <v>151</v>
      </c>
      <c r="D145" s="187" t="s">
        <v>131</v>
      </c>
      <c r="E145" s="188" t="s">
        <v>163</v>
      </c>
      <c r="F145" s="189" t="s">
        <v>164</v>
      </c>
      <c r="G145" s="190" t="s">
        <v>144</v>
      </c>
      <c r="H145" s="191">
        <v>15.1</v>
      </c>
      <c r="I145" s="192"/>
      <c r="J145" s="193">
        <f t="shared" si="0"/>
        <v>0</v>
      </c>
      <c r="K145" s="194"/>
      <c r="L145" s="39"/>
      <c r="M145" s="195" t="s">
        <v>1</v>
      </c>
      <c r="N145" s="196" t="s">
        <v>42</v>
      </c>
      <c r="O145" s="71"/>
      <c r="P145" s="197">
        <f t="shared" si="1"/>
        <v>0</v>
      </c>
      <c r="Q145" s="197">
        <v>0</v>
      </c>
      <c r="R145" s="197">
        <f t="shared" si="2"/>
        <v>0</v>
      </c>
      <c r="S145" s="197">
        <v>0</v>
      </c>
      <c r="T145" s="198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135</v>
      </c>
      <c r="AT145" s="199" t="s">
        <v>131</v>
      </c>
      <c r="AU145" s="199" t="s">
        <v>136</v>
      </c>
      <c r="AY145" s="17" t="s">
        <v>129</v>
      </c>
      <c r="BE145" s="200">
        <f t="shared" si="4"/>
        <v>0</v>
      </c>
      <c r="BF145" s="200">
        <f t="shared" si="5"/>
        <v>0</v>
      </c>
      <c r="BG145" s="200">
        <f t="shared" si="6"/>
        <v>0</v>
      </c>
      <c r="BH145" s="200">
        <f t="shared" si="7"/>
        <v>0</v>
      </c>
      <c r="BI145" s="200">
        <f t="shared" si="8"/>
        <v>0</v>
      </c>
      <c r="BJ145" s="17" t="s">
        <v>136</v>
      </c>
      <c r="BK145" s="200">
        <f t="shared" si="9"/>
        <v>0</v>
      </c>
      <c r="BL145" s="17" t="s">
        <v>135</v>
      </c>
      <c r="BM145" s="199" t="s">
        <v>878</v>
      </c>
    </row>
    <row r="146" spans="1:65" s="2" customFormat="1" ht="16.5" customHeight="1">
      <c r="A146" s="34"/>
      <c r="B146" s="35"/>
      <c r="C146" s="187" t="s">
        <v>157</v>
      </c>
      <c r="D146" s="187" t="s">
        <v>131</v>
      </c>
      <c r="E146" s="188" t="s">
        <v>168</v>
      </c>
      <c r="F146" s="189" t="s">
        <v>169</v>
      </c>
      <c r="G146" s="190" t="s">
        <v>144</v>
      </c>
      <c r="H146" s="191">
        <v>15.1</v>
      </c>
      <c r="I146" s="192"/>
      <c r="J146" s="193">
        <f t="shared" si="0"/>
        <v>0</v>
      </c>
      <c r="K146" s="194"/>
      <c r="L146" s="39"/>
      <c r="M146" s="195" t="s">
        <v>1</v>
      </c>
      <c r="N146" s="196" t="s">
        <v>42</v>
      </c>
      <c r="O146" s="71"/>
      <c r="P146" s="197">
        <f t="shared" si="1"/>
        <v>0</v>
      </c>
      <c r="Q146" s="197">
        <v>0</v>
      </c>
      <c r="R146" s="197">
        <f t="shared" si="2"/>
        <v>0</v>
      </c>
      <c r="S146" s="197">
        <v>0</v>
      </c>
      <c r="T146" s="198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135</v>
      </c>
      <c r="AT146" s="199" t="s">
        <v>131</v>
      </c>
      <c r="AU146" s="199" t="s">
        <v>136</v>
      </c>
      <c r="AY146" s="17" t="s">
        <v>129</v>
      </c>
      <c r="BE146" s="200">
        <f t="shared" si="4"/>
        <v>0</v>
      </c>
      <c r="BF146" s="200">
        <f t="shared" si="5"/>
        <v>0</v>
      </c>
      <c r="BG146" s="200">
        <f t="shared" si="6"/>
        <v>0</v>
      </c>
      <c r="BH146" s="200">
        <f t="shared" si="7"/>
        <v>0</v>
      </c>
      <c r="BI146" s="200">
        <f t="shared" si="8"/>
        <v>0</v>
      </c>
      <c r="BJ146" s="17" t="s">
        <v>136</v>
      </c>
      <c r="BK146" s="200">
        <f t="shared" si="9"/>
        <v>0</v>
      </c>
      <c r="BL146" s="17" t="s">
        <v>135</v>
      </c>
      <c r="BM146" s="199" t="s">
        <v>879</v>
      </c>
    </row>
    <row r="147" spans="1:65" s="2" customFormat="1" ht="21.75" customHeight="1">
      <c r="A147" s="34"/>
      <c r="B147" s="35"/>
      <c r="C147" s="187" t="s">
        <v>162</v>
      </c>
      <c r="D147" s="187" t="s">
        <v>131</v>
      </c>
      <c r="E147" s="188" t="s">
        <v>172</v>
      </c>
      <c r="F147" s="189" t="s">
        <v>173</v>
      </c>
      <c r="G147" s="190" t="s">
        <v>174</v>
      </c>
      <c r="H147" s="191">
        <v>21.14</v>
      </c>
      <c r="I147" s="192"/>
      <c r="J147" s="193">
        <f t="shared" si="0"/>
        <v>0</v>
      </c>
      <c r="K147" s="194"/>
      <c r="L147" s="39"/>
      <c r="M147" s="195" t="s">
        <v>1</v>
      </c>
      <c r="N147" s="196" t="s">
        <v>42</v>
      </c>
      <c r="O147" s="71"/>
      <c r="P147" s="197">
        <f t="shared" si="1"/>
        <v>0</v>
      </c>
      <c r="Q147" s="197">
        <v>0</v>
      </c>
      <c r="R147" s="197">
        <f t="shared" si="2"/>
        <v>0</v>
      </c>
      <c r="S147" s="197">
        <v>0</v>
      </c>
      <c r="T147" s="198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135</v>
      </c>
      <c r="AT147" s="199" t="s">
        <v>131</v>
      </c>
      <c r="AU147" s="199" t="s">
        <v>136</v>
      </c>
      <c r="AY147" s="17" t="s">
        <v>129</v>
      </c>
      <c r="BE147" s="200">
        <f t="shared" si="4"/>
        <v>0</v>
      </c>
      <c r="BF147" s="200">
        <f t="shared" si="5"/>
        <v>0</v>
      </c>
      <c r="BG147" s="200">
        <f t="shared" si="6"/>
        <v>0</v>
      </c>
      <c r="BH147" s="200">
        <f t="shared" si="7"/>
        <v>0</v>
      </c>
      <c r="BI147" s="200">
        <f t="shared" si="8"/>
        <v>0</v>
      </c>
      <c r="BJ147" s="17" t="s">
        <v>136</v>
      </c>
      <c r="BK147" s="200">
        <f t="shared" si="9"/>
        <v>0</v>
      </c>
      <c r="BL147" s="17" t="s">
        <v>135</v>
      </c>
      <c r="BM147" s="199" t="s">
        <v>880</v>
      </c>
    </row>
    <row r="148" spans="1:65" s="13" customFormat="1">
      <c r="B148" s="201"/>
      <c r="C148" s="202"/>
      <c r="D148" s="203" t="s">
        <v>146</v>
      </c>
      <c r="E148" s="202"/>
      <c r="F148" s="205" t="s">
        <v>881</v>
      </c>
      <c r="G148" s="202"/>
      <c r="H148" s="206">
        <v>21.14</v>
      </c>
      <c r="I148" s="207"/>
      <c r="J148" s="202"/>
      <c r="K148" s="202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146</v>
      </c>
      <c r="AU148" s="212" t="s">
        <v>136</v>
      </c>
      <c r="AV148" s="13" t="s">
        <v>136</v>
      </c>
      <c r="AW148" s="13" t="s">
        <v>4</v>
      </c>
      <c r="AX148" s="13" t="s">
        <v>84</v>
      </c>
      <c r="AY148" s="212" t="s">
        <v>129</v>
      </c>
    </row>
    <row r="149" spans="1:65" s="2" customFormat="1" ht="21.75" customHeight="1">
      <c r="A149" s="34"/>
      <c r="B149" s="35"/>
      <c r="C149" s="187" t="s">
        <v>167</v>
      </c>
      <c r="D149" s="187" t="s">
        <v>131</v>
      </c>
      <c r="E149" s="188" t="s">
        <v>183</v>
      </c>
      <c r="F149" s="189" t="s">
        <v>184</v>
      </c>
      <c r="G149" s="190" t="s">
        <v>144</v>
      </c>
      <c r="H149" s="191">
        <v>15.1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42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135</v>
      </c>
      <c r="AT149" s="199" t="s">
        <v>131</v>
      </c>
      <c r="AU149" s="199" t="s">
        <v>136</v>
      </c>
      <c r="AY149" s="17" t="s">
        <v>129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136</v>
      </c>
      <c r="BK149" s="200">
        <f>ROUND(I149*H149,2)</f>
        <v>0</v>
      </c>
      <c r="BL149" s="17" t="s">
        <v>135</v>
      </c>
      <c r="BM149" s="199" t="s">
        <v>882</v>
      </c>
    </row>
    <row r="150" spans="1:65" s="2" customFormat="1" ht="16.5" customHeight="1">
      <c r="A150" s="34"/>
      <c r="B150" s="35"/>
      <c r="C150" s="223" t="s">
        <v>171</v>
      </c>
      <c r="D150" s="223" t="s">
        <v>188</v>
      </c>
      <c r="E150" s="224" t="s">
        <v>883</v>
      </c>
      <c r="F150" s="225" t="s">
        <v>190</v>
      </c>
      <c r="G150" s="226" t="s">
        <v>174</v>
      </c>
      <c r="H150" s="227">
        <v>30.2</v>
      </c>
      <c r="I150" s="228"/>
      <c r="J150" s="229">
        <f>ROUND(I150*H150,2)</f>
        <v>0</v>
      </c>
      <c r="K150" s="230"/>
      <c r="L150" s="231"/>
      <c r="M150" s="232" t="s">
        <v>1</v>
      </c>
      <c r="N150" s="233" t="s">
        <v>42</v>
      </c>
      <c r="O150" s="71"/>
      <c r="P150" s="197">
        <f>O150*H150</f>
        <v>0</v>
      </c>
      <c r="Q150" s="197">
        <v>1</v>
      </c>
      <c r="R150" s="197">
        <f>Q150*H150</f>
        <v>30.2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167</v>
      </c>
      <c r="AT150" s="199" t="s">
        <v>188</v>
      </c>
      <c r="AU150" s="199" t="s">
        <v>136</v>
      </c>
      <c r="AY150" s="17" t="s">
        <v>129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136</v>
      </c>
      <c r="BK150" s="200">
        <f>ROUND(I150*H150,2)</f>
        <v>0</v>
      </c>
      <c r="BL150" s="17" t="s">
        <v>135</v>
      </c>
      <c r="BM150" s="199" t="s">
        <v>884</v>
      </c>
    </row>
    <row r="151" spans="1:65" s="13" customFormat="1">
      <c r="B151" s="201"/>
      <c r="C151" s="202"/>
      <c r="D151" s="203" t="s">
        <v>146</v>
      </c>
      <c r="E151" s="202"/>
      <c r="F151" s="205" t="s">
        <v>885</v>
      </c>
      <c r="G151" s="202"/>
      <c r="H151" s="206">
        <v>30.2</v>
      </c>
      <c r="I151" s="207"/>
      <c r="J151" s="202"/>
      <c r="K151" s="202"/>
      <c r="L151" s="208"/>
      <c r="M151" s="209"/>
      <c r="N151" s="210"/>
      <c r="O151" s="210"/>
      <c r="P151" s="210"/>
      <c r="Q151" s="210"/>
      <c r="R151" s="210"/>
      <c r="S151" s="210"/>
      <c r="T151" s="211"/>
      <c r="AT151" s="212" t="s">
        <v>146</v>
      </c>
      <c r="AU151" s="212" t="s">
        <v>136</v>
      </c>
      <c r="AV151" s="13" t="s">
        <v>136</v>
      </c>
      <c r="AW151" s="13" t="s">
        <v>4</v>
      </c>
      <c r="AX151" s="13" t="s">
        <v>84</v>
      </c>
      <c r="AY151" s="212" t="s">
        <v>129</v>
      </c>
    </row>
    <row r="152" spans="1:65" s="12" customFormat="1" ht="22.9" customHeight="1">
      <c r="B152" s="171"/>
      <c r="C152" s="172"/>
      <c r="D152" s="173" t="s">
        <v>75</v>
      </c>
      <c r="E152" s="185" t="s">
        <v>157</v>
      </c>
      <c r="F152" s="185" t="s">
        <v>886</v>
      </c>
      <c r="G152" s="172"/>
      <c r="H152" s="172"/>
      <c r="I152" s="175"/>
      <c r="J152" s="186">
        <f>BK152</f>
        <v>0</v>
      </c>
      <c r="K152" s="172"/>
      <c r="L152" s="177"/>
      <c r="M152" s="178"/>
      <c r="N152" s="179"/>
      <c r="O152" s="179"/>
      <c r="P152" s="180">
        <f>SUM(P153:P193)</f>
        <v>0</v>
      </c>
      <c r="Q152" s="179"/>
      <c r="R152" s="180">
        <f>SUM(R153:R193)</f>
        <v>39.292739299999994</v>
      </c>
      <c r="S152" s="179"/>
      <c r="T152" s="181">
        <f>SUM(T153:T193)</f>
        <v>0</v>
      </c>
      <c r="AR152" s="182" t="s">
        <v>84</v>
      </c>
      <c r="AT152" s="183" t="s">
        <v>75</v>
      </c>
      <c r="AU152" s="183" t="s">
        <v>84</v>
      </c>
      <c r="AY152" s="182" t="s">
        <v>129</v>
      </c>
      <c r="BK152" s="184">
        <f>SUM(BK153:BK193)</f>
        <v>0</v>
      </c>
    </row>
    <row r="153" spans="1:65" s="2" customFormat="1" ht="21.75" customHeight="1">
      <c r="A153" s="34"/>
      <c r="B153" s="35"/>
      <c r="C153" s="187" t="s">
        <v>177</v>
      </c>
      <c r="D153" s="187" t="s">
        <v>131</v>
      </c>
      <c r="E153" s="188" t="s">
        <v>887</v>
      </c>
      <c r="F153" s="189" t="s">
        <v>888</v>
      </c>
      <c r="G153" s="190" t="s">
        <v>134</v>
      </c>
      <c r="H153" s="191">
        <v>463.18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42</v>
      </c>
      <c r="O153" s="71"/>
      <c r="P153" s="197">
        <f>O153*H153</f>
        <v>0</v>
      </c>
      <c r="Q153" s="197">
        <v>3.0000000000000001E-3</v>
      </c>
      <c r="R153" s="197">
        <f>Q153*H153</f>
        <v>1.38954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135</v>
      </c>
      <c r="AT153" s="199" t="s">
        <v>131</v>
      </c>
      <c r="AU153" s="199" t="s">
        <v>136</v>
      </c>
      <c r="AY153" s="17" t="s">
        <v>129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136</v>
      </c>
      <c r="BK153" s="200">
        <f>ROUND(I153*H153,2)</f>
        <v>0</v>
      </c>
      <c r="BL153" s="17" t="s">
        <v>135</v>
      </c>
      <c r="BM153" s="199" t="s">
        <v>889</v>
      </c>
    </row>
    <row r="154" spans="1:65" s="2" customFormat="1" ht="21.75" customHeight="1">
      <c r="A154" s="34"/>
      <c r="B154" s="35"/>
      <c r="C154" s="187" t="s">
        <v>182</v>
      </c>
      <c r="D154" s="187" t="s">
        <v>131</v>
      </c>
      <c r="E154" s="188" t="s">
        <v>890</v>
      </c>
      <c r="F154" s="189" t="s">
        <v>891</v>
      </c>
      <c r="G154" s="190" t="s">
        <v>134</v>
      </c>
      <c r="H154" s="191">
        <v>463.18</v>
      </c>
      <c r="I154" s="192"/>
      <c r="J154" s="193">
        <f>ROUND(I154*H154,2)</f>
        <v>0</v>
      </c>
      <c r="K154" s="194"/>
      <c r="L154" s="39"/>
      <c r="M154" s="195" t="s">
        <v>1</v>
      </c>
      <c r="N154" s="196" t="s">
        <v>42</v>
      </c>
      <c r="O154" s="71"/>
      <c r="P154" s="197">
        <f>O154*H154</f>
        <v>0</v>
      </c>
      <c r="Q154" s="197">
        <v>5.1000000000000004E-3</v>
      </c>
      <c r="R154" s="197">
        <f>Q154*H154</f>
        <v>2.3622180000000004</v>
      </c>
      <c r="S154" s="197">
        <v>0</v>
      </c>
      <c r="T154" s="19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135</v>
      </c>
      <c r="AT154" s="199" t="s">
        <v>131</v>
      </c>
      <c r="AU154" s="199" t="s">
        <v>136</v>
      </c>
      <c r="AY154" s="17" t="s">
        <v>129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136</v>
      </c>
      <c r="BK154" s="200">
        <f>ROUND(I154*H154,2)</f>
        <v>0</v>
      </c>
      <c r="BL154" s="17" t="s">
        <v>135</v>
      </c>
      <c r="BM154" s="199" t="s">
        <v>892</v>
      </c>
    </row>
    <row r="155" spans="1:65" s="13" customFormat="1" ht="20">
      <c r="B155" s="201"/>
      <c r="C155" s="202"/>
      <c r="D155" s="203" t="s">
        <v>146</v>
      </c>
      <c r="E155" s="204" t="s">
        <v>1</v>
      </c>
      <c r="F155" s="205" t="s">
        <v>893</v>
      </c>
      <c r="G155" s="202"/>
      <c r="H155" s="206">
        <v>164.41</v>
      </c>
      <c r="I155" s="207"/>
      <c r="J155" s="202"/>
      <c r="K155" s="202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146</v>
      </c>
      <c r="AU155" s="212" t="s">
        <v>136</v>
      </c>
      <c r="AV155" s="13" t="s">
        <v>136</v>
      </c>
      <c r="AW155" s="13" t="s">
        <v>32</v>
      </c>
      <c r="AX155" s="13" t="s">
        <v>76</v>
      </c>
      <c r="AY155" s="212" t="s">
        <v>129</v>
      </c>
    </row>
    <row r="156" spans="1:65" s="13" customFormat="1">
      <c r="B156" s="201"/>
      <c r="C156" s="202"/>
      <c r="D156" s="203" t="s">
        <v>146</v>
      </c>
      <c r="E156" s="204" t="s">
        <v>1</v>
      </c>
      <c r="F156" s="205" t="s">
        <v>894</v>
      </c>
      <c r="G156" s="202"/>
      <c r="H156" s="206">
        <v>208.71</v>
      </c>
      <c r="I156" s="207"/>
      <c r="J156" s="202"/>
      <c r="K156" s="202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146</v>
      </c>
      <c r="AU156" s="212" t="s">
        <v>136</v>
      </c>
      <c r="AV156" s="13" t="s">
        <v>136</v>
      </c>
      <c r="AW156" s="13" t="s">
        <v>32</v>
      </c>
      <c r="AX156" s="13" t="s">
        <v>76</v>
      </c>
      <c r="AY156" s="212" t="s">
        <v>129</v>
      </c>
    </row>
    <row r="157" spans="1:65" s="13" customFormat="1">
      <c r="B157" s="201"/>
      <c r="C157" s="202"/>
      <c r="D157" s="203" t="s">
        <v>146</v>
      </c>
      <c r="E157" s="204" t="s">
        <v>1</v>
      </c>
      <c r="F157" s="205" t="s">
        <v>895</v>
      </c>
      <c r="G157" s="202"/>
      <c r="H157" s="206">
        <v>71.36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146</v>
      </c>
      <c r="AU157" s="212" t="s">
        <v>136</v>
      </c>
      <c r="AV157" s="13" t="s">
        <v>136</v>
      </c>
      <c r="AW157" s="13" t="s">
        <v>32</v>
      </c>
      <c r="AX157" s="13" t="s">
        <v>76</v>
      </c>
      <c r="AY157" s="212" t="s">
        <v>129</v>
      </c>
    </row>
    <row r="158" spans="1:65" s="13" customFormat="1">
      <c r="B158" s="201"/>
      <c r="C158" s="202"/>
      <c r="D158" s="203" t="s">
        <v>146</v>
      </c>
      <c r="E158" s="204" t="s">
        <v>1</v>
      </c>
      <c r="F158" s="205" t="s">
        <v>896</v>
      </c>
      <c r="G158" s="202"/>
      <c r="H158" s="206">
        <v>18.7</v>
      </c>
      <c r="I158" s="207"/>
      <c r="J158" s="202"/>
      <c r="K158" s="202"/>
      <c r="L158" s="208"/>
      <c r="M158" s="209"/>
      <c r="N158" s="210"/>
      <c r="O158" s="210"/>
      <c r="P158" s="210"/>
      <c r="Q158" s="210"/>
      <c r="R158" s="210"/>
      <c r="S158" s="210"/>
      <c r="T158" s="211"/>
      <c r="AT158" s="212" t="s">
        <v>146</v>
      </c>
      <c r="AU158" s="212" t="s">
        <v>136</v>
      </c>
      <c r="AV158" s="13" t="s">
        <v>136</v>
      </c>
      <c r="AW158" s="13" t="s">
        <v>32</v>
      </c>
      <c r="AX158" s="13" t="s">
        <v>76</v>
      </c>
      <c r="AY158" s="212" t="s">
        <v>129</v>
      </c>
    </row>
    <row r="159" spans="1:65" s="15" customFormat="1">
      <c r="B159" s="239"/>
      <c r="C159" s="240"/>
      <c r="D159" s="203" t="s">
        <v>146</v>
      </c>
      <c r="E159" s="241" t="s">
        <v>1</v>
      </c>
      <c r="F159" s="242" t="s">
        <v>872</v>
      </c>
      <c r="G159" s="240"/>
      <c r="H159" s="243">
        <v>463.18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AT159" s="249" t="s">
        <v>146</v>
      </c>
      <c r="AU159" s="249" t="s">
        <v>136</v>
      </c>
      <c r="AV159" s="15" t="s">
        <v>135</v>
      </c>
      <c r="AW159" s="15" t="s">
        <v>32</v>
      </c>
      <c r="AX159" s="15" t="s">
        <v>84</v>
      </c>
      <c r="AY159" s="249" t="s">
        <v>129</v>
      </c>
    </row>
    <row r="160" spans="1:65" s="2" customFormat="1" ht="21.75" customHeight="1">
      <c r="A160" s="34"/>
      <c r="B160" s="35"/>
      <c r="C160" s="187" t="s">
        <v>187</v>
      </c>
      <c r="D160" s="187" t="s">
        <v>131</v>
      </c>
      <c r="E160" s="188" t="s">
        <v>897</v>
      </c>
      <c r="F160" s="189" t="s">
        <v>898</v>
      </c>
      <c r="G160" s="190" t="s">
        <v>134</v>
      </c>
      <c r="H160" s="191">
        <v>1398.35</v>
      </c>
      <c r="I160" s="192"/>
      <c r="J160" s="193">
        <f>ROUND(I160*H160,2)</f>
        <v>0</v>
      </c>
      <c r="K160" s="194"/>
      <c r="L160" s="39"/>
      <c r="M160" s="195" t="s">
        <v>1</v>
      </c>
      <c r="N160" s="196" t="s">
        <v>42</v>
      </c>
      <c r="O160" s="71"/>
      <c r="P160" s="197">
        <f>O160*H160</f>
        <v>0</v>
      </c>
      <c r="Q160" s="197">
        <v>3.0000000000000001E-3</v>
      </c>
      <c r="R160" s="197">
        <f>Q160*H160</f>
        <v>4.1950500000000002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135</v>
      </c>
      <c r="AT160" s="199" t="s">
        <v>131</v>
      </c>
      <c r="AU160" s="199" t="s">
        <v>136</v>
      </c>
      <c r="AY160" s="17" t="s">
        <v>129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136</v>
      </c>
      <c r="BK160" s="200">
        <f>ROUND(I160*H160,2)</f>
        <v>0</v>
      </c>
      <c r="BL160" s="17" t="s">
        <v>135</v>
      </c>
      <c r="BM160" s="199" t="s">
        <v>899</v>
      </c>
    </row>
    <row r="161" spans="1:65" s="2" customFormat="1" ht="21.75" customHeight="1">
      <c r="A161" s="34"/>
      <c r="B161" s="35"/>
      <c r="C161" s="187" t="s">
        <v>194</v>
      </c>
      <c r="D161" s="187" t="s">
        <v>131</v>
      </c>
      <c r="E161" s="188" t="s">
        <v>900</v>
      </c>
      <c r="F161" s="189" t="s">
        <v>901</v>
      </c>
      <c r="G161" s="190" t="s">
        <v>134</v>
      </c>
      <c r="H161" s="191">
        <v>1398.35</v>
      </c>
      <c r="I161" s="192"/>
      <c r="J161" s="193">
        <f>ROUND(I161*H161,2)</f>
        <v>0</v>
      </c>
      <c r="K161" s="194"/>
      <c r="L161" s="39"/>
      <c r="M161" s="195" t="s">
        <v>1</v>
      </c>
      <c r="N161" s="196" t="s">
        <v>42</v>
      </c>
      <c r="O161" s="71"/>
      <c r="P161" s="197">
        <f>O161*H161</f>
        <v>0</v>
      </c>
      <c r="Q161" s="197">
        <v>5.1999999999999998E-3</v>
      </c>
      <c r="R161" s="197">
        <f>Q161*H161</f>
        <v>7.2714199999999991</v>
      </c>
      <c r="S161" s="197">
        <v>0</v>
      </c>
      <c r="T161" s="19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135</v>
      </c>
      <c r="AT161" s="199" t="s">
        <v>131</v>
      </c>
      <c r="AU161" s="199" t="s">
        <v>136</v>
      </c>
      <c r="AY161" s="17" t="s">
        <v>129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136</v>
      </c>
      <c r="BK161" s="200">
        <f>ROUND(I161*H161,2)</f>
        <v>0</v>
      </c>
      <c r="BL161" s="17" t="s">
        <v>135</v>
      </c>
      <c r="BM161" s="199" t="s">
        <v>902</v>
      </c>
    </row>
    <row r="162" spans="1:65" s="13" customFormat="1">
      <c r="B162" s="201"/>
      <c r="C162" s="202"/>
      <c r="D162" s="203" t="s">
        <v>146</v>
      </c>
      <c r="E162" s="204" t="s">
        <v>1</v>
      </c>
      <c r="F162" s="205" t="s">
        <v>903</v>
      </c>
      <c r="G162" s="202"/>
      <c r="H162" s="206">
        <v>173.18</v>
      </c>
      <c r="I162" s="207"/>
      <c r="J162" s="202"/>
      <c r="K162" s="202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146</v>
      </c>
      <c r="AU162" s="212" t="s">
        <v>136</v>
      </c>
      <c r="AV162" s="13" t="s">
        <v>136</v>
      </c>
      <c r="AW162" s="13" t="s">
        <v>32</v>
      </c>
      <c r="AX162" s="13" t="s">
        <v>76</v>
      </c>
      <c r="AY162" s="212" t="s">
        <v>129</v>
      </c>
    </row>
    <row r="163" spans="1:65" s="13" customFormat="1">
      <c r="B163" s="201"/>
      <c r="C163" s="202"/>
      <c r="D163" s="203" t="s">
        <v>146</v>
      </c>
      <c r="E163" s="204" t="s">
        <v>1</v>
      </c>
      <c r="F163" s="205" t="s">
        <v>904</v>
      </c>
      <c r="G163" s="202"/>
      <c r="H163" s="206">
        <v>183.82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146</v>
      </c>
      <c r="AU163" s="212" t="s">
        <v>136</v>
      </c>
      <c r="AV163" s="13" t="s">
        <v>136</v>
      </c>
      <c r="AW163" s="13" t="s">
        <v>32</v>
      </c>
      <c r="AX163" s="13" t="s">
        <v>76</v>
      </c>
      <c r="AY163" s="212" t="s">
        <v>129</v>
      </c>
    </row>
    <row r="164" spans="1:65" s="13" customFormat="1">
      <c r="B164" s="201"/>
      <c r="C164" s="202"/>
      <c r="D164" s="203" t="s">
        <v>146</v>
      </c>
      <c r="E164" s="204" t="s">
        <v>1</v>
      </c>
      <c r="F164" s="205" t="s">
        <v>905</v>
      </c>
      <c r="G164" s="202"/>
      <c r="H164" s="206">
        <v>108.99</v>
      </c>
      <c r="I164" s="207"/>
      <c r="J164" s="202"/>
      <c r="K164" s="202"/>
      <c r="L164" s="208"/>
      <c r="M164" s="209"/>
      <c r="N164" s="210"/>
      <c r="O164" s="210"/>
      <c r="P164" s="210"/>
      <c r="Q164" s="210"/>
      <c r="R164" s="210"/>
      <c r="S164" s="210"/>
      <c r="T164" s="211"/>
      <c r="AT164" s="212" t="s">
        <v>146</v>
      </c>
      <c r="AU164" s="212" t="s">
        <v>136</v>
      </c>
      <c r="AV164" s="13" t="s">
        <v>136</v>
      </c>
      <c r="AW164" s="13" t="s">
        <v>32</v>
      </c>
      <c r="AX164" s="13" t="s">
        <v>76</v>
      </c>
      <c r="AY164" s="212" t="s">
        <v>129</v>
      </c>
    </row>
    <row r="165" spans="1:65" s="13" customFormat="1">
      <c r="B165" s="201"/>
      <c r="C165" s="202"/>
      <c r="D165" s="203" t="s">
        <v>146</v>
      </c>
      <c r="E165" s="204" t="s">
        <v>1</v>
      </c>
      <c r="F165" s="205" t="s">
        <v>906</v>
      </c>
      <c r="G165" s="202"/>
      <c r="H165" s="206">
        <v>91.21</v>
      </c>
      <c r="I165" s="207"/>
      <c r="J165" s="202"/>
      <c r="K165" s="202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146</v>
      </c>
      <c r="AU165" s="212" t="s">
        <v>136</v>
      </c>
      <c r="AV165" s="13" t="s">
        <v>136</v>
      </c>
      <c r="AW165" s="13" t="s">
        <v>32</v>
      </c>
      <c r="AX165" s="13" t="s">
        <v>76</v>
      </c>
      <c r="AY165" s="212" t="s">
        <v>129</v>
      </c>
    </row>
    <row r="166" spans="1:65" s="13" customFormat="1">
      <c r="B166" s="201"/>
      <c r="C166" s="202"/>
      <c r="D166" s="203" t="s">
        <v>146</v>
      </c>
      <c r="E166" s="204" t="s">
        <v>1</v>
      </c>
      <c r="F166" s="205" t="s">
        <v>907</v>
      </c>
      <c r="G166" s="202"/>
      <c r="H166" s="206">
        <v>101.5</v>
      </c>
      <c r="I166" s="207"/>
      <c r="J166" s="202"/>
      <c r="K166" s="202"/>
      <c r="L166" s="208"/>
      <c r="M166" s="209"/>
      <c r="N166" s="210"/>
      <c r="O166" s="210"/>
      <c r="P166" s="210"/>
      <c r="Q166" s="210"/>
      <c r="R166" s="210"/>
      <c r="S166" s="210"/>
      <c r="T166" s="211"/>
      <c r="AT166" s="212" t="s">
        <v>146</v>
      </c>
      <c r="AU166" s="212" t="s">
        <v>136</v>
      </c>
      <c r="AV166" s="13" t="s">
        <v>136</v>
      </c>
      <c r="AW166" s="13" t="s">
        <v>32</v>
      </c>
      <c r="AX166" s="13" t="s">
        <v>76</v>
      </c>
      <c r="AY166" s="212" t="s">
        <v>129</v>
      </c>
    </row>
    <row r="167" spans="1:65" s="13" customFormat="1">
      <c r="B167" s="201"/>
      <c r="C167" s="202"/>
      <c r="D167" s="203" t="s">
        <v>146</v>
      </c>
      <c r="E167" s="204" t="s">
        <v>1</v>
      </c>
      <c r="F167" s="205" t="s">
        <v>908</v>
      </c>
      <c r="G167" s="202"/>
      <c r="H167" s="206">
        <v>105.4</v>
      </c>
      <c r="I167" s="207"/>
      <c r="J167" s="202"/>
      <c r="K167" s="202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146</v>
      </c>
      <c r="AU167" s="212" t="s">
        <v>136</v>
      </c>
      <c r="AV167" s="13" t="s">
        <v>136</v>
      </c>
      <c r="AW167" s="13" t="s">
        <v>32</v>
      </c>
      <c r="AX167" s="13" t="s">
        <v>76</v>
      </c>
      <c r="AY167" s="212" t="s">
        <v>129</v>
      </c>
    </row>
    <row r="168" spans="1:65" s="13" customFormat="1">
      <c r="B168" s="201"/>
      <c r="C168" s="202"/>
      <c r="D168" s="203" t="s">
        <v>146</v>
      </c>
      <c r="E168" s="204" t="s">
        <v>1</v>
      </c>
      <c r="F168" s="205" t="s">
        <v>909</v>
      </c>
      <c r="G168" s="202"/>
      <c r="H168" s="206">
        <v>21.68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146</v>
      </c>
      <c r="AU168" s="212" t="s">
        <v>136</v>
      </c>
      <c r="AV168" s="13" t="s">
        <v>136</v>
      </c>
      <c r="AW168" s="13" t="s">
        <v>32</v>
      </c>
      <c r="AX168" s="13" t="s">
        <v>76</v>
      </c>
      <c r="AY168" s="212" t="s">
        <v>129</v>
      </c>
    </row>
    <row r="169" spans="1:65" s="13" customFormat="1">
      <c r="B169" s="201"/>
      <c r="C169" s="202"/>
      <c r="D169" s="203" t="s">
        <v>146</v>
      </c>
      <c r="E169" s="204" t="s">
        <v>1</v>
      </c>
      <c r="F169" s="205" t="s">
        <v>910</v>
      </c>
      <c r="G169" s="202"/>
      <c r="H169" s="206">
        <v>67.83</v>
      </c>
      <c r="I169" s="207"/>
      <c r="J169" s="202"/>
      <c r="K169" s="202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146</v>
      </c>
      <c r="AU169" s="212" t="s">
        <v>136</v>
      </c>
      <c r="AV169" s="13" t="s">
        <v>136</v>
      </c>
      <c r="AW169" s="13" t="s">
        <v>32</v>
      </c>
      <c r="AX169" s="13" t="s">
        <v>76</v>
      </c>
      <c r="AY169" s="212" t="s">
        <v>129</v>
      </c>
    </row>
    <row r="170" spans="1:65" s="13" customFormat="1">
      <c r="B170" s="201"/>
      <c r="C170" s="202"/>
      <c r="D170" s="203" t="s">
        <v>146</v>
      </c>
      <c r="E170" s="204" t="s">
        <v>1</v>
      </c>
      <c r="F170" s="205" t="s">
        <v>911</v>
      </c>
      <c r="G170" s="202"/>
      <c r="H170" s="206">
        <v>283.5</v>
      </c>
      <c r="I170" s="207"/>
      <c r="J170" s="202"/>
      <c r="K170" s="202"/>
      <c r="L170" s="208"/>
      <c r="M170" s="209"/>
      <c r="N170" s="210"/>
      <c r="O170" s="210"/>
      <c r="P170" s="210"/>
      <c r="Q170" s="210"/>
      <c r="R170" s="210"/>
      <c r="S170" s="210"/>
      <c r="T170" s="211"/>
      <c r="AT170" s="212" t="s">
        <v>146</v>
      </c>
      <c r="AU170" s="212" t="s">
        <v>136</v>
      </c>
      <c r="AV170" s="13" t="s">
        <v>136</v>
      </c>
      <c r="AW170" s="13" t="s">
        <v>32</v>
      </c>
      <c r="AX170" s="13" t="s">
        <v>76</v>
      </c>
      <c r="AY170" s="212" t="s">
        <v>129</v>
      </c>
    </row>
    <row r="171" spans="1:65" s="13" customFormat="1">
      <c r="B171" s="201"/>
      <c r="C171" s="202"/>
      <c r="D171" s="203" t="s">
        <v>146</v>
      </c>
      <c r="E171" s="204" t="s">
        <v>1</v>
      </c>
      <c r="F171" s="205" t="s">
        <v>912</v>
      </c>
      <c r="G171" s="202"/>
      <c r="H171" s="206">
        <v>180.6</v>
      </c>
      <c r="I171" s="207"/>
      <c r="J171" s="202"/>
      <c r="K171" s="202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146</v>
      </c>
      <c r="AU171" s="212" t="s">
        <v>136</v>
      </c>
      <c r="AV171" s="13" t="s">
        <v>136</v>
      </c>
      <c r="AW171" s="13" t="s">
        <v>32</v>
      </c>
      <c r="AX171" s="13" t="s">
        <v>76</v>
      </c>
      <c r="AY171" s="212" t="s">
        <v>129</v>
      </c>
    </row>
    <row r="172" spans="1:65" s="13" customFormat="1">
      <c r="B172" s="201"/>
      <c r="C172" s="202"/>
      <c r="D172" s="203" t="s">
        <v>146</v>
      </c>
      <c r="E172" s="204" t="s">
        <v>1</v>
      </c>
      <c r="F172" s="205" t="s">
        <v>913</v>
      </c>
      <c r="G172" s="202"/>
      <c r="H172" s="206">
        <v>59.64</v>
      </c>
      <c r="I172" s="207"/>
      <c r="J172" s="202"/>
      <c r="K172" s="202"/>
      <c r="L172" s="208"/>
      <c r="M172" s="209"/>
      <c r="N172" s="210"/>
      <c r="O172" s="210"/>
      <c r="P172" s="210"/>
      <c r="Q172" s="210"/>
      <c r="R172" s="210"/>
      <c r="S172" s="210"/>
      <c r="T172" s="211"/>
      <c r="AT172" s="212" t="s">
        <v>146</v>
      </c>
      <c r="AU172" s="212" t="s">
        <v>136</v>
      </c>
      <c r="AV172" s="13" t="s">
        <v>136</v>
      </c>
      <c r="AW172" s="13" t="s">
        <v>32</v>
      </c>
      <c r="AX172" s="13" t="s">
        <v>76</v>
      </c>
      <c r="AY172" s="212" t="s">
        <v>129</v>
      </c>
    </row>
    <row r="173" spans="1:65" s="13" customFormat="1">
      <c r="B173" s="201"/>
      <c r="C173" s="202"/>
      <c r="D173" s="203" t="s">
        <v>146</v>
      </c>
      <c r="E173" s="204" t="s">
        <v>1</v>
      </c>
      <c r="F173" s="205" t="s">
        <v>914</v>
      </c>
      <c r="G173" s="202"/>
      <c r="H173" s="206">
        <v>21</v>
      </c>
      <c r="I173" s="207"/>
      <c r="J173" s="202"/>
      <c r="K173" s="202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146</v>
      </c>
      <c r="AU173" s="212" t="s">
        <v>136</v>
      </c>
      <c r="AV173" s="13" t="s">
        <v>136</v>
      </c>
      <c r="AW173" s="13" t="s">
        <v>32</v>
      </c>
      <c r="AX173" s="13" t="s">
        <v>76</v>
      </c>
      <c r="AY173" s="212" t="s">
        <v>129</v>
      </c>
    </row>
    <row r="174" spans="1:65" s="15" customFormat="1">
      <c r="B174" s="239"/>
      <c r="C174" s="240"/>
      <c r="D174" s="203" t="s">
        <v>146</v>
      </c>
      <c r="E174" s="241" t="s">
        <v>1</v>
      </c>
      <c r="F174" s="242" t="s">
        <v>872</v>
      </c>
      <c r="G174" s="240"/>
      <c r="H174" s="243">
        <v>1398.35</v>
      </c>
      <c r="I174" s="244"/>
      <c r="J174" s="240"/>
      <c r="K174" s="240"/>
      <c r="L174" s="245"/>
      <c r="M174" s="246"/>
      <c r="N174" s="247"/>
      <c r="O174" s="247"/>
      <c r="P174" s="247"/>
      <c r="Q174" s="247"/>
      <c r="R174" s="247"/>
      <c r="S174" s="247"/>
      <c r="T174" s="248"/>
      <c r="AT174" s="249" t="s">
        <v>146</v>
      </c>
      <c r="AU174" s="249" t="s">
        <v>136</v>
      </c>
      <c r="AV174" s="15" t="s">
        <v>135</v>
      </c>
      <c r="AW174" s="15" t="s">
        <v>32</v>
      </c>
      <c r="AX174" s="15" t="s">
        <v>84</v>
      </c>
      <c r="AY174" s="249" t="s">
        <v>129</v>
      </c>
    </row>
    <row r="175" spans="1:65" s="2" customFormat="1" ht="21.75" customHeight="1">
      <c r="A175" s="34"/>
      <c r="B175" s="35"/>
      <c r="C175" s="187" t="s">
        <v>200</v>
      </c>
      <c r="D175" s="187" t="s">
        <v>131</v>
      </c>
      <c r="E175" s="188" t="s">
        <v>915</v>
      </c>
      <c r="F175" s="189" t="s">
        <v>916</v>
      </c>
      <c r="G175" s="190" t="s">
        <v>134</v>
      </c>
      <c r="H175" s="191">
        <v>101.78700000000001</v>
      </c>
      <c r="I175" s="192"/>
      <c r="J175" s="193">
        <f>ROUND(I175*H175,2)</f>
        <v>0</v>
      </c>
      <c r="K175" s="194"/>
      <c r="L175" s="39"/>
      <c r="M175" s="195" t="s">
        <v>1</v>
      </c>
      <c r="N175" s="196" t="s">
        <v>42</v>
      </c>
      <c r="O175" s="71"/>
      <c r="P175" s="197">
        <f>O175*H175</f>
        <v>0</v>
      </c>
      <c r="Q175" s="197">
        <v>1.54E-2</v>
      </c>
      <c r="R175" s="197">
        <f>Q175*H175</f>
        <v>1.5675198000000001</v>
      </c>
      <c r="S175" s="197">
        <v>0</v>
      </c>
      <c r="T175" s="19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135</v>
      </c>
      <c r="AT175" s="199" t="s">
        <v>131</v>
      </c>
      <c r="AU175" s="199" t="s">
        <v>136</v>
      </c>
      <c r="AY175" s="17" t="s">
        <v>129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7" t="s">
        <v>136</v>
      </c>
      <c r="BK175" s="200">
        <f>ROUND(I175*H175,2)</f>
        <v>0</v>
      </c>
      <c r="BL175" s="17" t="s">
        <v>135</v>
      </c>
      <c r="BM175" s="199" t="s">
        <v>917</v>
      </c>
    </row>
    <row r="176" spans="1:65" s="14" customFormat="1">
      <c r="B176" s="213"/>
      <c r="C176" s="214"/>
      <c r="D176" s="203" t="s">
        <v>146</v>
      </c>
      <c r="E176" s="215" t="s">
        <v>1</v>
      </c>
      <c r="F176" s="216" t="s">
        <v>918</v>
      </c>
      <c r="G176" s="214"/>
      <c r="H176" s="215" t="s">
        <v>1</v>
      </c>
      <c r="I176" s="217"/>
      <c r="J176" s="214"/>
      <c r="K176" s="214"/>
      <c r="L176" s="218"/>
      <c r="M176" s="219"/>
      <c r="N176" s="220"/>
      <c r="O176" s="220"/>
      <c r="P176" s="220"/>
      <c r="Q176" s="220"/>
      <c r="R176" s="220"/>
      <c r="S176" s="220"/>
      <c r="T176" s="221"/>
      <c r="AT176" s="222" t="s">
        <v>146</v>
      </c>
      <c r="AU176" s="222" t="s">
        <v>136</v>
      </c>
      <c r="AV176" s="14" t="s">
        <v>84</v>
      </c>
      <c r="AW176" s="14" t="s">
        <v>32</v>
      </c>
      <c r="AX176" s="14" t="s">
        <v>76</v>
      </c>
      <c r="AY176" s="222" t="s">
        <v>129</v>
      </c>
    </row>
    <row r="177" spans="1:65" s="13" customFormat="1">
      <c r="B177" s="201"/>
      <c r="C177" s="202"/>
      <c r="D177" s="203" t="s">
        <v>146</v>
      </c>
      <c r="E177" s="204" t="s">
        <v>1</v>
      </c>
      <c r="F177" s="205" t="s">
        <v>919</v>
      </c>
      <c r="G177" s="202"/>
      <c r="H177" s="206">
        <v>101.78700000000001</v>
      </c>
      <c r="I177" s="207"/>
      <c r="J177" s="202"/>
      <c r="K177" s="202"/>
      <c r="L177" s="208"/>
      <c r="M177" s="209"/>
      <c r="N177" s="210"/>
      <c r="O177" s="210"/>
      <c r="P177" s="210"/>
      <c r="Q177" s="210"/>
      <c r="R177" s="210"/>
      <c r="S177" s="210"/>
      <c r="T177" s="211"/>
      <c r="AT177" s="212" t="s">
        <v>146</v>
      </c>
      <c r="AU177" s="212" t="s">
        <v>136</v>
      </c>
      <c r="AV177" s="13" t="s">
        <v>136</v>
      </c>
      <c r="AW177" s="13" t="s">
        <v>32</v>
      </c>
      <c r="AX177" s="13" t="s">
        <v>84</v>
      </c>
      <c r="AY177" s="212" t="s">
        <v>129</v>
      </c>
    </row>
    <row r="178" spans="1:65" s="2" customFormat="1" ht="16.5" customHeight="1">
      <c r="A178" s="34"/>
      <c r="B178" s="35"/>
      <c r="C178" s="187" t="s">
        <v>8</v>
      </c>
      <c r="D178" s="187" t="s">
        <v>131</v>
      </c>
      <c r="E178" s="188" t="s">
        <v>920</v>
      </c>
      <c r="F178" s="189" t="s">
        <v>921</v>
      </c>
      <c r="G178" s="190" t="s">
        <v>134</v>
      </c>
      <c r="H178" s="191">
        <v>394.89</v>
      </c>
      <c r="I178" s="192"/>
      <c r="J178" s="193">
        <f>ROUND(I178*H178,2)</f>
        <v>0</v>
      </c>
      <c r="K178" s="194"/>
      <c r="L178" s="39"/>
      <c r="M178" s="195" t="s">
        <v>1</v>
      </c>
      <c r="N178" s="196" t="s">
        <v>42</v>
      </c>
      <c r="O178" s="71"/>
      <c r="P178" s="197">
        <f>O178*H178</f>
        <v>0</v>
      </c>
      <c r="Q178" s="197">
        <v>0</v>
      </c>
      <c r="R178" s="197">
        <f>Q178*H178</f>
        <v>0</v>
      </c>
      <c r="S178" s="197">
        <v>0</v>
      </c>
      <c r="T178" s="19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135</v>
      </c>
      <c r="AT178" s="199" t="s">
        <v>131</v>
      </c>
      <c r="AU178" s="199" t="s">
        <v>136</v>
      </c>
      <c r="AY178" s="17" t="s">
        <v>129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136</v>
      </c>
      <c r="BK178" s="200">
        <f>ROUND(I178*H178,2)</f>
        <v>0</v>
      </c>
      <c r="BL178" s="17" t="s">
        <v>135</v>
      </c>
      <c r="BM178" s="199" t="s">
        <v>922</v>
      </c>
    </row>
    <row r="179" spans="1:65" s="13" customFormat="1">
      <c r="B179" s="201"/>
      <c r="C179" s="202"/>
      <c r="D179" s="203" t="s">
        <v>146</v>
      </c>
      <c r="E179" s="204" t="s">
        <v>1</v>
      </c>
      <c r="F179" s="205" t="s">
        <v>923</v>
      </c>
      <c r="G179" s="202"/>
      <c r="H179" s="206">
        <v>145.02000000000001</v>
      </c>
      <c r="I179" s="207"/>
      <c r="J179" s="202"/>
      <c r="K179" s="202"/>
      <c r="L179" s="208"/>
      <c r="M179" s="209"/>
      <c r="N179" s="210"/>
      <c r="O179" s="210"/>
      <c r="P179" s="210"/>
      <c r="Q179" s="210"/>
      <c r="R179" s="210"/>
      <c r="S179" s="210"/>
      <c r="T179" s="211"/>
      <c r="AT179" s="212" t="s">
        <v>146</v>
      </c>
      <c r="AU179" s="212" t="s">
        <v>136</v>
      </c>
      <c r="AV179" s="13" t="s">
        <v>136</v>
      </c>
      <c r="AW179" s="13" t="s">
        <v>32</v>
      </c>
      <c r="AX179" s="13" t="s">
        <v>76</v>
      </c>
      <c r="AY179" s="212" t="s">
        <v>129</v>
      </c>
    </row>
    <row r="180" spans="1:65" s="13" customFormat="1">
      <c r="B180" s="201"/>
      <c r="C180" s="202"/>
      <c r="D180" s="203" t="s">
        <v>146</v>
      </c>
      <c r="E180" s="204" t="s">
        <v>1</v>
      </c>
      <c r="F180" s="205" t="s">
        <v>924</v>
      </c>
      <c r="G180" s="202"/>
      <c r="H180" s="206">
        <v>212.41</v>
      </c>
      <c r="I180" s="207"/>
      <c r="J180" s="202"/>
      <c r="K180" s="202"/>
      <c r="L180" s="208"/>
      <c r="M180" s="209"/>
      <c r="N180" s="210"/>
      <c r="O180" s="210"/>
      <c r="P180" s="210"/>
      <c r="Q180" s="210"/>
      <c r="R180" s="210"/>
      <c r="S180" s="210"/>
      <c r="T180" s="211"/>
      <c r="AT180" s="212" t="s">
        <v>146</v>
      </c>
      <c r="AU180" s="212" t="s">
        <v>136</v>
      </c>
      <c r="AV180" s="13" t="s">
        <v>136</v>
      </c>
      <c r="AW180" s="13" t="s">
        <v>32</v>
      </c>
      <c r="AX180" s="13" t="s">
        <v>76</v>
      </c>
      <c r="AY180" s="212" t="s">
        <v>129</v>
      </c>
    </row>
    <row r="181" spans="1:65" s="13" customFormat="1">
      <c r="B181" s="201"/>
      <c r="C181" s="202"/>
      <c r="D181" s="203" t="s">
        <v>146</v>
      </c>
      <c r="E181" s="204" t="s">
        <v>1</v>
      </c>
      <c r="F181" s="205" t="s">
        <v>925</v>
      </c>
      <c r="G181" s="202"/>
      <c r="H181" s="206">
        <v>37.46</v>
      </c>
      <c r="I181" s="207"/>
      <c r="J181" s="202"/>
      <c r="K181" s="202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146</v>
      </c>
      <c r="AU181" s="212" t="s">
        <v>136</v>
      </c>
      <c r="AV181" s="13" t="s">
        <v>136</v>
      </c>
      <c r="AW181" s="13" t="s">
        <v>32</v>
      </c>
      <c r="AX181" s="13" t="s">
        <v>76</v>
      </c>
      <c r="AY181" s="212" t="s">
        <v>129</v>
      </c>
    </row>
    <row r="182" spans="1:65" s="15" customFormat="1">
      <c r="B182" s="239"/>
      <c r="C182" s="240"/>
      <c r="D182" s="203" t="s">
        <v>146</v>
      </c>
      <c r="E182" s="241" t="s">
        <v>1</v>
      </c>
      <c r="F182" s="242" t="s">
        <v>872</v>
      </c>
      <c r="G182" s="240"/>
      <c r="H182" s="243">
        <v>394.89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AT182" s="249" t="s">
        <v>146</v>
      </c>
      <c r="AU182" s="249" t="s">
        <v>136</v>
      </c>
      <c r="AV182" s="15" t="s">
        <v>135</v>
      </c>
      <c r="AW182" s="15" t="s">
        <v>32</v>
      </c>
      <c r="AX182" s="15" t="s">
        <v>84</v>
      </c>
      <c r="AY182" s="249" t="s">
        <v>129</v>
      </c>
    </row>
    <row r="183" spans="1:65" s="2" customFormat="1" ht="21.75" customHeight="1">
      <c r="A183" s="34"/>
      <c r="B183" s="35"/>
      <c r="C183" s="187" t="s">
        <v>208</v>
      </c>
      <c r="D183" s="187" t="s">
        <v>131</v>
      </c>
      <c r="E183" s="188" t="s">
        <v>926</v>
      </c>
      <c r="F183" s="189" t="s">
        <v>927</v>
      </c>
      <c r="G183" s="190" t="s">
        <v>134</v>
      </c>
      <c r="H183" s="191">
        <v>186</v>
      </c>
      <c r="I183" s="192"/>
      <c r="J183" s="193">
        <f>ROUND(I183*H183,2)</f>
        <v>0</v>
      </c>
      <c r="K183" s="194"/>
      <c r="L183" s="39"/>
      <c r="M183" s="195" t="s">
        <v>1</v>
      </c>
      <c r="N183" s="196" t="s">
        <v>42</v>
      </c>
      <c r="O183" s="71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135</v>
      </c>
      <c r="AT183" s="199" t="s">
        <v>131</v>
      </c>
      <c r="AU183" s="199" t="s">
        <v>136</v>
      </c>
      <c r="AY183" s="17" t="s">
        <v>129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136</v>
      </c>
      <c r="BK183" s="200">
        <f>ROUND(I183*H183,2)</f>
        <v>0</v>
      </c>
      <c r="BL183" s="17" t="s">
        <v>135</v>
      </c>
      <c r="BM183" s="199" t="s">
        <v>928</v>
      </c>
    </row>
    <row r="184" spans="1:65" s="13" customFormat="1">
      <c r="B184" s="201"/>
      <c r="C184" s="202"/>
      <c r="D184" s="203" t="s">
        <v>146</v>
      </c>
      <c r="E184" s="204" t="s">
        <v>1</v>
      </c>
      <c r="F184" s="205" t="s">
        <v>929</v>
      </c>
      <c r="G184" s="202"/>
      <c r="H184" s="206">
        <v>136</v>
      </c>
      <c r="I184" s="207"/>
      <c r="J184" s="202"/>
      <c r="K184" s="202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146</v>
      </c>
      <c r="AU184" s="212" t="s">
        <v>136</v>
      </c>
      <c r="AV184" s="13" t="s">
        <v>136</v>
      </c>
      <c r="AW184" s="13" t="s">
        <v>32</v>
      </c>
      <c r="AX184" s="13" t="s">
        <v>76</v>
      </c>
      <c r="AY184" s="212" t="s">
        <v>129</v>
      </c>
    </row>
    <row r="185" spans="1:65" s="13" customFormat="1">
      <c r="B185" s="201"/>
      <c r="C185" s="202"/>
      <c r="D185" s="203" t="s">
        <v>146</v>
      </c>
      <c r="E185" s="204" t="s">
        <v>1</v>
      </c>
      <c r="F185" s="205" t="s">
        <v>354</v>
      </c>
      <c r="G185" s="202"/>
      <c r="H185" s="206">
        <v>50</v>
      </c>
      <c r="I185" s="207"/>
      <c r="J185" s="202"/>
      <c r="K185" s="202"/>
      <c r="L185" s="208"/>
      <c r="M185" s="209"/>
      <c r="N185" s="210"/>
      <c r="O185" s="210"/>
      <c r="P185" s="210"/>
      <c r="Q185" s="210"/>
      <c r="R185" s="210"/>
      <c r="S185" s="210"/>
      <c r="T185" s="211"/>
      <c r="AT185" s="212" t="s">
        <v>146</v>
      </c>
      <c r="AU185" s="212" t="s">
        <v>136</v>
      </c>
      <c r="AV185" s="13" t="s">
        <v>136</v>
      </c>
      <c r="AW185" s="13" t="s">
        <v>32</v>
      </c>
      <c r="AX185" s="13" t="s">
        <v>76</v>
      </c>
      <c r="AY185" s="212" t="s">
        <v>129</v>
      </c>
    </row>
    <row r="186" spans="1:65" s="15" customFormat="1">
      <c r="B186" s="239"/>
      <c r="C186" s="240"/>
      <c r="D186" s="203" t="s">
        <v>146</v>
      </c>
      <c r="E186" s="241" t="s">
        <v>1</v>
      </c>
      <c r="F186" s="242" t="s">
        <v>872</v>
      </c>
      <c r="G186" s="240"/>
      <c r="H186" s="243">
        <v>186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AT186" s="249" t="s">
        <v>146</v>
      </c>
      <c r="AU186" s="249" t="s">
        <v>136</v>
      </c>
      <c r="AV186" s="15" t="s">
        <v>135</v>
      </c>
      <c r="AW186" s="15" t="s">
        <v>32</v>
      </c>
      <c r="AX186" s="15" t="s">
        <v>84</v>
      </c>
      <c r="AY186" s="249" t="s">
        <v>129</v>
      </c>
    </row>
    <row r="187" spans="1:65" s="2" customFormat="1" ht="21.75" customHeight="1">
      <c r="A187" s="34"/>
      <c r="B187" s="35"/>
      <c r="C187" s="187" t="s">
        <v>213</v>
      </c>
      <c r="D187" s="187" t="s">
        <v>131</v>
      </c>
      <c r="E187" s="188" t="s">
        <v>930</v>
      </c>
      <c r="F187" s="189" t="s">
        <v>931</v>
      </c>
      <c r="G187" s="190" t="s">
        <v>144</v>
      </c>
      <c r="H187" s="191">
        <v>1.425</v>
      </c>
      <c r="I187" s="192"/>
      <c r="J187" s="193">
        <f>ROUND(I187*H187,2)</f>
        <v>0</v>
      </c>
      <c r="K187" s="194"/>
      <c r="L187" s="39"/>
      <c r="M187" s="195" t="s">
        <v>1</v>
      </c>
      <c r="N187" s="196" t="s">
        <v>42</v>
      </c>
      <c r="O187" s="71"/>
      <c r="P187" s="197">
        <f>O187*H187</f>
        <v>0</v>
      </c>
      <c r="Q187" s="197">
        <v>2.2563399999999998</v>
      </c>
      <c r="R187" s="197">
        <f>Q187*H187</f>
        <v>3.2152844999999997</v>
      </c>
      <c r="S187" s="197">
        <v>0</v>
      </c>
      <c r="T187" s="19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135</v>
      </c>
      <c r="AT187" s="199" t="s">
        <v>131</v>
      </c>
      <c r="AU187" s="199" t="s">
        <v>136</v>
      </c>
      <c r="AY187" s="17" t="s">
        <v>129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7" t="s">
        <v>136</v>
      </c>
      <c r="BK187" s="200">
        <f>ROUND(I187*H187,2)</f>
        <v>0</v>
      </c>
      <c r="BL187" s="17" t="s">
        <v>135</v>
      </c>
      <c r="BM187" s="199" t="s">
        <v>932</v>
      </c>
    </row>
    <row r="188" spans="1:65" s="13" customFormat="1">
      <c r="B188" s="201"/>
      <c r="C188" s="202"/>
      <c r="D188" s="203" t="s">
        <v>146</v>
      </c>
      <c r="E188" s="204" t="s">
        <v>1</v>
      </c>
      <c r="F188" s="205" t="s">
        <v>933</v>
      </c>
      <c r="G188" s="202"/>
      <c r="H188" s="206">
        <v>0.52500000000000002</v>
      </c>
      <c r="I188" s="207"/>
      <c r="J188" s="202"/>
      <c r="K188" s="202"/>
      <c r="L188" s="208"/>
      <c r="M188" s="209"/>
      <c r="N188" s="210"/>
      <c r="O188" s="210"/>
      <c r="P188" s="210"/>
      <c r="Q188" s="210"/>
      <c r="R188" s="210"/>
      <c r="S188" s="210"/>
      <c r="T188" s="211"/>
      <c r="AT188" s="212" t="s">
        <v>146</v>
      </c>
      <c r="AU188" s="212" t="s">
        <v>136</v>
      </c>
      <c r="AV188" s="13" t="s">
        <v>136</v>
      </c>
      <c r="AW188" s="13" t="s">
        <v>32</v>
      </c>
      <c r="AX188" s="13" t="s">
        <v>76</v>
      </c>
      <c r="AY188" s="212" t="s">
        <v>129</v>
      </c>
    </row>
    <row r="189" spans="1:65" s="13" customFormat="1">
      <c r="B189" s="201"/>
      <c r="C189" s="202"/>
      <c r="D189" s="203" t="s">
        <v>146</v>
      </c>
      <c r="E189" s="204" t="s">
        <v>1</v>
      </c>
      <c r="F189" s="205" t="s">
        <v>934</v>
      </c>
      <c r="G189" s="202"/>
      <c r="H189" s="206">
        <v>0.9</v>
      </c>
      <c r="I189" s="207"/>
      <c r="J189" s="202"/>
      <c r="K189" s="202"/>
      <c r="L189" s="208"/>
      <c r="M189" s="209"/>
      <c r="N189" s="210"/>
      <c r="O189" s="210"/>
      <c r="P189" s="210"/>
      <c r="Q189" s="210"/>
      <c r="R189" s="210"/>
      <c r="S189" s="210"/>
      <c r="T189" s="211"/>
      <c r="AT189" s="212" t="s">
        <v>146</v>
      </c>
      <c r="AU189" s="212" t="s">
        <v>136</v>
      </c>
      <c r="AV189" s="13" t="s">
        <v>136</v>
      </c>
      <c r="AW189" s="13" t="s">
        <v>32</v>
      </c>
      <c r="AX189" s="13" t="s">
        <v>76</v>
      </c>
      <c r="AY189" s="212" t="s">
        <v>129</v>
      </c>
    </row>
    <row r="190" spans="1:65" s="15" customFormat="1">
      <c r="B190" s="239"/>
      <c r="C190" s="240"/>
      <c r="D190" s="203" t="s">
        <v>146</v>
      </c>
      <c r="E190" s="241" t="s">
        <v>1</v>
      </c>
      <c r="F190" s="242" t="s">
        <v>872</v>
      </c>
      <c r="G190" s="240"/>
      <c r="H190" s="243">
        <v>1.425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AT190" s="249" t="s">
        <v>146</v>
      </c>
      <c r="AU190" s="249" t="s">
        <v>136</v>
      </c>
      <c r="AV190" s="15" t="s">
        <v>135</v>
      </c>
      <c r="AW190" s="15" t="s">
        <v>32</v>
      </c>
      <c r="AX190" s="15" t="s">
        <v>84</v>
      </c>
      <c r="AY190" s="249" t="s">
        <v>129</v>
      </c>
    </row>
    <row r="191" spans="1:65" s="2" customFormat="1" ht="21.75" customHeight="1">
      <c r="A191" s="34"/>
      <c r="B191" s="35"/>
      <c r="C191" s="187" t="s">
        <v>218</v>
      </c>
      <c r="D191" s="187" t="s">
        <v>131</v>
      </c>
      <c r="E191" s="188" t="s">
        <v>935</v>
      </c>
      <c r="F191" s="189" t="s">
        <v>936</v>
      </c>
      <c r="G191" s="190" t="s">
        <v>144</v>
      </c>
      <c r="H191" s="191">
        <v>8.5500000000000007</v>
      </c>
      <c r="I191" s="192"/>
      <c r="J191" s="193">
        <f>ROUND(I191*H191,2)</f>
        <v>0</v>
      </c>
      <c r="K191" s="194"/>
      <c r="L191" s="39"/>
      <c r="M191" s="195" t="s">
        <v>1</v>
      </c>
      <c r="N191" s="196" t="s">
        <v>42</v>
      </c>
      <c r="O191" s="71"/>
      <c r="P191" s="197">
        <f>O191*H191</f>
        <v>0</v>
      </c>
      <c r="Q191" s="197">
        <v>2.2563399999999998</v>
      </c>
      <c r="R191" s="197">
        <f>Q191*H191</f>
        <v>19.291706999999999</v>
      </c>
      <c r="S191" s="197">
        <v>0</v>
      </c>
      <c r="T191" s="19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135</v>
      </c>
      <c r="AT191" s="199" t="s">
        <v>131</v>
      </c>
      <c r="AU191" s="199" t="s">
        <v>136</v>
      </c>
      <c r="AY191" s="17" t="s">
        <v>129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7" t="s">
        <v>136</v>
      </c>
      <c r="BK191" s="200">
        <f>ROUND(I191*H191,2)</f>
        <v>0</v>
      </c>
      <c r="BL191" s="17" t="s">
        <v>135</v>
      </c>
      <c r="BM191" s="199" t="s">
        <v>937</v>
      </c>
    </row>
    <row r="192" spans="1:65" s="13" customFormat="1">
      <c r="B192" s="201"/>
      <c r="C192" s="202"/>
      <c r="D192" s="203" t="s">
        <v>146</v>
      </c>
      <c r="E192" s="204" t="s">
        <v>1</v>
      </c>
      <c r="F192" s="205" t="s">
        <v>938</v>
      </c>
      <c r="G192" s="202"/>
      <c r="H192" s="206">
        <v>8.5500000000000007</v>
      </c>
      <c r="I192" s="207"/>
      <c r="J192" s="202"/>
      <c r="K192" s="202"/>
      <c r="L192" s="208"/>
      <c r="M192" s="209"/>
      <c r="N192" s="210"/>
      <c r="O192" s="210"/>
      <c r="P192" s="210"/>
      <c r="Q192" s="210"/>
      <c r="R192" s="210"/>
      <c r="S192" s="210"/>
      <c r="T192" s="211"/>
      <c r="AT192" s="212" t="s">
        <v>146</v>
      </c>
      <c r="AU192" s="212" t="s">
        <v>136</v>
      </c>
      <c r="AV192" s="13" t="s">
        <v>136</v>
      </c>
      <c r="AW192" s="13" t="s">
        <v>32</v>
      </c>
      <c r="AX192" s="13" t="s">
        <v>76</v>
      </c>
      <c r="AY192" s="212" t="s">
        <v>129</v>
      </c>
    </row>
    <row r="193" spans="1:65" s="15" customFormat="1">
      <c r="B193" s="239"/>
      <c r="C193" s="240"/>
      <c r="D193" s="203" t="s">
        <v>146</v>
      </c>
      <c r="E193" s="241" t="s">
        <v>1</v>
      </c>
      <c r="F193" s="242" t="s">
        <v>872</v>
      </c>
      <c r="G193" s="240"/>
      <c r="H193" s="243">
        <v>8.5500000000000007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AT193" s="249" t="s">
        <v>146</v>
      </c>
      <c r="AU193" s="249" t="s">
        <v>136</v>
      </c>
      <c r="AV193" s="15" t="s">
        <v>135</v>
      </c>
      <c r="AW193" s="15" t="s">
        <v>32</v>
      </c>
      <c r="AX193" s="15" t="s">
        <v>84</v>
      </c>
      <c r="AY193" s="249" t="s">
        <v>129</v>
      </c>
    </row>
    <row r="194" spans="1:65" s="12" customFormat="1" ht="22.9" customHeight="1">
      <c r="B194" s="171"/>
      <c r="C194" s="172"/>
      <c r="D194" s="173" t="s">
        <v>75</v>
      </c>
      <c r="E194" s="185" t="s">
        <v>167</v>
      </c>
      <c r="F194" s="185" t="s">
        <v>939</v>
      </c>
      <c r="G194" s="172"/>
      <c r="H194" s="172"/>
      <c r="I194" s="175"/>
      <c r="J194" s="186">
        <f>BK194</f>
        <v>0</v>
      </c>
      <c r="K194" s="172"/>
      <c r="L194" s="177"/>
      <c r="M194" s="178"/>
      <c r="N194" s="179"/>
      <c r="O194" s="179"/>
      <c r="P194" s="180">
        <f>SUM(P195:P196)</f>
        <v>0</v>
      </c>
      <c r="Q194" s="179"/>
      <c r="R194" s="180">
        <f>SUM(R195:R196)</f>
        <v>3.5701344000000002</v>
      </c>
      <c r="S194" s="179"/>
      <c r="T194" s="181">
        <f>SUM(T195:T196)</f>
        <v>0</v>
      </c>
      <c r="AR194" s="182" t="s">
        <v>84</v>
      </c>
      <c r="AT194" s="183" t="s">
        <v>75</v>
      </c>
      <c r="AU194" s="183" t="s">
        <v>84</v>
      </c>
      <c r="AY194" s="182" t="s">
        <v>129</v>
      </c>
      <c r="BK194" s="184">
        <f>SUM(BK195:BK196)</f>
        <v>0</v>
      </c>
    </row>
    <row r="195" spans="1:65" s="2" customFormat="1" ht="21.75" customHeight="1">
      <c r="A195" s="34"/>
      <c r="B195" s="35"/>
      <c r="C195" s="187" t="s">
        <v>222</v>
      </c>
      <c r="D195" s="187" t="s">
        <v>131</v>
      </c>
      <c r="E195" s="188" t="s">
        <v>940</v>
      </c>
      <c r="F195" s="189" t="s">
        <v>941</v>
      </c>
      <c r="G195" s="190" t="s">
        <v>144</v>
      </c>
      <c r="H195" s="191">
        <v>3.36</v>
      </c>
      <c r="I195" s="192"/>
      <c r="J195" s="193">
        <f>ROUND(I195*H195,2)</f>
        <v>0</v>
      </c>
      <c r="K195" s="194"/>
      <c r="L195" s="39"/>
      <c r="M195" s="195" t="s">
        <v>1</v>
      </c>
      <c r="N195" s="196" t="s">
        <v>42</v>
      </c>
      <c r="O195" s="71"/>
      <c r="P195" s="197">
        <f>O195*H195</f>
        <v>0</v>
      </c>
      <c r="Q195" s="197">
        <v>1.06254</v>
      </c>
      <c r="R195" s="197">
        <f>Q195*H195</f>
        <v>3.5701344000000002</v>
      </c>
      <c r="S195" s="197">
        <v>0</v>
      </c>
      <c r="T195" s="19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135</v>
      </c>
      <c r="AT195" s="199" t="s">
        <v>131</v>
      </c>
      <c r="AU195" s="199" t="s">
        <v>136</v>
      </c>
      <c r="AY195" s="17" t="s">
        <v>129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7" t="s">
        <v>136</v>
      </c>
      <c r="BK195" s="200">
        <f>ROUND(I195*H195,2)</f>
        <v>0</v>
      </c>
      <c r="BL195" s="17" t="s">
        <v>135</v>
      </c>
      <c r="BM195" s="199" t="s">
        <v>942</v>
      </c>
    </row>
    <row r="196" spans="1:65" s="13" customFormat="1">
      <c r="B196" s="201"/>
      <c r="C196" s="202"/>
      <c r="D196" s="203" t="s">
        <v>146</v>
      </c>
      <c r="E196" s="204" t="s">
        <v>1</v>
      </c>
      <c r="F196" s="205" t="s">
        <v>943</v>
      </c>
      <c r="G196" s="202"/>
      <c r="H196" s="206">
        <v>3.36</v>
      </c>
      <c r="I196" s="207"/>
      <c r="J196" s="202"/>
      <c r="K196" s="202"/>
      <c r="L196" s="208"/>
      <c r="M196" s="209"/>
      <c r="N196" s="210"/>
      <c r="O196" s="210"/>
      <c r="P196" s="210"/>
      <c r="Q196" s="210"/>
      <c r="R196" s="210"/>
      <c r="S196" s="210"/>
      <c r="T196" s="211"/>
      <c r="AT196" s="212" t="s">
        <v>146</v>
      </c>
      <c r="AU196" s="212" t="s">
        <v>136</v>
      </c>
      <c r="AV196" s="13" t="s">
        <v>136</v>
      </c>
      <c r="AW196" s="13" t="s">
        <v>32</v>
      </c>
      <c r="AX196" s="13" t="s">
        <v>84</v>
      </c>
      <c r="AY196" s="212" t="s">
        <v>129</v>
      </c>
    </row>
    <row r="197" spans="1:65" s="12" customFormat="1" ht="22.9" customHeight="1">
      <c r="B197" s="171"/>
      <c r="C197" s="172"/>
      <c r="D197" s="173" t="s">
        <v>75</v>
      </c>
      <c r="E197" s="185" t="s">
        <v>171</v>
      </c>
      <c r="F197" s="185" t="s">
        <v>207</v>
      </c>
      <c r="G197" s="172"/>
      <c r="H197" s="172"/>
      <c r="I197" s="175"/>
      <c r="J197" s="186">
        <f>BK197</f>
        <v>0</v>
      </c>
      <c r="K197" s="172"/>
      <c r="L197" s="177"/>
      <c r="M197" s="178"/>
      <c r="N197" s="179"/>
      <c r="O197" s="179"/>
      <c r="P197" s="180">
        <f>SUM(P198:P228)</f>
        <v>0</v>
      </c>
      <c r="Q197" s="179"/>
      <c r="R197" s="180">
        <f>SUM(R198:R228)</f>
        <v>9.5660599999999985E-2</v>
      </c>
      <c r="S197" s="179"/>
      <c r="T197" s="181">
        <f>SUM(T198:T228)</f>
        <v>31.641796000000003</v>
      </c>
      <c r="AR197" s="182" t="s">
        <v>84</v>
      </c>
      <c r="AT197" s="183" t="s">
        <v>75</v>
      </c>
      <c r="AU197" s="183" t="s">
        <v>84</v>
      </c>
      <c r="AY197" s="182" t="s">
        <v>129</v>
      </c>
      <c r="BK197" s="184">
        <f>SUM(BK198:BK228)</f>
        <v>0</v>
      </c>
    </row>
    <row r="198" spans="1:65" s="2" customFormat="1" ht="33" customHeight="1">
      <c r="A198" s="34"/>
      <c r="B198" s="35"/>
      <c r="C198" s="187" t="s">
        <v>228</v>
      </c>
      <c r="D198" s="187" t="s">
        <v>131</v>
      </c>
      <c r="E198" s="188" t="s">
        <v>944</v>
      </c>
      <c r="F198" s="189" t="s">
        <v>945</v>
      </c>
      <c r="G198" s="190" t="s">
        <v>134</v>
      </c>
      <c r="H198" s="191">
        <v>463.18</v>
      </c>
      <c r="I198" s="192"/>
      <c r="J198" s="193">
        <f>ROUND(I198*H198,2)</f>
        <v>0</v>
      </c>
      <c r="K198" s="194"/>
      <c r="L198" s="39"/>
      <c r="M198" s="195" t="s">
        <v>1</v>
      </c>
      <c r="N198" s="196" t="s">
        <v>42</v>
      </c>
      <c r="O198" s="71"/>
      <c r="P198" s="197">
        <f>O198*H198</f>
        <v>0</v>
      </c>
      <c r="Q198" s="197">
        <v>1.2999999999999999E-4</v>
      </c>
      <c r="R198" s="197">
        <f>Q198*H198</f>
        <v>6.0213399999999993E-2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135</v>
      </c>
      <c r="AT198" s="199" t="s">
        <v>131</v>
      </c>
      <c r="AU198" s="199" t="s">
        <v>136</v>
      </c>
      <c r="AY198" s="17" t="s">
        <v>129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136</v>
      </c>
      <c r="BK198" s="200">
        <f>ROUND(I198*H198,2)</f>
        <v>0</v>
      </c>
      <c r="BL198" s="17" t="s">
        <v>135</v>
      </c>
      <c r="BM198" s="199" t="s">
        <v>946</v>
      </c>
    </row>
    <row r="199" spans="1:65" s="2" customFormat="1" ht="21.75" customHeight="1">
      <c r="A199" s="34"/>
      <c r="B199" s="35"/>
      <c r="C199" s="187" t="s">
        <v>7</v>
      </c>
      <c r="D199" s="187" t="s">
        <v>131</v>
      </c>
      <c r="E199" s="188" t="s">
        <v>947</v>
      </c>
      <c r="F199" s="189" t="s">
        <v>948</v>
      </c>
      <c r="G199" s="190" t="s">
        <v>134</v>
      </c>
      <c r="H199" s="191">
        <v>463.18</v>
      </c>
      <c r="I199" s="192"/>
      <c r="J199" s="193">
        <f>ROUND(I199*H199,2)</f>
        <v>0</v>
      </c>
      <c r="K199" s="194"/>
      <c r="L199" s="39"/>
      <c r="M199" s="195" t="s">
        <v>1</v>
      </c>
      <c r="N199" s="196" t="s">
        <v>42</v>
      </c>
      <c r="O199" s="71"/>
      <c r="P199" s="197">
        <f>O199*H199</f>
        <v>0</v>
      </c>
      <c r="Q199" s="197">
        <v>4.0000000000000003E-5</v>
      </c>
      <c r="R199" s="197">
        <f>Q199*H199</f>
        <v>1.8527200000000001E-2</v>
      </c>
      <c r="S199" s="197">
        <v>0</v>
      </c>
      <c r="T199" s="19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135</v>
      </c>
      <c r="AT199" s="199" t="s">
        <v>131</v>
      </c>
      <c r="AU199" s="199" t="s">
        <v>136</v>
      </c>
      <c r="AY199" s="17" t="s">
        <v>129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7" t="s">
        <v>136</v>
      </c>
      <c r="BK199" s="200">
        <f>ROUND(I199*H199,2)</f>
        <v>0</v>
      </c>
      <c r="BL199" s="17" t="s">
        <v>135</v>
      </c>
      <c r="BM199" s="199" t="s">
        <v>949</v>
      </c>
    </row>
    <row r="200" spans="1:65" s="13" customFormat="1" ht="20">
      <c r="B200" s="201"/>
      <c r="C200" s="202"/>
      <c r="D200" s="203" t="s">
        <v>146</v>
      </c>
      <c r="E200" s="204" t="s">
        <v>1</v>
      </c>
      <c r="F200" s="205" t="s">
        <v>893</v>
      </c>
      <c r="G200" s="202"/>
      <c r="H200" s="206">
        <v>164.41</v>
      </c>
      <c r="I200" s="207"/>
      <c r="J200" s="202"/>
      <c r="K200" s="202"/>
      <c r="L200" s="208"/>
      <c r="M200" s="209"/>
      <c r="N200" s="210"/>
      <c r="O200" s="210"/>
      <c r="P200" s="210"/>
      <c r="Q200" s="210"/>
      <c r="R200" s="210"/>
      <c r="S200" s="210"/>
      <c r="T200" s="211"/>
      <c r="AT200" s="212" t="s">
        <v>146</v>
      </c>
      <c r="AU200" s="212" t="s">
        <v>136</v>
      </c>
      <c r="AV200" s="13" t="s">
        <v>136</v>
      </c>
      <c r="AW200" s="13" t="s">
        <v>32</v>
      </c>
      <c r="AX200" s="13" t="s">
        <v>76</v>
      </c>
      <c r="AY200" s="212" t="s">
        <v>129</v>
      </c>
    </row>
    <row r="201" spans="1:65" s="13" customFormat="1">
      <c r="B201" s="201"/>
      <c r="C201" s="202"/>
      <c r="D201" s="203" t="s">
        <v>146</v>
      </c>
      <c r="E201" s="204" t="s">
        <v>1</v>
      </c>
      <c r="F201" s="205" t="s">
        <v>894</v>
      </c>
      <c r="G201" s="202"/>
      <c r="H201" s="206">
        <v>208.71</v>
      </c>
      <c r="I201" s="207"/>
      <c r="J201" s="202"/>
      <c r="K201" s="202"/>
      <c r="L201" s="208"/>
      <c r="M201" s="209"/>
      <c r="N201" s="210"/>
      <c r="O201" s="210"/>
      <c r="P201" s="210"/>
      <c r="Q201" s="210"/>
      <c r="R201" s="210"/>
      <c r="S201" s="210"/>
      <c r="T201" s="211"/>
      <c r="AT201" s="212" t="s">
        <v>146</v>
      </c>
      <c r="AU201" s="212" t="s">
        <v>136</v>
      </c>
      <c r="AV201" s="13" t="s">
        <v>136</v>
      </c>
      <c r="AW201" s="13" t="s">
        <v>32</v>
      </c>
      <c r="AX201" s="13" t="s">
        <v>76</v>
      </c>
      <c r="AY201" s="212" t="s">
        <v>129</v>
      </c>
    </row>
    <row r="202" spans="1:65" s="13" customFormat="1">
      <c r="B202" s="201"/>
      <c r="C202" s="202"/>
      <c r="D202" s="203" t="s">
        <v>146</v>
      </c>
      <c r="E202" s="204" t="s">
        <v>1</v>
      </c>
      <c r="F202" s="205" t="s">
        <v>895</v>
      </c>
      <c r="G202" s="202"/>
      <c r="H202" s="206">
        <v>71.36</v>
      </c>
      <c r="I202" s="207"/>
      <c r="J202" s="202"/>
      <c r="K202" s="202"/>
      <c r="L202" s="208"/>
      <c r="M202" s="209"/>
      <c r="N202" s="210"/>
      <c r="O202" s="210"/>
      <c r="P202" s="210"/>
      <c r="Q202" s="210"/>
      <c r="R202" s="210"/>
      <c r="S202" s="210"/>
      <c r="T202" s="211"/>
      <c r="AT202" s="212" t="s">
        <v>146</v>
      </c>
      <c r="AU202" s="212" t="s">
        <v>136</v>
      </c>
      <c r="AV202" s="13" t="s">
        <v>136</v>
      </c>
      <c r="AW202" s="13" t="s">
        <v>32</v>
      </c>
      <c r="AX202" s="13" t="s">
        <v>76</v>
      </c>
      <c r="AY202" s="212" t="s">
        <v>129</v>
      </c>
    </row>
    <row r="203" spans="1:65" s="13" customFormat="1">
      <c r="B203" s="201"/>
      <c r="C203" s="202"/>
      <c r="D203" s="203" t="s">
        <v>146</v>
      </c>
      <c r="E203" s="204" t="s">
        <v>1</v>
      </c>
      <c r="F203" s="205" t="s">
        <v>896</v>
      </c>
      <c r="G203" s="202"/>
      <c r="H203" s="206">
        <v>18.7</v>
      </c>
      <c r="I203" s="207"/>
      <c r="J203" s="202"/>
      <c r="K203" s="202"/>
      <c r="L203" s="208"/>
      <c r="M203" s="209"/>
      <c r="N203" s="210"/>
      <c r="O203" s="210"/>
      <c r="P203" s="210"/>
      <c r="Q203" s="210"/>
      <c r="R203" s="210"/>
      <c r="S203" s="210"/>
      <c r="T203" s="211"/>
      <c r="AT203" s="212" t="s">
        <v>146</v>
      </c>
      <c r="AU203" s="212" t="s">
        <v>136</v>
      </c>
      <c r="AV203" s="13" t="s">
        <v>136</v>
      </c>
      <c r="AW203" s="13" t="s">
        <v>32</v>
      </c>
      <c r="AX203" s="13" t="s">
        <v>76</v>
      </c>
      <c r="AY203" s="212" t="s">
        <v>129</v>
      </c>
    </row>
    <row r="204" spans="1:65" s="15" customFormat="1">
      <c r="B204" s="239"/>
      <c r="C204" s="240"/>
      <c r="D204" s="203" t="s">
        <v>146</v>
      </c>
      <c r="E204" s="241" t="s">
        <v>1</v>
      </c>
      <c r="F204" s="242" t="s">
        <v>872</v>
      </c>
      <c r="G204" s="240"/>
      <c r="H204" s="243">
        <v>463.18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AT204" s="249" t="s">
        <v>146</v>
      </c>
      <c r="AU204" s="249" t="s">
        <v>136</v>
      </c>
      <c r="AV204" s="15" t="s">
        <v>135</v>
      </c>
      <c r="AW204" s="15" t="s">
        <v>32</v>
      </c>
      <c r="AX204" s="15" t="s">
        <v>84</v>
      </c>
      <c r="AY204" s="249" t="s">
        <v>129</v>
      </c>
    </row>
    <row r="205" spans="1:65" s="2" customFormat="1" ht="33" customHeight="1">
      <c r="A205" s="34"/>
      <c r="B205" s="35"/>
      <c r="C205" s="187" t="s">
        <v>235</v>
      </c>
      <c r="D205" s="187" t="s">
        <v>131</v>
      </c>
      <c r="E205" s="188" t="s">
        <v>950</v>
      </c>
      <c r="F205" s="189" t="s">
        <v>951</v>
      </c>
      <c r="G205" s="190" t="s">
        <v>144</v>
      </c>
      <c r="H205" s="191">
        <v>9.4499999999999993</v>
      </c>
      <c r="I205" s="192"/>
      <c r="J205" s="193">
        <f>ROUND(I205*H205,2)</f>
        <v>0</v>
      </c>
      <c r="K205" s="194"/>
      <c r="L205" s="39"/>
      <c r="M205" s="195" t="s">
        <v>1</v>
      </c>
      <c r="N205" s="196" t="s">
        <v>42</v>
      </c>
      <c r="O205" s="71"/>
      <c r="P205" s="197">
        <f>O205*H205</f>
        <v>0</v>
      </c>
      <c r="Q205" s="197">
        <v>0</v>
      </c>
      <c r="R205" s="197">
        <f>Q205*H205</f>
        <v>0</v>
      </c>
      <c r="S205" s="197">
        <v>2.2000000000000002</v>
      </c>
      <c r="T205" s="198">
        <f>S205*H205</f>
        <v>20.79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135</v>
      </c>
      <c r="AT205" s="199" t="s">
        <v>131</v>
      </c>
      <c r="AU205" s="199" t="s">
        <v>136</v>
      </c>
      <c r="AY205" s="17" t="s">
        <v>129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7" t="s">
        <v>136</v>
      </c>
      <c r="BK205" s="200">
        <f>ROUND(I205*H205,2)</f>
        <v>0</v>
      </c>
      <c r="BL205" s="17" t="s">
        <v>135</v>
      </c>
      <c r="BM205" s="199" t="s">
        <v>952</v>
      </c>
    </row>
    <row r="206" spans="1:65" s="13" customFormat="1">
      <c r="B206" s="201"/>
      <c r="C206" s="202"/>
      <c r="D206" s="203" t="s">
        <v>146</v>
      </c>
      <c r="E206" s="204" t="s">
        <v>1</v>
      </c>
      <c r="F206" s="205" t="s">
        <v>934</v>
      </c>
      <c r="G206" s="202"/>
      <c r="H206" s="206">
        <v>0.9</v>
      </c>
      <c r="I206" s="207"/>
      <c r="J206" s="202"/>
      <c r="K206" s="202"/>
      <c r="L206" s="208"/>
      <c r="M206" s="209"/>
      <c r="N206" s="210"/>
      <c r="O206" s="210"/>
      <c r="P206" s="210"/>
      <c r="Q206" s="210"/>
      <c r="R206" s="210"/>
      <c r="S206" s="210"/>
      <c r="T206" s="211"/>
      <c r="AT206" s="212" t="s">
        <v>146</v>
      </c>
      <c r="AU206" s="212" t="s">
        <v>136</v>
      </c>
      <c r="AV206" s="13" t="s">
        <v>136</v>
      </c>
      <c r="AW206" s="13" t="s">
        <v>32</v>
      </c>
      <c r="AX206" s="13" t="s">
        <v>76</v>
      </c>
      <c r="AY206" s="212" t="s">
        <v>129</v>
      </c>
    </row>
    <row r="207" spans="1:65" s="13" customFormat="1">
      <c r="B207" s="201"/>
      <c r="C207" s="202"/>
      <c r="D207" s="203" t="s">
        <v>146</v>
      </c>
      <c r="E207" s="204" t="s">
        <v>1</v>
      </c>
      <c r="F207" s="205" t="s">
        <v>938</v>
      </c>
      <c r="G207" s="202"/>
      <c r="H207" s="206">
        <v>8.5500000000000007</v>
      </c>
      <c r="I207" s="207"/>
      <c r="J207" s="202"/>
      <c r="K207" s="202"/>
      <c r="L207" s="208"/>
      <c r="M207" s="209"/>
      <c r="N207" s="210"/>
      <c r="O207" s="210"/>
      <c r="P207" s="210"/>
      <c r="Q207" s="210"/>
      <c r="R207" s="210"/>
      <c r="S207" s="210"/>
      <c r="T207" s="211"/>
      <c r="AT207" s="212" t="s">
        <v>146</v>
      </c>
      <c r="AU207" s="212" t="s">
        <v>136</v>
      </c>
      <c r="AV207" s="13" t="s">
        <v>136</v>
      </c>
      <c r="AW207" s="13" t="s">
        <v>32</v>
      </c>
      <c r="AX207" s="13" t="s">
        <v>76</v>
      </c>
      <c r="AY207" s="212" t="s">
        <v>129</v>
      </c>
    </row>
    <row r="208" spans="1:65" s="15" customFormat="1">
      <c r="B208" s="239"/>
      <c r="C208" s="240"/>
      <c r="D208" s="203" t="s">
        <v>146</v>
      </c>
      <c r="E208" s="241" t="s">
        <v>1</v>
      </c>
      <c r="F208" s="242" t="s">
        <v>872</v>
      </c>
      <c r="G208" s="240"/>
      <c r="H208" s="243">
        <v>9.4499999999999993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AT208" s="249" t="s">
        <v>146</v>
      </c>
      <c r="AU208" s="249" t="s">
        <v>136</v>
      </c>
      <c r="AV208" s="15" t="s">
        <v>135</v>
      </c>
      <c r="AW208" s="15" t="s">
        <v>32</v>
      </c>
      <c r="AX208" s="15" t="s">
        <v>84</v>
      </c>
      <c r="AY208" s="249" t="s">
        <v>129</v>
      </c>
    </row>
    <row r="209" spans="1:65" s="2" customFormat="1" ht="21.75" customHeight="1">
      <c r="A209" s="34"/>
      <c r="B209" s="35"/>
      <c r="C209" s="187" t="s">
        <v>240</v>
      </c>
      <c r="D209" s="187" t="s">
        <v>131</v>
      </c>
      <c r="E209" s="188" t="s">
        <v>953</v>
      </c>
      <c r="F209" s="189" t="s">
        <v>954</v>
      </c>
      <c r="G209" s="190" t="s">
        <v>134</v>
      </c>
      <c r="H209" s="191">
        <v>46.53</v>
      </c>
      <c r="I209" s="192"/>
      <c r="J209" s="193">
        <f>ROUND(I209*H209,2)</f>
        <v>0</v>
      </c>
      <c r="K209" s="194"/>
      <c r="L209" s="39"/>
      <c r="M209" s="195" t="s">
        <v>1</v>
      </c>
      <c r="N209" s="196" t="s">
        <v>42</v>
      </c>
      <c r="O209" s="71"/>
      <c r="P209" s="197">
        <f>O209*H209</f>
        <v>0</v>
      </c>
      <c r="Q209" s="197">
        <v>0</v>
      </c>
      <c r="R209" s="197">
        <f>Q209*H209</f>
        <v>0</v>
      </c>
      <c r="S209" s="197">
        <v>3.5000000000000003E-2</v>
      </c>
      <c r="T209" s="198">
        <f>S209*H209</f>
        <v>1.6285500000000002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135</v>
      </c>
      <c r="AT209" s="199" t="s">
        <v>131</v>
      </c>
      <c r="AU209" s="199" t="s">
        <v>136</v>
      </c>
      <c r="AY209" s="17" t="s">
        <v>129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136</v>
      </c>
      <c r="BK209" s="200">
        <f>ROUND(I209*H209,2)</f>
        <v>0</v>
      </c>
      <c r="BL209" s="17" t="s">
        <v>135</v>
      </c>
      <c r="BM209" s="199" t="s">
        <v>955</v>
      </c>
    </row>
    <row r="210" spans="1:65" s="13" customFormat="1">
      <c r="B210" s="201"/>
      <c r="C210" s="202"/>
      <c r="D210" s="203" t="s">
        <v>146</v>
      </c>
      <c r="E210" s="204" t="s">
        <v>1</v>
      </c>
      <c r="F210" s="205" t="s">
        <v>956</v>
      </c>
      <c r="G210" s="202"/>
      <c r="H210" s="206">
        <v>36.53</v>
      </c>
      <c r="I210" s="207"/>
      <c r="J210" s="202"/>
      <c r="K210" s="202"/>
      <c r="L210" s="208"/>
      <c r="M210" s="209"/>
      <c r="N210" s="210"/>
      <c r="O210" s="210"/>
      <c r="P210" s="210"/>
      <c r="Q210" s="210"/>
      <c r="R210" s="210"/>
      <c r="S210" s="210"/>
      <c r="T210" s="211"/>
      <c r="AT210" s="212" t="s">
        <v>146</v>
      </c>
      <c r="AU210" s="212" t="s">
        <v>136</v>
      </c>
      <c r="AV210" s="13" t="s">
        <v>136</v>
      </c>
      <c r="AW210" s="13" t="s">
        <v>32</v>
      </c>
      <c r="AX210" s="13" t="s">
        <v>76</v>
      </c>
      <c r="AY210" s="212" t="s">
        <v>129</v>
      </c>
    </row>
    <row r="211" spans="1:65" s="13" customFormat="1">
      <c r="B211" s="201"/>
      <c r="C211" s="202"/>
      <c r="D211" s="203" t="s">
        <v>146</v>
      </c>
      <c r="E211" s="204" t="s">
        <v>1</v>
      </c>
      <c r="F211" s="205" t="s">
        <v>177</v>
      </c>
      <c r="G211" s="202"/>
      <c r="H211" s="206">
        <v>10</v>
      </c>
      <c r="I211" s="207"/>
      <c r="J211" s="202"/>
      <c r="K211" s="202"/>
      <c r="L211" s="208"/>
      <c r="M211" s="209"/>
      <c r="N211" s="210"/>
      <c r="O211" s="210"/>
      <c r="P211" s="210"/>
      <c r="Q211" s="210"/>
      <c r="R211" s="210"/>
      <c r="S211" s="210"/>
      <c r="T211" s="211"/>
      <c r="AT211" s="212" t="s">
        <v>146</v>
      </c>
      <c r="AU211" s="212" t="s">
        <v>136</v>
      </c>
      <c r="AV211" s="13" t="s">
        <v>136</v>
      </c>
      <c r="AW211" s="13" t="s">
        <v>32</v>
      </c>
      <c r="AX211" s="13" t="s">
        <v>76</v>
      </c>
      <c r="AY211" s="212" t="s">
        <v>129</v>
      </c>
    </row>
    <row r="212" spans="1:65" s="15" customFormat="1">
      <c r="B212" s="239"/>
      <c r="C212" s="240"/>
      <c r="D212" s="203" t="s">
        <v>146</v>
      </c>
      <c r="E212" s="241" t="s">
        <v>1</v>
      </c>
      <c r="F212" s="242" t="s">
        <v>872</v>
      </c>
      <c r="G212" s="240"/>
      <c r="H212" s="243">
        <v>46.53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AT212" s="249" t="s">
        <v>146</v>
      </c>
      <c r="AU212" s="249" t="s">
        <v>136</v>
      </c>
      <c r="AV212" s="15" t="s">
        <v>135</v>
      </c>
      <c r="AW212" s="15" t="s">
        <v>32</v>
      </c>
      <c r="AX212" s="15" t="s">
        <v>84</v>
      </c>
      <c r="AY212" s="249" t="s">
        <v>129</v>
      </c>
    </row>
    <row r="213" spans="1:65" s="2" customFormat="1" ht="16.5" customHeight="1">
      <c r="A213" s="34"/>
      <c r="B213" s="35"/>
      <c r="C213" s="187" t="s">
        <v>246</v>
      </c>
      <c r="D213" s="187" t="s">
        <v>131</v>
      </c>
      <c r="E213" s="188" t="s">
        <v>957</v>
      </c>
      <c r="F213" s="189" t="s">
        <v>958</v>
      </c>
      <c r="G213" s="190" t="s">
        <v>211</v>
      </c>
      <c r="H213" s="191">
        <v>20</v>
      </c>
      <c r="I213" s="192"/>
      <c r="J213" s="193">
        <f>ROUND(I213*H213,2)</f>
        <v>0</v>
      </c>
      <c r="K213" s="194"/>
      <c r="L213" s="39"/>
      <c r="M213" s="195" t="s">
        <v>1</v>
      </c>
      <c r="N213" s="196" t="s">
        <v>42</v>
      </c>
      <c r="O213" s="71"/>
      <c r="P213" s="197">
        <f>O213*H213</f>
        <v>0</v>
      </c>
      <c r="Q213" s="197">
        <v>0</v>
      </c>
      <c r="R213" s="197">
        <f>Q213*H213</f>
        <v>0</v>
      </c>
      <c r="S213" s="197">
        <v>8.9999999999999993E-3</v>
      </c>
      <c r="T213" s="198">
        <f>S213*H213</f>
        <v>0.18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135</v>
      </c>
      <c r="AT213" s="199" t="s">
        <v>131</v>
      </c>
      <c r="AU213" s="199" t="s">
        <v>136</v>
      </c>
      <c r="AY213" s="17" t="s">
        <v>129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17" t="s">
        <v>136</v>
      </c>
      <c r="BK213" s="200">
        <f>ROUND(I213*H213,2)</f>
        <v>0</v>
      </c>
      <c r="BL213" s="17" t="s">
        <v>135</v>
      </c>
      <c r="BM213" s="199" t="s">
        <v>959</v>
      </c>
    </row>
    <row r="214" spans="1:65" s="2" customFormat="1" ht="21.75" customHeight="1">
      <c r="A214" s="34"/>
      <c r="B214" s="35"/>
      <c r="C214" s="187" t="s">
        <v>254</v>
      </c>
      <c r="D214" s="187" t="s">
        <v>131</v>
      </c>
      <c r="E214" s="188" t="s">
        <v>960</v>
      </c>
      <c r="F214" s="189" t="s">
        <v>961</v>
      </c>
      <c r="G214" s="190" t="s">
        <v>211</v>
      </c>
      <c r="H214" s="191">
        <v>10</v>
      </c>
      <c r="I214" s="192"/>
      <c r="J214" s="193">
        <f>ROUND(I214*H214,2)</f>
        <v>0</v>
      </c>
      <c r="K214" s="194"/>
      <c r="L214" s="39"/>
      <c r="M214" s="195" t="s">
        <v>1</v>
      </c>
      <c r="N214" s="196" t="s">
        <v>42</v>
      </c>
      <c r="O214" s="71"/>
      <c r="P214" s="197">
        <f>O214*H214</f>
        <v>0</v>
      </c>
      <c r="Q214" s="197">
        <v>9.6000000000000002E-4</v>
      </c>
      <c r="R214" s="197">
        <f>Q214*H214</f>
        <v>9.6000000000000009E-3</v>
      </c>
      <c r="S214" s="197">
        <v>3.1E-2</v>
      </c>
      <c r="T214" s="198">
        <f>S214*H214</f>
        <v>0.31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135</v>
      </c>
      <c r="AT214" s="199" t="s">
        <v>131</v>
      </c>
      <c r="AU214" s="199" t="s">
        <v>136</v>
      </c>
      <c r="AY214" s="17" t="s">
        <v>129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7" t="s">
        <v>136</v>
      </c>
      <c r="BK214" s="200">
        <f>ROUND(I214*H214,2)</f>
        <v>0</v>
      </c>
      <c r="BL214" s="17" t="s">
        <v>135</v>
      </c>
      <c r="BM214" s="199" t="s">
        <v>962</v>
      </c>
    </row>
    <row r="215" spans="1:65" s="2" customFormat="1" ht="21.75" customHeight="1">
      <c r="A215" s="34"/>
      <c r="B215" s="35"/>
      <c r="C215" s="187" t="s">
        <v>258</v>
      </c>
      <c r="D215" s="187" t="s">
        <v>131</v>
      </c>
      <c r="E215" s="188" t="s">
        <v>963</v>
      </c>
      <c r="F215" s="189" t="s">
        <v>964</v>
      </c>
      <c r="G215" s="190" t="s">
        <v>211</v>
      </c>
      <c r="H215" s="191">
        <v>6</v>
      </c>
      <c r="I215" s="192"/>
      <c r="J215" s="193">
        <f>ROUND(I215*H215,2)</f>
        <v>0</v>
      </c>
      <c r="K215" s="194"/>
      <c r="L215" s="39"/>
      <c r="M215" s="195" t="s">
        <v>1</v>
      </c>
      <c r="N215" s="196" t="s">
        <v>42</v>
      </c>
      <c r="O215" s="71"/>
      <c r="P215" s="197">
        <f>O215*H215</f>
        <v>0</v>
      </c>
      <c r="Q215" s="197">
        <v>1.2199999999999999E-3</v>
      </c>
      <c r="R215" s="197">
        <f>Q215*H215</f>
        <v>7.3200000000000001E-3</v>
      </c>
      <c r="S215" s="197">
        <v>7.0000000000000007E-2</v>
      </c>
      <c r="T215" s="198">
        <f>S215*H215</f>
        <v>0.42000000000000004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135</v>
      </c>
      <c r="AT215" s="199" t="s">
        <v>131</v>
      </c>
      <c r="AU215" s="199" t="s">
        <v>136</v>
      </c>
      <c r="AY215" s="17" t="s">
        <v>129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136</v>
      </c>
      <c r="BK215" s="200">
        <f>ROUND(I215*H215,2)</f>
        <v>0</v>
      </c>
      <c r="BL215" s="17" t="s">
        <v>135</v>
      </c>
      <c r="BM215" s="199" t="s">
        <v>965</v>
      </c>
    </row>
    <row r="216" spans="1:65" s="2" customFormat="1" ht="21.75" customHeight="1">
      <c r="A216" s="34"/>
      <c r="B216" s="35"/>
      <c r="C216" s="187" t="s">
        <v>262</v>
      </c>
      <c r="D216" s="187" t="s">
        <v>131</v>
      </c>
      <c r="E216" s="188" t="s">
        <v>966</v>
      </c>
      <c r="F216" s="189" t="s">
        <v>967</v>
      </c>
      <c r="G216" s="190" t="s">
        <v>211</v>
      </c>
      <c r="H216" s="191">
        <v>66.599999999999994</v>
      </c>
      <c r="I216" s="192"/>
      <c r="J216" s="193">
        <f>ROUND(I216*H216,2)</f>
        <v>0</v>
      </c>
      <c r="K216" s="194"/>
      <c r="L216" s="39"/>
      <c r="M216" s="195" t="s">
        <v>1</v>
      </c>
      <c r="N216" s="196" t="s">
        <v>42</v>
      </c>
      <c r="O216" s="7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135</v>
      </c>
      <c r="AT216" s="199" t="s">
        <v>131</v>
      </c>
      <c r="AU216" s="199" t="s">
        <v>136</v>
      </c>
      <c r="AY216" s="17" t="s">
        <v>129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136</v>
      </c>
      <c r="BK216" s="200">
        <f>ROUND(I216*H216,2)</f>
        <v>0</v>
      </c>
      <c r="BL216" s="17" t="s">
        <v>135</v>
      </c>
      <c r="BM216" s="199" t="s">
        <v>968</v>
      </c>
    </row>
    <row r="217" spans="1:65" s="13" customFormat="1">
      <c r="B217" s="201"/>
      <c r="C217" s="202"/>
      <c r="D217" s="203" t="s">
        <v>146</v>
      </c>
      <c r="E217" s="204" t="s">
        <v>1</v>
      </c>
      <c r="F217" s="205" t="s">
        <v>969</v>
      </c>
      <c r="G217" s="202"/>
      <c r="H217" s="206">
        <v>66.599999999999994</v>
      </c>
      <c r="I217" s="207"/>
      <c r="J217" s="202"/>
      <c r="K217" s="202"/>
      <c r="L217" s="208"/>
      <c r="M217" s="209"/>
      <c r="N217" s="210"/>
      <c r="O217" s="210"/>
      <c r="P217" s="210"/>
      <c r="Q217" s="210"/>
      <c r="R217" s="210"/>
      <c r="S217" s="210"/>
      <c r="T217" s="211"/>
      <c r="AT217" s="212" t="s">
        <v>146</v>
      </c>
      <c r="AU217" s="212" t="s">
        <v>136</v>
      </c>
      <c r="AV217" s="13" t="s">
        <v>136</v>
      </c>
      <c r="AW217" s="13" t="s">
        <v>32</v>
      </c>
      <c r="AX217" s="13" t="s">
        <v>84</v>
      </c>
      <c r="AY217" s="212" t="s">
        <v>129</v>
      </c>
    </row>
    <row r="218" spans="1:65" s="2" customFormat="1" ht="33" customHeight="1">
      <c r="A218" s="34"/>
      <c r="B218" s="35"/>
      <c r="C218" s="187" t="s">
        <v>266</v>
      </c>
      <c r="D218" s="187" t="s">
        <v>131</v>
      </c>
      <c r="E218" s="188" t="s">
        <v>970</v>
      </c>
      <c r="F218" s="189" t="s">
        <v>971</v>
      </c>
      <c r="G218" s="190" t="s">
        <v>134</v>
      </c>
      <c r="H218" s="191">
        <v>13.425000000000001</v>
      </c>
      <c r="I218" s="192"/>
      <c r="J218" s="193">
        <f>ROUND(I218*H218,2)</f>
        <v>0</v>
      </c>
      <c r="K218" s="194"/>
      <c r="L218" s="39"/>
      <c r="M218" s="195" t="s">
        <v>1</v>
      </c>
      <c r="N218" s="196" t="s">
        <v>42</v>
      </c>
      <c r="O218" s="71"/>
      <c r="P218" s="197">
        <f>O218*H218</f>
        <v>0</v>
      </c>
      <c r="Q218" s="197">
        <v>0</v>
      </c>
      <c r="R218" s="197">
        <f>Q218*H218</f>
        <v>0</v>
      </c>
      <c r="S218" s="197">
        <v>4.5999999999999999E-2</v>
      </c>
      <c r="T218" s="198">
        <f>S218*H218</f>
        <v>0.61755000000000004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135</v>
      </c>
      <c r="AT218" s="199" t="s">
        <v>131</v>
      </c>
      <c r="AU218" s="199" t="s">
        <v>136</v>
      </c>
      <c r="AY218" s="17" t="s">
        <v>129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7" t="s">
        <v>136</v>
      </c>
      <c r="BK218" s="200">
        <f>ROUND(I218*H218,2)</f>
        <v>0</v>
      </c>
      <c r="BL218" s="17" t="s">
        <v>135</v>
      </c>
      <c r="BM218" s="199" t="s">
        <v>972</v>
      </c>
    </row>
    <row r="219" spans="1:65" s="13" customFormat="1">
      <c r="B219" s="201"/>
      <c r="C219" s="202"/>
      <c r="D219" s="203" t="s">
        <v>146</v>
      </c>
      <c r="E219" s="204" t="s">
        <v>1</v>
      </c>
      <c r="F219" s="205" t="s">
        <v>973</v>
      </c>
      <c r="G219" s="202"/>
      <c r="H219" s="206">
        <v>13.425000000000001</v>
      </c>
      <c r="I219" s="207"/>
      <c r="J219" s="202"/>
      <c r="K219" s="202"/>
      <c r="L219" s="208"/>
      <c r="M219" s="209"/>
      <c r="N219" s="210"/>
      <c r="O219" s="210"/>
      <c r="P219" s="210"/>
      <c r="Q219" s="210"/>
      <c r="R219" s="210"/>
      <c r="S219" s="210"/>
      <c r="T219" s="211"/>
      <c r="AT219" s="212" t="s">
        <v>146</v>
      </c>
      <c r="AU219" s="212" t="s">
        <v>136</v>
      </c>
      <c r="AV219" s="13" t="s">
        <v>136</v>
      </c>
      <c r="AW219" s="13" t="s">
        <v>32</v>
      </c>
      <c r="AX219" s="13" t="s">
        <v>84</v>
      </c>
      <c r="AY219" s="212" t="s">
        <v>129</v>
      </c>
    </row>
    <row r="220" spans="1:65" s="2" customFormat="1" ht="21.75" customHeight="1">
      <c r="A220" s="34"/>
      <c r="B220" s="35"/>
      <c r="C220" s="187" t="s">
        <v>272</v>
      </c>
      <c r="D220" s="187" t="s">
        <v>131</v>
      </c>
      <c r="E220" s="188" t="s">
        <v>974</v>
      </c>
      <c r="F220" s="189" t="s">
        <v>975</v>
      </c>
      <c r="G220" s="190" t="s">
        <v>134</v>
      </c>
      <c r="H220" s="191">
        <v>113.172</v>
      </c>
      <c r="I220" s="192"/>
      <c r="J220" s="193">
        <f>ROUND(I220*H220,2)</f>
        <v>0</v>
      </c>
      <c r="K220" s="194"/>
      <c r="L220" s="39"/>
      <c r="M220" s="195" t="s">
        <v>1</v>
      </c>
      <c r="N220" s="196" t="s">
        <v>42</v>
      </c>
      <c r="O220" s="71"/>
      <c r="P220" s="197">
        <f>O220*H220</f>
        <v>0</v>
      </c>
      <c r="Q220" s="197">
        <v>0</v>
      </c>
      <c r="R220" s="197">
        <f>Q220*H220</f>
        <v>0</v>
      </c>
      <c r="S220" s="197">
        <v>6.8000000000000005E-2</v>
      </c>
      <c r="T220" s="198">
        <f>S220*H220</f>
        <v>7.6956960000000008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9" t="s">
        <v>135</v>
      </c>
      <c r="AT220" s="199" t="s">
        <v>131</v>
      </c>
      <c r="AU220" s="199" t="s">
        <v>136</v>
      </c>
      <c r="AY220" s="17" t="s">
        <v>129</v>
      </c>
      <c r="BE220" s="200">
        <f>IF(N220="základní",J220,0)</f>
        <v>0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17" t="s">
        <v>136</v>
      </c>
      <c r="BK220" s="200">
        <f>ROUND(I220*H220,2)</f>
        <v>0</v>
      </c>
      <c r="BL220" s="17" t="s">
        <v>135</v>
      </c>
      <c r="BM220" s="199" t="s">
        <v>976</v>
      </c>
    </row>
    <row r="221" spans="1:65" s="13" customFormat="1">
      <c r="B221" s="201"/>
      <c r="C221" s="202"/>
      <c r="D221" s="203" t="s">
        <v>146</v>
      </c>
      <c r="E221" s="204" t="s">
        <v>1</v>
      </c>
      <c r="F221" s="205" t="s">
        <v>977</v>
      </c>
      <c r="G221" s="202"/>
      <c r="H221" s="206">
        <v>14.01</v>
      </c>
      <c r="I221" s="207"/>
      <c r="J221" s="202"/>
      <c r="K221" s="202"/>
      <c r="L221" s="208"/>
      <c r="M221" s="209"/>
      <c r="N221" s="210"/>
      <c r="O221" s="210"/>
      <c r="P221" s="210"/>
      <c r="Q221" s="210"/>
      <c r="R221" s="210"/>
      <c r="S221" s="210"/>
      <c r="T221" s="211"/>
      <c r="AT221" s="212" t="s">
        <v>146</v>
      </c>
      <c r="AU221" s="212" t="s">
        <v>136</v>
      </c>
      <c r="AV221" s="13" t="s">
        <v>136</v>
      </c>
      <c r="AW221" s="13" t="s">
        <v>32</v>
      </c>
      <c r="AX221" s="13" t="s">
        <v>76</v>
      </c>
      <c r="AY221" s="212" t="s">
        <v>129</v>
      </c>
    </row>
    <row r="222" spans="1:65" s="13" customFormat="1">
      <c r="B222" s="201"/>
      <c r="C222" s="202"/>
      <c r="D222" s="203" t="s">
        <v>146</v>
      </c>
      <c r="E222" s="204" t="s">
        <v>1</v>
      </c>
      <c r="F222" s="205" t="s">
        <v>978</v>
      </c>
      <c r="G222" s="202"/>
      <c r="H222" s="206">
        <v>13.692</v>
      </c>
      <c r="I222" s="207"/>
      <c r="J222" s="202"/>
      <c r="K222" s="202"/>
      <c r="L222" s="208"/>
      <c r="M222" s="209"/>
      <c r="N222" s="210"/>
      <c r="O222" s="210"/>
      <c r="P222" s="210"/>
      <c r="Q222" s="210"/>
      <c r="R222" s="210"/>
      <c r="S222" s="210"/>
      <c r="T222" s="211"/>
      <c r="AT222" s="212" t="s">
        <v>146</v>
      </c>
      <c r="AU222" s="212" t="s">
        <v>136</v>
      </c>
      <c r="AV222" s="13" t="s">
        <v>136</v>
      </c>
      <c r="AW222" s="13" t="s">
        <v>32</v>
      </c>
      <c r="AX222" s="13" t="s">
        <v>76</v>
      </c>
      <c r="AY222" s="212" t="s">
        <v>129</v>
      </c>
    </row>
    <row r="223" spans="1:65" s="13" customFormat="1">
      <c r="B223" s="201"/>
      <c r="C223" s="202"/>
      <c r="D223" s="203" t="s">
        <v>146</v>
      </c>
      <c r="E223" s="204" t="s">
        <v>1</v>
      </c>
      <c r="F223" s="205" t="s">
        <v>979</v>
      </c>
      <c r="G223" s="202"/>
      <c r="H223" s="206">
        <v>30.99</v>
      </c>
      <c r="I223" s="207"/>
      <c r="J223" s="202"/>
      <c r="K223" s="202"/>
      <c r="L223" s="208"/>
      <c r="M223" s="209"/>
      <c r="N223" s="210"/>
      <c r="O223" s="210"/>
      <c r="P223" s="210"/>
      <c r="Q223" s="210"/>
      <c r="R223" s="210"/>
      <c r="S223" s="210"/>
      <c r="T223" s="211"/>
      <c r="AT223" s="212" t="s">
        <v>146</v>
      </c>
      <c r="AU223" s="212" t="s">
        <v>136</v>
      </c>
      <c r="AV223" s="13" t="s">
        <v>136</v>
      </c>
      <c r="AW223" s="13" t="s">
        <v>32</v>
      </c>
      <c r="AX223" s="13" t="s">
        <v>76</v>
      </c>
      <c r="AY223" s="212" t="s">
        <v>129</v>
      </c>
    </row>
    <row r="224" spans="1:65" s="13" customFormat="1">
      <c r="B224" s="201"/>
      <c r="C224" s="202"/>
      <c r="D224" s="203" t="s">
        <v>146</v>
      </c>
      <c r="E224" s="204" t="s">
        <v>1</v>
      </c>
      <c r="F224" s="205" t="s">
        <v>980</v>
      </c>
      <c r="G224" s="202"/>
      <c r="H224" s="206">
        <v>13.875</v>
      </c>
      <c r="I224" s="207"/>
      <c r="J224" s="202"/>
      <c r="K224" s="202"/>
      <c r="L224" s="208"/>
      <c r="M224" s="209"/>
      <c r="N224" s="210"/>
      <c r="O224" s="210"/>
      <c r="P224" s="210"/>
      <c r="Q224" s="210"/>
      <c r="R224" s="210"/>
      <c r="S224" s="210"/>
      <c r="T224" s="211"/>
      <c r="AT224" s="212" t="s">
        <v>146</v>
      </c>
      <c r="AU224" s="212" t="s">
        <v>136</v>
      </c>
      <c r="AV224" s="13" t="s">
        <v>136</v>
      </c>
      <c r="AW224" s="13" t="s">
        <v>32</v>
      </c>
      <c r="AX224" s="13" t="s">
        <v>76</v>
      </c>
      <c r="AY224" s="212" t="s">
        <v>129</v>
      </c>
    </row>
    <row r="225" spans="1:65" s="13" customFormat="1">
      <c r="B225" s="201"/>
      <c r="C225" s="202"/>
      <c r="D225" s="203" t="s">
        <v>146</v>
      </c>
      <c r="E225" s="204" t="s">
        <v>1</v>
      </c>
      <c r="F225" s="205" t="s">
        <v>981</v>
      </c>
      <c r="G225" s="202"/>
      <c r="H225" s="206">
        <v>18.18</v>
      </c>
      <c r="I225" s="207"/>
      <c r="J225" s="202"/>
      <c r="K225" s="202"/>
      <c r="L225" s="208"/>
      <c r="M225" s="209"/>
      <c r="N225" s="210"/>
      <c r="O225" s="210"/>
      <c r="P225" s="210"/>
      <c r="Q225" s="210"/>
      <c r="R225" s="210"/>
      <c r="S225" s="210"/>
      <c r="T225" s="211"/>
      <c r="AT225" s="212" t="s">
        <v>146</v>
      </c>
      <c r="AU225" s="212" t="s">
        <v>136</v>
      </c>
      <c r="AV225" s="13" t="s">
        <v>136</v>
      </c>
      <c r="AW225" s="13" t="s">
        <v>32</v>
      </c>
      <c r="AX225" s="13" t="s">
        <v>76</v>
      </c>
      <c r="AY225" s="212" t="s">
        <v>129</v>
      </c>
    </row>
    <row r="226" spans="1:65" s="13" customFormat="1">
      <c r="B226" s="201"/>
      <c r="C226" s="202"/>
      <c r="D226" s="203" t="s">
        <v>146</v>
      </c>
      <c r="E226" s="204" t="s">
        <v>1</v>
      </c>
      <c r="F226" s="205" t="s">
        <v>982</v>
      </c>
      <c r="G226" s="202"/>
      <c r="H226" s="206">
        <v>15</v>
      </c>
      <c r="I226" s="207"/>
      <c r="J226" s="202"/>
      <c r="K226" s="202"/>
      <c r="L226" s="208"/>
      <c r="M226" s="209"/>
      <c r="N226" s="210"/>
      <c r="O226" s="210"/>
      <c r="P226" s="210"/>
      <c r="Q226" s="210"/>
      <c r="R226" s="210"/>
      <c r="S226" s="210"/>
      <c r="T226" s="211"/>
      <c r="AT226" s="212" t="s">
        <v>146</v>
      </c>
      <c r="AU226" s="212" t="s">
        <v>136</v>
      </c>
      <c r="AV226" s="13" t="s">
        <v>136</v>
      </c>
      <c r="AW226" s="13" t="s">
        <v>32</v>
      </c>
      <c r="AX226" s="13" t="s">
        <v>76</v>
      </c>
      <c r="AY226" s="212" t="s">
        <v>129</v>
      </c>
    </row>
    <row r="227" spans="1:65" s="13" customFormat="1">
      <c r="B227" s="201"/>
      <c r="C227" s="202"/>
      <c r="D227" s="203" t="s">
        <v>146</v>
      </c>
      <c r="E227" s="204" t="s">
        <v>1</v>
      </c>
      <c r="F227" s="205" t="s">
        <v>983</v>
      </c>
      <c r="G227" s="202"/>
      <c r="H227" s="206">
        <v>7.4249999999999998</v>
      </c>
      <c r="I227" s="207"/>
      <c r="J227" s="202"/>
      <c r="K227" s="202"/>
      <c r="L227" s="208"/>
      <c r="M227" s="209"/>
      <c r="N227" s="210"/>
      <c r="O227" s="210"/>
      <c r="P227" s="210"/>
      <c r="Q227" s="210"/>
      <c r="R227" s="210"/>
      <c r="S227" s="210"/>
      <c r="T227" s="211"/>
      <c r="AT227" s="212" t="s">
        <v>146</v>
      </c>
      <c r="AU227" s="212" t="s">
        <v>136</v>
      </c>
      <c r="AV227" s="13" t="s">
        <v>136</v>
      </c>
      <c r="AW227" s="13" t="s">
        <v>32</v>
      </c>
      <c r="AX227" s="13" t="s">
        <v>76</v>
      </c>
      <c r="AY227" s="212" t="s">
        <v>129</v>
      </c>
    </row>
    <row r="228" spans="1:65" s="15" customFormat="1">
      <c r="B228" s="239"/>
      <c r="C228" s="240"/>
      <c r="D228" s="203" t="s">
        <v>146</v>
      </c>
      <c r="E228" s="241" t="s">
        <v>1</v>
      </c>
      <c r="F228" s="242" t="s">
        <v>872</v>
      </c>
      <c r="G228" s="240"/>
      <c r="H228" s="243">
        <v>113.172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AT228" s="249" t="s">
        <v>146</v>
      </c>
      <c r="AU228" s="249" t="s">
        <v>136</v>
      </c>
      <c r="AV228" s="15" t="s">
        <v>135</v>
      </c>
      <c r="AW228" s="15" t="s">
        <v>32</v>
      </c>
      <c r="AX228" s="15" t="s">
        <v>84</v>
      </c>
      <c r="AY228" s="249" t="s">
        <v>129</v>
      </c>
    </row>
    <row r="229" spans="1:65" s="12" customFormat="1" ht="22.9" customHeight="1">
      <c r="B229" s="171"/>
      <c r="C229" s="172"/>
      <c r="D229" s="173" t="s">
        <v>75</v>
      </c>
      <c r="E229" s="185" t="s">
        <v>984</v>
      </c>
      <c r="F229" s="185" t="s">
        <v>985</v>
      </c>
      <c r="G229" s="172"/>
      <c r="H229" s="172"/>
      <c r="I229" s="175"/>
      <c r="J229" s="186">
        <f>BK229</f>
        <v>0</v>
      </c>
      <c r="K229" s="172"/>
      <c r="L229" s="177"/>
      <c r="M229" s="178"/>
      <c r="N229" s="179"/>
      <c r="O229" s="179"/>
      <c r="P229" s="180">
        <f>SUM(P230:P231)</f>
        <v>0</v>
      </c>
      <c r="Q229" s="179"/>
      <c r="R229" s="180">
        <f>SUM(R230:R231)</f>
        <v>0</v>
      </c>
      <c r="S229" s="179"/>
      <c r="T229" s="181">
        <f>SUM(T230:T231)</f>
        <v>0</v>
      </c>
      <c r="AR229" s="182" t="s">
        <v>84</v>
      </c>
      <c r="AT229" s="183" t="s">
        <v>75</v>
      </c>
      <c r="AU229" s="183" t="s">
        <v>84</v>
      </c>
      <c r="AY229" s="182" t="s">
        <v>129</v>
      </c>
      <c r="BK229" s="184">
        <f>SUM(BK230:BK231)</f>
        <v>0</v>
      </c>
    </row>
    <row r="230" spans="1:65" s="2" customFormat="1" ht="16.5" customHeight="1">
      <c r="A230" s="34"/>
      <c r="B230" s="35"/>
      <c r="C230" s="187" t="s">
        <v>276</v>
      </c>
      <c r="D230" s="187" t="s">
        <v>131</v>
      </c>
      <c r="E230" s="188" t="s">
        <v>986</v>
      </c>
      <c r="F230" s="189" t="s">
        <v>987</v>
      </c>
      <c r="G230" s="190" t="s">
        <v>216</v>
      </c>
      <c r="H230" s="191">
        <v>1</v>
      </c>
      <c r="I230" s="192"/>
      <c r="J230" s="193">
        <f>ROUND(I230*H230,2)</f>
        <v>0</v>
      </c>
      <c r="K230" s="194"/>
      <c r="L230" s="39"/>
      <c r="M230" s="195" t="s">
        <v>1</v>
      </c>
      <c r="N230" s="196" t="s">
        <v>42</v>
      </c>
      <c r="O230" s="71"/>
      <c r="P230" s="197">
        <f>O230*H230</f>
        <v>0</v>
      </c>
      <c r="Q230" s="197">
        <v>0</v>
      </c>
      <c r="R230" s="197">
        <f>Q230*H230</f>
        <v>0</v>
      </c>
      <c r="S230" s="197">
        <v>0</v>
      </c>
      <c r="T230" s="19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135</v>
      </c>
      <c r="AT230" s="199" t="s">
        <v>131</v>
      </c>
      <c r="AU230" s="199" t="s">
        <v>136</v>
      </c>
      <c r="AY230" s="17" t="s">
        <v>129</v>
      </c>
      <c r="BE230" s="200">
        <f>IF(N230="základní",J230,0)</f>
        <v>0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17" t="s">
        <v>136</v>
      </c>
      <c r="BK230" s="200">
        <f>ROUND(I230*H230,2)</f>
        <v>0</v>
      </c>
      <c r="BL230" s="17" t="s">
        <v>135</v>
      </c>
      <c r="BM230" s="199" t="s">
        <v>988</v>
      </c>
    </row>
    <row r="231" spans="1:65" s="2" customFormat="1" ht="21.75" customHeight="1">
      <c r="A231" s="34"/>
      <c r="B231" s="35"/>
      <c r="C231" s="187" t="s">
        <v>280</v>
      </c>
      <c r="D231" s="187" t="s">
        <v>131</v>
      </c>
      <c r="E231" s="188" t="s">
        <v>989</v>
      </c>
      <c r="F231" s="189" t="s">
        <v>990</v>
      </c>
      <c r="G231" s="190" t="s">
        <v>216</v>
      </c>
      <c r="H231" s="191">
        <v>1</v>
      </c>
      <c r="I231" s="192"/>
      <c r="J231" s="193">
        <f>ROUND(I231*H231,2)</f>
        <v>0</v>
      </c>
      <c r="K231" s="194"/>
      <c r="L231" s="39"/>
      <c r="M231" s="195" t="s">
        <v>1</v>
      </c>
      <c r="N231" s="196" t="s">
        <v>42</v>
      </c>
      <c r="O231" s="71"/>
      <c r="P231" s="197">
        <f>O231*H231</f>
        <v>0</v>
      </c>
      <c r="Q231" s="197">
        <v>0</v>
      </c>
      <c r="R231" s="197">
        <f>Q231*H231</f>
        <v>0</v>
      </c>
      <c r="S231" s="197">
        <v>0</v>
      </c>
      <c r="T231" s="19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9" t="s">
        <v>135</v>
      </c>
      <c r="AT231" s="199" t="s">
        <v>131</v>
      </c>
      <c r="AU231" s="199" t="s">
        <v>136</v>
      </c>
      <c r="AY231" s="17" t="s">
        <v>129</v>
      </c>
      <c r="BE231" s="200">
        <f>IF(N231="základní",J231,0)</f>
        <v>0</v>
      </c>
      <c r="BF231" s="200">
        <f>IF(N231="snížená",J231,0)</f>
        <v>0</v>
      </c>
      <c r="BG231" s="200">
        <f>IF(N231="zákl. přenesená",J231,0)</f>
        <v>0</v>
      </c>
      <c r="BH231" s="200">
        <f>IF(N231="sníž. přenesená",J231,0)</f>
        <v>0</v>
      </c>
      <c r="BI231" s="200">
        <f>IF(N231="nulová",J231,0)</f>
        <v>0</v>
      </c>
      <c r="BJ231" s="17" t="s">
        <v>136</v>
      </c>
      <c r="BK231" s="200">
        <f>ROUND(I231*H231,2)</f>
        <v>0</v>
      </c>
      <c r="BL231" s="17" t="s">
        <v>135</v>
      </c>
      <c r="BM231" s="199" t="s">
        <v>991</v>
      </c>
    </row>
    <row r="232" spans="1:65" s="12" customFormat="1" ht="22.9" customHeight="1">
      <c r="B232" s="171"/>
      <c r="C232" s="172"/>
      <c r="D232" s="173" t="s">
        <v>75</v>
      </c>
      <c r="E232" s="185" t="s">
        <v>226</v>
      </c>
      <c r="F232" s="185" t="s">
        <v>227</v>
      </c>
      <c r="G232" s="172"/>
      <c r="H232" s="172"/>
      <c r="I232" s="175"/>
      <c r="J232" s="186">
        <f>BK232</f>
        <v>0</v>
      </c>
      <c r="K232" s="172"/>
      <c r="L232" s="177"/>
      <c r="M232" s="178"/>
      <c r="N232" s="179"/>
      <c r="O232" s="179"/>
      <c r="P232" s="180">
        <f>SUM(P233:P237)</f>
        <v>0</v>
      </c>
      <c r="Q232" s="179"/>
      <c r="R232" s="180">
        <f>SUM(R233:R237)</f>
        <v>0</v>
      </c>
      <c r="S232" s="179"/>
      <c r="T232" s="181">
        <f>SUM(T233:T237)</f>
        <v>0</v>
      </c>
      <c r="AR232" s="182" t="s">
        <v>84</v>
      </c>
      <c r="AT232" s="183" t="s">
        <v>75</v>
      </c>
      <c r="AU232" s="183" t="s">
        <v>84</v>
      </c>
      <c r="AY232" s="182" t="s">
        <v>129</v>
      </c>
      <c r="BK232" s="184">
        <f>SUM(BK233:BK237)</f>
        <v>0</v>
      </c>
    </row>
    <row r="233" spans="1:65" s="2" customFormat="1" ht="21.75" customHeight="1">
      <c r="A233" s="34"/>
      <c r="B233" s="35"/>
      <c r="C233" s="187" t="s">
        <v>270</v>
      </c>
      <c r="D233" s="187" t="s">
        <v>131</v>
      </c>
      <c r="E233" s="188" t="s">
        <v>229</v>
      </c>
      <c r="F233" s="189" t="s">
        <v>230</v>
      </c>
      <c r="G233" s="190" t="s">
        <v>174</v>
      </c>
      <c r="H233" s="191">
        <v>32.450000000000003</v>
      </c>
      <c r="I233" s="192"/>
      <c r="J233" s="193">
        <f>ROUND(I233*H233,2)</f>
        <v>0</v>
      </c>
      <c r="K233" s="194"/>
      <c r="L233" s="39"/>
      <c r="M233" s="195" t="s">
        <v>1</v>
      </c>
      <c r="N233" s="196" t="s">
        <v>42</v>
      </c>
      <c r="O233" s="71"/>
      <c r="P233" s="197">
        <f>O233*H233</f>
        <v>0</v>
      </c>
      <c r="Q233" s="197">
        <v>0</v>
      </c>
      <c r="R233" s="197">
        <f>Q233*H233</f>
        <v>0</v>
      </c>
      <c r="S233" s="197">
        <v>0</v>
      </c>
      <c r="T233" s="19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135</v>
      </c>
      <c r="AT233" s="199" t="s">
        <v>131</v>
      </c>
      <c r="AU233" s="199" t="s">
        <v>136</v>
      </c>
      <c r="AY233" s="17" t="s">
        <v>129</v>
      </c>
      <c r="BE233" s="200">
        <f>IF(N233="základní",J233,0)</f>
        <v>0</v>
      </c>
      <c r="BF233" s="200">
        <f>IF(N233="snížená",J233,0)</f>
        <v>0</v>
      </c>
      <c r="BG233" s="200">
        <f>IF(N233="zákl. přenesená",J233,0)</f>
        <v>0</v>
      </c>
      <c r="BH233" s="200">
        <f>IF(N233="sníž. přenesená",J233,0)</f>
        <v>0</v>
      </c>
      <c r="BI233" s="200">
        <f>IF(N233="nulová",J233,0)</f>
        <v>0</v>
      </c>
      <c r="BJ233" s="17" t="s">
        <v>136</v>
      </c>
      <c r="BK233" s="200">
        <f>ROUND(I233*H233,2)</f>
        <v>0</v>
      </c>
      <c r="BL233" s="17" t="s">
        <v>135</v>
      </c>
      <c r="BM233" s="199" t="s">
        <v>992</v>
      </c>
    </row>
    <row r="234" spans="1:65" s="2" customFormat="1" ht="21.75" customHeight="1">
      <c r="A234" s="34"/>
      <c r="B234" s="35"/>
      <c r="C234" s="187" t="s">
        <v>287</v>
      </c>
      <c r="D234" s="187" t="s">
        <v>131</v>
      </c>
      <c r="E234" s="188" t="s">
        <v>232</v>
      </c>
      <c r="F234" s="189" t="s">
        <v>233</v>
      </c>
      <c r="G234" s="190" t="s">
        <v>174</v>
      </c>
      <c r="H234" s="191">
        <v>32.450000000000003</v>
      </c>
      <c r="I234" s="192"/>
      <c r="J234" s="193">
        <f>ROUND(I234*H234,2)</f>
        <v>0</v>
      </c>
      <c r="K234" s="194"/>
      <c r="L234" s="39"/>
      <c r="M234" s="195" t="s">
        <v>1</v>
      </c>
      <c r="N234" s="196" t="s">
        <v>42</v>
      </c>
      <c r="O234" s="71"/>
      <c r="P234" s="197">
        <f>O234*H234</f>
        <v>0</v>
      </c>
      <c r="Q234" s="197">
        <v>0</v>
      </c>
      <c r="R234" s="197">
        <f>Q234*H234</f>
        <v>0</v>
      </c>
      <c r="S234" s="197">
        <v>0</v>
      </c>
      <c r="T234" s="19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135</v>
      </c>
      <c r="AT234" s="199" t="s">
        <v>131</v>
      </c>
      <c r="AU234" s="199" t="s">
        <v>136</v>
      </c>
      <c r="AY234" s="17" t="s">
        <v>129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17" t="s">
        <v>136</v>
      </c>
      <c r="BK234" s="200">
        <f>ROUND(I234*H234,2)</f>
        <v>0</v>
      </c>
      <c r="BL234" s="17" t="s">
        <v>135</v>
      </c>
      <c r="BM234" s="199" t="s">
        <v>993</v>
      </c>
    </row>
    <row r="235" spans="1:65" s="2" customFormat="1" ht="21.75" customHeight="1">
      <c r="A235" s="34"/>
      <c r="B235" s="35"/>
      <c r="C235" s="187" t="s">
        <v>291</v>
      </c>
      <c r="D235" s="187" t="s">
        <v>131</v>
      </c>
      <c r="E235" s="188" t="s">
        <v>236</v>
      </c>
      <c r="F235" s="189" t="s">
        <v>237</v>
      </c>
      <c r="G235" s="190" t="s">
        <v>174</v>
      </c>
      <c r="H235" s="191">
        <v>97.35</v>
      </c>
      <c r="I235" s="192"/>
      <c r="J235" s="193">
        <f>ROUND(I235*H235,2)</f>
        <v>0</v>
      </c>
      <c r="K235" s="194"/>
      <c r="L235" s="39"/>
      <c r="M235" s="195" t="s">
        <v>1</v>
      </c>
      <c r="N235" s="196" t="s">
        <v>42</v>
      </c>
      <c r="O235" s="71"/>
      <c r="P235" s="197">
        <f>O235*H235</f>
        <v>0</v>
      </c>
      <c r="Q235" s="197">
        <v>0</v>
      </c>
      <c r="R235" s="197">
        <f>Q235*H235</f>
        <v>0</v>
      </c>
      <c r="S235" s="197">
        <v>0</v>
      </c>
      <c r="T235" s="19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9" t="s">
        <v>135</v>
      </c>
      <c r="AT235" s="199" t="s">
        <v>131</v>
      </c>
      <c r="AU235" s="199" t="s">
        <v>136</v>
      </c>
      <c r="AY235" s="17" t="s">
        <v>129</v>
      </c>
      <c r="BE235" s="200">
        <f>IF(N235="základní",J235,0)</f>
        <v>0</v>
      </c>
      <c r="BF235" s="200">
        <f>IF(N235="snížená",J235,0)</f>
        <v>0</v>
      </c>
      <c r="BG235" s="200">
        <f>IF(N235="zákl. přenesená",J235,0)</f>
        <v>0</v>
      </c>
      <c r="BH235" s="200">
        <f>IF(N235="sníž. přenesená",J235,0)</f>
        <v>0</v>
      </c>
      <c r="BI235" s="200">
        <f>IF(N235="nulová",J235,0)</f>
        <v>0</v>
      </c>
      <c r="BJ235" s="17" t="s">
        <v>136</v>
      </c>
      <c r="BK235" s="200">
        <f>ROUND(I235*H235,2)</f>
        <v>0</v>
      </c>
      <c r="BL235" s="17" t="s">
        <v>135</v>
      </c>
      <c r="BM235" s="199" t="s">
        <v>994</v>
      </c>
    </row>
    <row r="236" spans="1:65" s="13" customFormat="1">
      <c r="B236" s="201"/>
      <c r="C236" s="202"/>
      <c r="D236" s="203" t="s">
        <v>146</v>
      </c>
      <c r="E236" s="202"/>
      <c r="F236" s="205" t="s">
        <v>995</v>
      </c>
      <c r="G236" s="202"/>
      <c r="H236" s="206">
        <v>97.35</v>
      </c>
      <c r="I236" s="207"/>
      <c r="J236" s="202"/>
      <c r="K236" s="202"/>
      <c r="L236" s="208"/>
      <c r="M236" s="209"/>
      <c r="N236" s="210"/>
      <c r="O236" s="210"/>
      <c r="P236" s="210"/>
      <c r="Q236" s="210"/>
      <c r="R236" s="210"/>
      <c r="S236" s="210"/>
      <c r="T236" s="211"/>
      <c r="AT236" s="212" t="s">
        <v>146</v>
      </c>
      <c r="AU236" s="212" t="s">
        <v>136</v>
      </c>
      <c r="AV236" s="13" t="s">
        <v>136</v>
      </c>
      <c r="AW236" s="13" t="s">
        <v>4</v>
      </c>
      <c r="AX236" s="13" t="s">
        <v>84</v>
      </c>
      <c r="AY236" s="212" t="s">
        <v>129</v>
      </c>
    </row>
    <row r="237" spans="1:65" s="2" customFormat="1" ht="21.75" customHeight="1">
      <c r="A237" s="34"/>
      <c r="B237" s="35"/>
      <c r="C237" s="187" t="s">
        <v>295</v>
      </c>
      <c r="D237" s="187" t="s">
        <v>131</v>
      </c>
      <c r="E237" s="188" t="s">
        <v>241</v>
      </c>
      <c r="F237" s="189" t="s">
        <v>242</v>
      </c>
      <c r="G237" s="190" t="s">
        <v>174</v>
      </c>
      <c r="H237" s="191">
        <v>32.450000000000003</v>
      </c>
      <c r="I237" s="192"/>
      <c r="J237" s="193">
        <f>ROUND(I237*H237,2)</f>
        <v>0</v>
      </c>
      <c r="K237" s="194"/>
      <c r="L237" s="39"/>
      <c r="M237" s="195" t="s">
        <v>1</v>
      </c>
      <c r="N237" s="196" t="s">
        <v>42</v>
      </c>
      <c r="O237" s="71"/>
      <c r="P237" s="197">
        <f>O237*H237</f>
        <v>0</v>
      </c>
      <c r="Q237" s="197">
        <v>0</v>
      </c>
      <c r="R237" s="197">
        <f>Q237*H237</f>
        <v>0</v>
      </c>
      <c r="S237" s="197">
        <v>0</v>
      </c>
      <c r="T237" s="19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135</v>
      </c>
      <c r="AT237" s="199" t="s">
        <v>131</v>
      </c>
      <c r="AU237" s="199" t="s">
        <v>136</v>
      </c>
      <c r="AY237" s="17" t="s">
        <v>129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17" t="s">
        <v>136</v>
      </c>
      <c r="BK237" s="200">
        <f>ROUND(I237*H237,2)</f>
        <v>0</v>
      </c>
      <c r="BL237" s="17" t="s">
        <v>135</v>
      </c>
      <c r="BM237" s="199" t="s">
        <v>996</v>
      </c>
    </row>
    <row r="238" spans="1:65" s="12" customFormat="1" ht="22.9" customHeight="1">
      <c r="B238" s="171"/>
      <c r="C238" s="172"/>
      <c r="D238" s="173" t="s">
        <v>75</v>
      </c>
      <c r="E238" s="185" t="s">
        <v>244</v>
      </c>
      <c r="F238" s="185" t="s">
        <v>245</v>
      </c>
      <c r="G238" s="172"/>
      <c r="H238" s="172"/>
      <c r="I238" s="175"/>
      <c r="J238" s="186">
        <f>BK238</f>
        <v>0</v>
      </c>
      <c r="K238" s="172"/>
      <c r="L238" s="177"/>
      <c r="M238" s="178"/>
      <c r="N238" s="179"/>
      <c r="O238" s="179"/>
      <c r="P238" s="180">
        <f>P239</f>
        <v>0</v>
      </c>
      <c r="Q238" s="179"/>
      <c r="R238" s="180">
        <f>R239</f>
        <v>0</v>
      </c>
      <c r="S238" s="179"/>
      <c r="T238" s="181">
        <f>T239</f>
        <v>0</v>
      </c>
      <c r="AR238" s="182" t="s">
        <v>84</v>
      </c>
      <c r="AT238" s="183" t="s">
        <v>75</v>
      </c>
      <c r="AU238" s="183" t="s">
        <v>84</v>
      </c>
      <c r="AY238" s="182" t="s">
        <v>129</v>
      </c>
      <c r="BK238" s="184">
        <f>BK239</f>
        <v>0</v>
      </c>
    </row>
    <row r="239" spans="1:65" s="2" customFormat="1" ht="21.75" customHeight="1">
      <c r="A239" s="34"/>
      <c r="B239" s="35"/>
      <c r="C239" s="187" t="s">
        <v>299</v>
      </c>
      <c r="D239" s="187" t="s">
        <v>131</v>
      </c>
      <c r="E239" s="188" t="s">
        <v>997</v>
      </c>
      <c r="F239" s="189" t="s">
        <v>998</v>
      </c>
      <c r="G239" s="190" t="s">
        <v>174</v>
      </c>
      <c r="H239" s="191">
        <v>73.159000000000006</v>
      </c>
      <c r="I239" s="192"/>
      <c r="J239" s="193">
        <f>ROUND(I239*H239,2)</f>
        <v>0</v>
      </c>
      <c r="K239" s="194"/>
      <c r="L239" s="39"/>
      <c r="M239" s="195" t="s">
        <v>1</v>
      </c>
      <c r="N239" s="196" t="s">
        <v>42</v>
      </c>
      <c r="O239" s="71"/>
      <c r="P239" s="197">
        <f>O239*H239</f>
        <v>0</v>
      </c>
      <c r="Q239" s="197">
        <v>0</v>
      </c>
      <c r="R239" s="197">
        <f>Q239*H239</f>
        <v>0</v>
      </c>
      <c r="S239" s="197">
        <v>0</v>
      </c>
      <c r="T239" s="19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135</v>
      </c>
      <c r="AT239" s="199" t="s">
        <v>131</v>
      </c>
      <c r="AU239" s="199" t="s">
        <v>136</v>
      </c>
      <c r="AY239" s="17" t="s">
        <v>129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17" t="s">
        <v>136</v>
      </c>
      <c r="BK239" s="200">
        <f>ROUND(I239*H239,2)</f>
        <v>0</v>
      </c>
      <c r="BL239" s="17" t="s">
        <v>135</v>
      </c>
      <c r="BM239" s="199" t="s">
        <v>999</v>
      </c>
    </row>
    <row r="240" spans="1:65" s="12" customFormat="1" ht="25.9" customHeight="1">
      <c r="B240" s="171"/>
      <c r="C240" s="172"/>
      <c r="D240" s="173" t="s">
        <v>75</v>
      </c>
      <c r="E240" s="174" t="s">
        <v>250</v>
      </c>
      <c r="F240" s="174" t="s">
        <v>251</v>
      </c>
      <c r="G240" s="172"/>
      <c r="H240" s="172"/>
      <c r="I240" s="175"/>
      <c r="J240" s="176">
        <f>BK240</f>
        <v>0</v>
      </c>
      <c r="K240" s="172"/>
      <c r="L240" s="177"/>
      <c r="M240" s="178"/>
      <c r="N240" s="179"/>
      <c r="O240" s="179"/>
      <c r="P240" s="180">
        <f>P241+P261+P279+P305+P328</f>
        <v>0</v>
      </c>
      <c r="Q240" s="179"/>
      <c r="R240" s="180">
        <f>R241+R261+R279+R305+R328</f>
        <v>7.4109836299999996</v>
      </c>
      <c r="S240" s="179"/>
      <c r="T240" s="181">
        <f>T241+T261+T279+T305+T328</f>
        <v>0.80861830000000001</v>
      </c>
      <c r="AR240" s="182" t="s">
        <v>136</v>
      </c>
      <c r="AT240" s="183" t="s">
        <v>75</v>
      </c>
      <c r="AU240" s="183" t="s">
        <v>76</v>
      </c>
      <c r="AY240" s="182" t="s">
        <v>129</v>
      </c>
      <c r="BK240" s="184">
        <f>BK241+BK261+BK279+BK305+BK328</f>
        <v>0</v>
      </c>
    </row>
    <row r="241" spans="1:65" s="12" customFormat="1" ht="22.9" customHeight="1">
      <c r="B241" s="171"/>
      <c r="C241" s="172"/>
      <c r="D241" s="173" t="s">
        <v>75</v>
      </c>
      <c r="E241" s="185" t="s">
        <v>1000</v>
      </c>
      <c r="F241" s="185" t="s">
        <v>1001</v>
      </c>
      <c r="G241" s="172"/>
      <c r="H241" s="172"/>
      <c r="I241" s="175"/>
      <c r="J241" s="186">
        <f>BK241</f>
        <v>0</v>
      </c>
      <c r="K241" s="172"/>
      <c r="L241" s="177"/>
      <c r="M241" s="178"/>
      <c r="N241" s="179"/>
      <c r="O241" s="179"/>
      <c r="P241" s="180">
        <f>SUM(P242:P260)</f>
        <v>0</v>
      </c>
      <c r="Q241" s="179"/>
      <c r="R241" s="180">
        <f>SUM(R242:R260)</f>
        <v>6.3390799999999997E-2</v>
      </c>
      <c r="S241" s="179"/>
      <c r="T241" s="181">
        <f>SUM(T242:T260)</f>
        <v>0</v>
      </c>
      <c r="AR241" s="182" t="s">
        <v>136</v>
      </c>
      <c r="AT241" s="183" t="s">
        <v>75</v>
      </c>
      <c r="AU241" s="183" t="s">
        <v>84</v>
      </c>
      <c r="AY241" s="182" t="s">
        <v>129</v>
      </c>
      <c r="BK241" s="184">
        <f>SUM(BK242:BK260)</f>
        <v>0</v>
      </c>
    </row>
    <row r="242" spans="1:65" s="2" customFormat="1" ht="21.75" customHeight="1">
      <c r="A242" s="34"/>
      <c r="B242" s="35"/>
      <c r="C242" s="187" t="s">
        <v>303</v>
      </c>
      <c r="D242" s="187" t="s">
        <v>131</v>
      </c>
      <c r="E242" s="188" t="s">
        <v>1002</v>
      </c>
      <c r="F242" s="189" t="s">
        <v>1003</v>
      </c>
      <c r="G242" s="190" t="s">
        <v>134</v>
      </c>
      <c r="H242" s="191">
        <v>2.2400000000000002</v>
      </c>
      <c r="I242" s="192"/>
      <c r="J242" s="193">
        <f>ROUND(I242*H242,2)</f>
        <v>0</v>
      </c>
      <c r="K242" s="194"/>
      <c r="L242" s="39"/>
      <c r="M242" s="195" t="s">
        <v>1</v>
      </c>
      <c r="N242" s="196" t="s">
        <v>42</v>
      </c>
      <c r="O242" s="71"/>
      <c r="P242" s="197">
        <f>O242*H242</f>
        <v>0</v>
      </c>
      <c r="Q242" s="197">
        <v>0</v>
      </c>
      <c r="R242" s="197">
        <f>Q242*H242</f>
        <v>0</v>
      </c>
      <c r="S242" s="197">
        <v>0</v>
      </c>
      <c r="T242" s="19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208</v>
      </c>
      <c r="AT242" s="199" t="s">
        <v>131</v>
      </c>
      <c r="AU242" s="199" t="s">
        <v>136</v>
      </c>
      <c r="AY242" s="17" t="s">
        <v>129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17" t="s">
        <v>136</v>
      </c>
      <c r="BK242" s="200">
        <f>ROUND(I242*H242,2)</f>
        <v>0</v>
      </c>
      <c r="BL242" s="17" t="s">
        <v>208</v>
      </c>
      <c r="BM242" s="199" t="s">
        <v>1004</v>
      </c>
    </row>
    <row r="243" spans="1:65" s="14" customFormat="1">
      <c r="B243" s="213"/>
      <c r="C243" s="214"/>
      <c r="D243" s="203" t="s">
        <v>146</v>
      </c>
      <c r="E243" s="215" t="s">
        <v>1</v>
      </c>
      <c r="F243" s="216" t="s">
        <v>1005</v>
      </c>
      <c r="G243" s="214"/>
      <c r="H243" s="215" t="s">
        <v>1</v>
      </c>
      <c r="I243" s="217"/>
      <c r="J243" s="214"/>
      <c r="K243" s="214"/>
      <c r="L243" s="218"/>
      <c r="M243" s="219"/>
      <c r="N243" s="220"/>
      <c r="O243" s="220"/>
      <c r="P243" s="220"/>
      <c r="Q243" s="220"/>
      <c r="R243" s="220"/>
      <c r="S243" s="220"/>
      <c r="T243" s="221"/>
      <c r="AT243" s="222" t="s">
        <v>146</v>
      </c>
      <c r="AU243" s="222" t="s">
        <v>136</v>
      </c>
      <c r="AV243" s="14" t="s">
        <v>84</v>
      </c>
      <c r="AW243" s="14" t="s">
        <v>32</v>
      </c>
      <c r="AX243" s="14" t="s">
        <v>76</v>
      </c>
      <c r="AY243" s="222" t="s">
        <v>129</v>
      </c>
    </row>
    <row r="244" spans="1:65" s="13" customFormat="1">
      <c r="B244" s="201"/>
      <c r="C244" s="202"/>
      <c r="D244" s="203" t="s">
        <v>146</v>
      </c>
      <c r="E244" s="204" t="s">
        <v>1</v>
      </c>
      <c r="F244" s="205" t="s">
        <v>1006</v>
      </c>
      <c r="G244" s="202"/>
      <c r="H244" s="206">
        <v>2.2400000000000002</v>
      </c>
      <c r="I244" s="207"/>
      <c r="J244" s="202"/>
      <c r="K244" s="202"/>
      <c r="L244" s="208"/>
      <c r="M244" s="209"/>
      <c r="N244" s="210"/>
      <c r="O244" s="210"/>
      <c r="P244" s="210"/>
      <c r="Q244" s="210"/>
      <c r="R244" s="210"/>
      <c r="S244" s="210"/>
      <c r="T244" s="211"/>
      <c r="AT244" s="212" t="s">
        <v>146</v>
      </c>
      <c r="AU244" s="212" t="s">
        <v>136</v>
      </c>
      <c r="AV244" s="13" t="s">
        <v>136</v>
      </c>
      <c r="AW244" s="13" t="s">
        <v>32</v>
      </c>
      <c r="AX244" s="13" t="s">
        <v>84</v>
      </c>
      <c r="AY244" s="212" t="s">
        <v>129</v>
      </c>
    </row>
    <row r="245" spans="1:65" s="2" customFormat="1" ht="16.5" customHeight="1">
      <c r="A245" s="34"/>
      <c r="B245" s="35"/>
      <c r="C245" s="187" t="s">
        <v>307</v>
      </c>
      <c r="D245" s="187" t="s">
        <v>131</v>
      </c>
      <c r="E245" s="188" t="s">
        <v>1007</v>
      </c>
      <c r="F245" s="189" t="s">
        <v>1008</v>
      </c>
      <c r="G245" s="190" t="s">
        <v>134</v>
      </c>
      <c r="H245" s="191">
        <v>36.575000000000003</v>
      </c>
      <c r="I245" s="192"/>
      <c r="J245" s="193">
        <f>ROUND(I245*H245,2)</f>
        <v>0</v>
      </c>
      <c r="K245" s="194"/>
      <c r="L245" s="39"/>
      <c r="M245" s="195" t="s">
        <v>1</v>
      </c>
      <c r="N245" s="196" t="s">
        <v>42</v>
      </c>
      <c r="O245" s="71"/>
      <c r="P245" s="197">
        <f>O245*H245</f>
        <v>0</v>
      </c>
      <c r="Q245" s="197">
        <v>0</v>
      </c>
      <c r="R245" s="197">
        <f>Q245*H245</f>
        <v>0</v>
      </c>
      <c r="S245" s="197">
        <v>0</v>
      </c>
      <c r="T245" s="19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9" t="s">
        <v>208</v>
      </c>
      <c r="AT245" s="199" t="s">
        <v>131</v>
      </c>
      <c r="AU245" s="199" t="s">
        <v>136</v>
      </c>
      <c r="AY245" s="17" t="s">
        <v>129</v>
      </c>
      <c r="BE245" s="200">
        <f>IF(N245="základní",J245,0)</f>
        <v>0</v>
      </c>
      <c r="BF245" s="200">
        <f>IF(N245="snížená",J245,0)</f>
        <v>0</v>
      </c>
      <c r="BG245" s="200">
        <f>IF(N245="zákl. přenesená",J245,0)</f>
        <v>0</v>
      </c>
      <c r="BH245" s="200">
        <f>IF(N245="sníž. přenesená",J245,0)</f>
        <v>0</v>
      </c>
      <c r="BI245" s="200">
        <f>IF(N245="nulová",J245,0)</f>
        <v>0</v>
      </c>
      <c r="BJ245" s="17" t="s">
        <v>136</v>
      </c>
      <c r="BK245" s="200">
        <f>ROUND(I245*H245,2)</f>
        <v>0</v>
      </c>
      <c r="BL245" s="17" t="s">
        <v>208</v>
      </c>
      <c r="BM245" s="199" t="s">
        <v>1009</v>
      </c>
    </row>
    <row r="246" spans="1:65" s="13" customFormat="1">
      <c r="B246" s="201"/>
      <c r="C246" s="202"/>
      <c r="D246" s="203" t="s">
        <v>146</v>
      </c>
      <c r="E246" s="204" t="s">
        <v>1</v>
      </c>
      <c r="F246" s="205" t="s">
        <v>1010</v>
      </c>
      <c r="G246" s="202"/>
      <c r="H246" s="206">
        <v>1.925</v>
      </c>
      <c r="I246" s="207"/>
      <c r="J246" s="202"/>
      <c r="K246" s="202"/>
      <c r="L246" s="208"/>
      <c r="M246" s="209"/>
      <c r="N246" s="210"/>
      <c r="O246" s="210"/>
      <c r="P246" s="210"/>
      <c r="Q246" s="210"/>
      <c r="R246" s="210"/>
      <c r="S246" s="210"/>
      <c r="T246" s="211"/>
      <c r="AT246" s="212" t="s">
        <v>146</v>
      </c>
      <c r="AU246" s="212" t="s">
        <v>136</v>
      </c>
      <c r="AV246" s="13" t="s">
        <v>136</v>
      </c>
      <c r="AW246" s="13" t="s">
        <v>32</v>
      </c>
      <c r="AX246" s="13" t="s">
        <v>76</v>
      </c>
      <c r="AY246" s="212" t="s">
        <v>129</v>
      </c>
    </row>
    <row r="247" spans="1:65" s="13" customFormat="1">
      <c r="B247" s="201"/>
      <c r="C247" s="202"/>
      <c r="D247" s="203" t="s">
        <v>146</v>
      </c>
      <c r="E247" s="204" t="s">
        <v>1</v>
      </c>
      <c r="F247" s="205" t="s">
        <v>1011</v>
      </c>
      <c r="G247" s="202"/>
      <c r="H247" s="206">
        <v>3.3</v>
      </c>
      <c r="I247" s="207"/>
      <c r="J247" s="202"/>
      <c r="K247" s="202"/>
      <c r="L247" s="208"/>
      <c r="M247" s="209"/>
      <c r="N247" s="210"/>
      <c r="O247" s="210"/>
      <c r="P247" s="210"/>
      <c r="Q247" s="210"/>
      <c r="R247" s="210"/>
      <c r="S247" s="210"/>
      <c r="T247" s="211"/>
      <c r="AT247" s="212" t="s">
        <v>146</v>
      </c>
      <c r="AU247" s="212" t="s">
        <v>136</v>
      </c>
      <c r="AV247" s="13" t="s">
        <v>136</v>
      </c>
      <c r="AW247" s="13" t="s">
        <v>32</v>
      </c>
      <c r="AX247" s="13" t="s">
        <v>76</v>
      </c>
      <c r="AY247" s="212" t="s">
        <v>129</v>
      </c>
    </row>
    <row r="248" spans="1:65" s="13" customFormat="1">
      <c r="B248" s="201"/>
      <c r="C248" s="202"/>
      <c r="D248" s="203" t="s">
        <v>146</v>
      </c>
      <c r="E248" s="204" t="s">
        <v>1</v>
      </c>
      <c r="F248" s="205" t="s">
        <v>1012</v>
      </c>
      <c r="G248" s="202"/>
      <c r="H248" s="206">
        <v>31.35</v>
      </c>
      <c r="I248" s="207"/>
      <c r="J248" s="202"/>
      <c r="K248" s="202"/>
      <c r="L248" s="208"/>
      <c r="M248" s="209"/>
      <c r="N248" s="210"/>
      <c r="O248" s="210"/>
      <c r="P248" s="210"/>
      <c r="Q248" s="210"/>
      <c r="R248" s="210"/>
      <c r="S248" s="210"/>
      <c r="T248" s="211"/>
      <c r="AT248" s="212" t="s">
        <v>146</v>
      </c>
      <c r="AU248" s="212" t="s">
        <v>136</v>
      </c>
      <c r="AV248" s="13" t="s">
        <v>136</v>
      </c>
      <c r="AW248" s="13" t="s">
        <v>32</v>
      </c>
      <c r="AX248" s="13" t="s">
        <v>76</v>
      </c>
      <c r="AY248" s="212" t="s">
        <v>129</v>
      </c>
    </row>
    <row r="249" spans="1:65" s="15" customFormat="1">
      <c r="B249" s="239"/>
      <c r="C249" s="240"/>
      <c r="D249" s="203" t="s">
        <v>146</v>
      </c>
      <c r="E249" s="241" t="s">
        <v>1</v>
      </c>
      <c r="F249" s="242" t="s">
        <v>872</v>
      </c>
      <c r="G249" s="240"/>
      <c r="H249" s="243">
        <v>36.575000000000003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AT249" s="249" t="s">
        <v>146</v>
      </c>
      <c r="AU249" s="249" t="s">
        <v>136</v>
      </c>
      <c r="AV249" s="15" t="s">
        <v>135</v>
      </c>
      <c r="AW249" s="15" t="s">
        <v>32</v>
      </c>
      <c r="AX249" s="15" t="s">
        <v>84</v>
      </c>
      <c r="AY249" s="249" t="s">
        <v>129</v>
      </c>
    </row>
    <row r="250" spans="1:65" s="2" customFormat="1" ht="21.75" customHeight="1">
      <c r="A250" s="34"/>
      <c r="B250" s="35"/>
      <c r="C250" s="187" t="s">
        <v>311</v>
      </c>
      <c r="D250" s="187" t="s">
        <v>131</v>
      </c>
      <c r="E250" s="188" t="s">
        <v>1013</v>
      </c>
      <c r="F250" s="189" t="s">
        <v>1014</v>
      </c>
      <c r="G250" s="190" t="s">
        <v>134</v>
      </c>
      <c r="H250" s="191">
        <v>9</v>
      </c>
      <c r="I250" s="192"/>
      <c r="J250" s="193">
        <f>ROUND(I250*H250,2)</f>
        <v>0</v>
      </c>
      <c r="K250" s="194"/>
      <c r="L250" s="39"/>
      <c r="M250" s="195" t="s">
        <v>1</v>
      </c>
      <c r="N250" s="196" t="s">
        <v>42</v>
      </c>
      <c r="O250" s="71"/>
      <c r="P250" s="197">
        <f>O250*H250</f>
        <v>0</v>
      </c>
      <c r="Q250" s="197">
        <v>0</v>
      </c>
      <c r="R250" s="197">
        <f>Q250*H250</f>
        <v>0</v>
      </c>
      <c r="S250" s="197">
        <v>0</v>
      </c>
      <c r="T250" s="19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9" t="s">
        <v>208</v>
      </c>
      <c r="AT250" s="199" t="s">
        <v>131</v>
      </c>
      <c r="AU250" s="199" t="s">
        <v>136</v>
      </c>
      <c r="AY250" s="17" t="s">
        <v>129</v>
      </c>
      <c r="BE250" s="200">
        <f>IF(N250="základní",J250,0)</f>
        <v>0</v>
      </c>
      <c r="BF250" s="200">
        <f>IF(N250="snížená",J250,0)</f>
        <v>0</v>
      </c>
      <c r="BG250" s="200">
        <f>IF(N250="zákl. přenesená",J250,0)</f>
        <v>0</v>
      </c>
      <c r="BH250" s="200">
        <f>IF(N250="sníž. přenesená",J250,0)</f>
        <v>0</v>
      </c>
      <c r="BI250" s="200">
        <f>IF(N250="nulová",J250,0)</f>
        <v>0</v>
      </c>
      <c r="BJ250" s="17" t="s">
        <v>136</v>
      </c>
      <c r="BK250" s="200">
        <f>ROUND(I250*H250,2)</f>
        <v>0</v>
      </c>
      <c r="BL250" s="17" t="s">
        <v>208</v>
      </c>
      <c r="BM250" s="199" t="s">
        <v>1015</v>
      </c>
    </row>
    <row r="251" spans="1:65" s="14" customFormat="1">
      <c r="B251" s="213"/>
      <c r="C251" s="214"/>
      <c r="D251" s="203" t="s">
        <v>146</v>
      </c>
      <c r="E251" s="215" t="s">
        <v>1</v>
      </c>
      <c r="F251" s="216" t="s">
        <v>1005</v>
      </c>
      <c r="G251" s="214"/>
      <c r="H251" s="215" t="s">
        <v>1</v>
      </c>
      <c r="I251" s="217"/>
      <c r="J251" s="214"/>
      <c r="K251" s="214"/>
      <c r="L251" s="218"/>
      <c r="M251" s="219"/>
      <c r="N251" s="220"/>
      <c r="O251" s="220"/>
      <c r="P251" s="220"/>
      <c r="Q251" s="220"/>
      <c r="R251" s="220"/>
      <c r="S251" s="220"/>
      <c r="T251" s="221"/>
      <c r="AT251" s="222" t="s">
        <v>146</v>
      </c>
      <c r="AU251" s="222" t="s">
        <v>136</v>
      </c>
      <c r="AV251" s="14" t="s">
        <v>84</v>
      </c>
      <c r="AW251" s="14" t="s">
        <v>32</v>
      </c>
      <c r="AX251" s="14" t="s">
        <v>76</v>
      </c>
      <c r="AY251" s="222" t="s">
        <v>129</v>
      </c>
    </row>
    <row r="252" spans="1:65" s="13" customFormat="1">
      <c r="B252" s="201"/>
      <c r="C252" s="202"/>
      <c r="D252" s="203" t="s">
        <v>146</v>
      </c>
      <c r="E252" s="204" t="s">
        <v>1</v>
      </c>
      <c r="F252" s="205" t="s">
        <v>1016</v>
      </c>
      <c r="G252" s="202"/>
      <c r="H252" s="206">
        <v>9</v>
      </c>
      <c r="I252" s="207"/>
      <c r="J252" s="202"/>
      <c r="K252" s="202"/>
      <c r="L252" s="208"/>
      <c r="M252" s="209"/>
      <c r="N252" s="210"/>
      <c r="O252" s="210"/>
      <c r="P252" s="210"/>
      <c r="Q252" s="210"/>
      <c r="R252" s="210"/>
      <c r="S252" s="210"/>
      <c r="T252" s="211"/>
      <c r="AT252" s="212" t="s">
        <v>146</v>
      </c>
      <c r="AU252" s="212" t="s">
        <v>136</v>
      </c>
      <c r="AV252" s="13" t="s">
        <v>136</v>
      </c>
      <c r="AW252" s="13" t="s">
        <v>32</v>
      </c>
      <c r="AX252" s="13" t="s">
        <v>84</v>
      </c>
      <c r="AY252" s="212" t="s">
        <v>129</v>
      </c>
    </row>
    <row r="253" spans="1:65" s="2" customFormat="1" ht="16.5" customHeight="1">
      <c r="A253" s="34"/>
      <c r="B253" s="35"/>
      <c r="C253" s="223" t="s">
        <v>315</v>
      </c>
      <c r="D253" s="223" t="s">
        <v>188</v>
      </c>
      <c r="E253" s="224" t="s">
        <v>1017</v>
      </c>
      <c r="F253" s="225" t="s">
        <v>1018</v>
      </c>
      <c r="G253" s="226" t="s">
        <v>174</v>
      </c>
      <c r="H253" s="227">
        <v>4.0000000000000001E-3</v>
      </c>
      <c r="I253" s="228"/>
      <c r="J253" s="229">
        <f>ROUND(I253*H253,2)</f>
        <v>0</v>
      </c>
      <c r="K253" s="230"/>
      <c r="L253" s="231"/>
      <c r="M253" s="232" t="s">
        <v>1</v>
      </c>
      <c r="N253" s="233" t="s">
        <v>42</v>
      </c>
      <c r="O253" s="71"/>
      <c r="P253" s="197">
        <f>O253*H253</f>
        <v>0</v>
      </c>
      <c r="Q253" s="197">
        <v>1</v>
      </c>
      <c r="R253" s="197">
        <f>Q253*H253</f>
        <v>4.0000000000000001E-3</v>
      </c>
      <c r="S253" s="197">
        <v>0</v>
      </c>
      <c r="T253" s="19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9" t="s">
        <v>270</v>
      </c>
      <c r="AT253" s="199" t="s">
        <v>188</v>
      </c>
      <c r="AU253" s="199" t="s">
        <v>136</v>
      </c>
      <c r="AY253" s="17" t="s">
        <v>129</v>
      </c>
      <c r="BE253" s="200">
        <f>IF(N253="základní",J253,0)</f>
        <v>0</v>
      </c>
      <c r="BF253" s="200">
        <f>IF(N253="snížená",J253,0)</f>
        <v>0</v>
      </c>
      <c r="BG253" s="200">
        <f>IF(N253="zákl. přenesená",J253,0)</f>
        <v>0</v>
      </c>
      <c r="BH253" s="200">
        <f>IF(N253="sníž. přenesená",J253,0)</f>
        <v>0</v>
      </c>
      <c r="BI253" s="200">
        <f>IF(N253="nulová",J253,0)</f>
        <v>0</v>
      </c>
      <c r="BJ253" s="17" t="s">
        <v>136</v>
      </c>
      <c r="BK253" s="200">
        <f>ROUND(I253*H253,2)</f>
        <v>0</v>
      </c>
      <c r="BL253" s="17" t="s">
        <v>208</v>
      </c>
      <c r="BM253" s="199" t="s">
        <v>1019</v>
      </c>
    </row>
    <row r="254" spans="1:65" s="13" customFormat="1">
      <c r="B254" s="201"/>
      <c r="C254" s="202"/>
      <c r="D254" s="203" t="s">
        <v>146</v>
      </c>
      <c r="E254" s="204" t="s">
        <v>1</v>
      </c>
      <c r="F254" s="205" t="s">
        <v>1020</v>
      </c>
      <c r="G254" s="202"/>
      <c r="H254" s="206">
        <v>4.0000000000000001E-3</v>
      </c>
      <c r="I254" s="207"/>
      <c r="J254" s="202"/>
      <c r="K254" s="202"/>
      <c r="L254" s="208"/>
      <c r="M254" s="209"/>
      <c r="N254" s="210"/>
      <c r="O254" s="210"/>
      <c r="P254" s="210"/>
      <c r="Q254" s="210"/>
      <c r="R254" s="210"/>
      <c r="S254" s="210"/>
      <c r="T254" s="211"/>
      <c r="AT254" s="212" t="s">
        <v>146</v>
      </c>
      <c r="AU254" s="212" t="s">
        <v>136</v>
      </c>
      <c r="AV254" s="13" t="s">
        <v>136</v>
      </c>
      <c r="AW254" s="13" t="s">
        <v>32</v>
      </c>
      <c r="AX254" s="13" t="s">
        <v>84</v>
      </c>
      <c r="AY254" s="212" t="s">
        <v>129</v>
      </c>
    </row>
    <row r="255" spans="1:65" s="2" customFormat="1" ht="21.75" customHeight="1">
      <c r="A255" s="34"/>
      <c r="B255" s="35"/>
      <c r="C255" s="187" t="s">
        <v>319</v>
      </c>
      <c r="D255" s="187" t="s">
        <v>131</v>
      </c>
      <c r="E255" s="188" t="s">
        <v>1021</v>
      </c>
      <c r="F255" s="189" t="s">
        <v>1022</v>
      </c>
      <c r="G255" s="190" t="s">
        <v>134</v>
      </c>
      <c r="H255" s="191">
        <v>2.25</v>
      </c>
      <c r="I255" s="192"/>
      <c r="J255" s="193">
        <f>ROUND(I255*H255,2)</f>
        <v>0</v>
      </c>
      <c r="K255" s="194"/>
      <c r="L255" s="39"/>
      <c r="M255" s="195" t="s">
        <v>1</v>
      </c>
      <c r="N255" s="196" t="s">
        <v>42</v>
      </c>
      <c r="O255" s="71"/>
      <c r="P255" s="197">
        <f>O255*H255</f>
        <v>0</v>
      </c>
      <c r="Q255" s="197">
        <v>4.0000000000000002E-4</v>
      </c>
      <c r="R255" s="197">
        <f>Q255*H255</f>
        <v>9.0000000000000008E-4</v>
      </c>
      <c r="S255" s="197">
        <v>0</v>
      </c>
      <c r="T255" s="19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9" t="s">
        <v>208</v>
      </c>
      <c r="AT255" s="199" t="s">
        <v>131</v>
      </c>
      <c r="AU255" s="199" t="s">
        <v>136</v>
      </c>
      <c r="AY255" s="17" t="s">
        <v>129</v>
      </c>
      <c r="BE255" s="200">
        <f>IF(N255="základní",J255,0)</f>
        <v>0</v>
      </c>
      <c r="BF255" s="200">
        <f>IF(N255="snížená",J255,0)</f>
        <v>0</v>
      </c>
      <c r="BG255" s="200">
        <f>IF(N255="zákl. přenesená",J255,0)</f>
        <v>0</v>
      </c>
      <c r="BH255" s="200">
        <f>IF(N255="sníž. přenesená",J255,0)</f>
        <v>0</v>
      </c>
      <c r="BI255" s="200">
        <f>IF(N255="nulová",J255,0)</f>
        <v>0</v>
      </c>
      <c r="BJ255" s="17" t="s">
        <v>136</v>
      </c>
      <c r="BK255" s="200">
        <f>ROUND(I255*H255,2)</f>
        <v>0</v>
      </c>
      <c r="BL255" s="17" t="s">
        <v>208</v>
      </c>
      <c r="BM255" s="199" t="s">
        <v>1023</v>
      </c>
    </row>
    <row r="256" spans="1:65" s="2" customFormat="1" ht="21.75" customHeight="1">
      <c r="A256" s="34"/>
      <c r="B256" s="35"/>
      <c r="C256" s="187" t="s">
        <v>323</v>
      </c>
      <c r="D256" s="187" t="s">
        <v>131</v>
      </c>
      <c r="E256" s="188" t="s">
        <v>1024</v>
      </c>
      <c r="F256" s="189" t="s">
        <v>1025</v>
      </c>
      <c r="G256" s="190" t="s">
        <v>134</v>
      </c>
      <c r="H256" s="191">
        <v>9</v>
      </c>
      <c r="I256" s="192"/>
      <c r="J256" s="193">
        <f>ROUND(I256*H256,2)</f>
        <v>0</v>
      </c>
      <c r="K256" s="194"/>
      <c r="L256" s="39"/>
      <c r="M256" s="195" t="s">
        <v>1</v>
      </c>
      <c r="N256" s="196" t="s">
        <v>42</v>
      </c>
      <c r="O256" s="71"/>
      <c r="P256" s="197">
        <f>O256*H256</f>
        <v>0</v>
      </c>
      <c r="Q256" s="197">
        <v>4.0000000000000002E-4</v>
      </c>
      <c r="R256" s="197">
        <f>Q256*H256</f>
        <v>3.6000000000000003E-3</v>
      </c>
      <c r="S256" s="197">
        <v>0</v>
      </c>
      <c r="T256" s="19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9" t="s">
        <v>208</v>
      </c>
      <c r="AT256" s="199" t="s">
        <v>131</v>
      </c>
      <c r="AU256" s="199" t="s">
        <v>136</v>
      </c>
      <c r="AY256" s="17" t="s">
        <v>129</v>
      </c>
      <c r="BE256" s="200">
        <f>IF(N256="základní",J256,0)</f>
        <v>0</v>
      </c>
      <c r="BF256" s="200">
        <f>IF(N256="snížená",J256,0)</f>
        <v>0</v>
      </c>
      <c r="BG256" s="200">
        <f>IF(N256="zákl. přenesená",J256,0)</f>
        <v>0</v>
      </c>
      <c r="BH256" s="200">
        <f>IF(N256="sníž. přenesená",J256,0)</f>
        <v>0</v>
      </c>
      <c r="BI256" s="200">
        <f>IF(N256="nulová",J256,0)</f>
        <v>0</v>
      </c>
      <c r="BJ256" s="17" t="s">
        <v>136</v>
      </c>
      <c r="BK256" s="200">
        <f>ROUND(I256*H256,2)</f>
        <v>0</v>
      </c>
      <c r="BL256" s="17" t="s">
        <v>208</v>
      </c>
      <c r="BM256" s="199" t="s">
        <v>1026</v>
      </c>
    </row>
    <row r="257" spans="1:65" s="2" customFormat="1" ht="16.5" customHeight="1">
      <c r="A257" s="34"/>
      <c r="B257" s="35"/>
      <c r="C257" s="223" t="s">
        <v>327</v>
      </c>
      <c r="D257" s="223" t="s">
        <v>188</v>
      </c>
      <c r="E257" s="224" t="s">
        <v>1027</v>
      </c>
      <c r="F257" s="225" t="s">
        <v>1028</v>
      </c>
      <c r="G257" s="226" t="s">
        <v>134</v>
      </c>
      <c r="H257" s="227">
        <v>13.388</v>
      </c>
      <c r="I257" s="228"/>
      <c r="J257" s="229">
        <f>ROUND(I257*H257,2)</f>
        <v>0</v>
      </c>
      <c r="K257" s="230"/>
      <c r="L257" s="231"/>
      <c r="M257" s="232" t="s">
        <v>1</v>
      </c>
      <c r="N257" s="233" t="s">
        <v>42</v>
      </c>
      <c r="O257" s="71"/>
      <c r="P257" s="197">
        <f>O257*H257</f>
        <v>0</v>
      </c>
      <c r="Q257" s="197">
        <v>4.1000000000000003E-3</v>
      </c>
      <c r="R257" s="197">
        <f>Q257*H257</f>
        <v>5.4890800000000003E-2</v>
      </c>
      <c r="S257" s="197">
        <v>0</v>
      </c>
      <c r="T257" s="19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270</v>
      </c>
      <c r="AT257" s="199" t="s">
        <v>188</v>
      </c>
      <c r="AU257" s="199" t="s">
        <v>136</v>
      </c>
      <c r="AY257" s="17" t="s">
        <v>129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17" t="s">
        <v>136</v>
      </c>
      <c r="BK257" s="200">
        <f>ROUND(I257*H257,2)</f>
        <v>0</v>
      </c>
      <c r="BL257" s="17" t="s">
        <v>208</v>
      </c>
      <c r="BM257" s="199" t="s">
        <v>1029</v>
      </c>
    </row>
    <row r="258" spans="1:65" s="13" customFormat="1">
      <c r="B258" s="201"/>
      <c r="C258" s="202"/>
      <c r="D258" s="203" t="s">
        <v>146</v>
      </c>
      <c r="E258" s="204" t="s">
        <v>1</v>
      </c>
      <c r="F258" s="205" t="s">
        <v>1030</v>
      </c>
      <c r="G258" s="202"/>
      <c r="H258" s="206">
        <v>10.8</v>
      </c>
      <c r="I258" s="207"/>
      <c r="J258" s="202"/>
      <c r="K258" s="202"/>
      <c r="L258" s="208"/>
      <c r="M258" s="209"/>
      <c r="N258" s="210"/>
      <c r="O258" s="210"/>
      <c r="P258" s="210"/>
      <c r="Q258" s="210"/>
      <c r="R258" s="210"/>
      <c r="S258" s="210"/>
      <c r="T258" s="211"/>
      <c r="AT258" s="212" t="s">
        <v>146</v>
      </c>
      <c r="AU258" s="212" t="s">
        <v>136</v>
      </c>
      <c r="AV258" s="13" t="s">
        <v>136</v>
      </c>
      <c r="AW258" s="13" t="s">
        <v>32</v>
      </c>
      <c r="AX258" s="13" t="s">
        <v>76</v>
      </c>
      <c r="AY258" s="212" t="s">
        <v>129</v>
      </c>
    </row>
    <row r="259" spans="1:65" s="13" customFormat="1">
      <c r="B259" s="201"/>
      <c r="C259" s="202"/>
      <c r="D259" s="203" t="s">
        <v>146</v>
      </c>
      <c r="E259" s="204" t="s">
        <v>1</v>
      </c>
      <c r="F259" s="205" t="s">
        <v>1031</v>
      </c>
      <c r="G259" s="202"/>
      <c r="H259" s="206">
        <v>2.5880000000000001</v>
      </c>
      <c r="I259" s="207"/>
      <c r="J259" s="202"/>
      <c r="K259" s="202"/>
      <c r="L259" s="208"/>
      <c r="M259" s="209"/>
      <c r="N259" s="210"/>
      <c r="O259" s="210"/>
      <c r="P259" s="210"/>
      <c r="Q259" s="210"/>
      <c r="R259" s="210"/>
      <c r="S259" s="210"/>
      <c r="T259" s="211"/>
      <c r="AT259" s="212" t="s">
        <v>146</v>
      </c>
      <c r="AU259" s="212" t="s">
        <v>136</v>
      </c>
      <c r="AV259" s="13" t="s">
        <v>136</v>
      </c>
      <c r="AW259" s="13" t="s">
        <v>32</v>
      </c>
      <c r="AX259" s="13" t="s">
        <v>76</v>
      </c>
      <c r="AY259" s="212" t="s">
        <v>129</v>
      </c>
    </row>
    <row r="260" spans="1:65" s="15" customFormat="1">
      <c r="B260" s="239"/>
      <c r="C260" s="240"/>
      <c r="D260" s="203" t="s">
        <v>146</v>
      </c>
      <c r="E260" s="241" t="s">
        <v>1</v>
      </c>
      <c r="F260" s="242" t="s">
        <v>872</v>
      </c>
      <c r="G260" s="240"/>
      <c r="H260" s="243">
        <v>13.388</v>
      </c>
      <c r="I260" s="244"/>
      <c r="J260" s="240"/>
      <c r="K260" s="240"/>
      <c r="L260" s="245"/>
      <c r="M260" s="246"/>
      <c r="N260" s="247"/>
      <c r="O260" s="247"/>
      <c r="P260" s="247"/>
      <c r="Q260" s="247"/>
      <c r="R260" s="247"/>
      <c r="S260" s="247"/>
      <c r="T260" s="248"/>
      <c r="AT260" s="249" t="s">
        <v>146</v>
      </c>
      <c r="AU260" s="249" t="s">
        <v>136</v>
      </c>
      <c r="AV260" s="15" t="s">
        <v>135</v>
      </c>
      <c r="AW260" s="15" t="s">
        <v>32</v>
      </c>
      <c r="AX260" s="15" t="s">
        <v>84</v>
      </c>
      <c r="AY260" s="249" t="s">
        <v>129</v>
      </c>
    </row>
    <row r="261" spans="1:65" s="12" customFormat="1" ht="22.9" customHeight="1">
      <c r="B261" s="171"/>
      <c r="C261" s="172"/>
      <c r="D261" s="173" t="s">
        <v>75</v>
      </c>
      <c r="E261" s="185" t="s">
        <v>1032</v>
      </c>
      <c r="F261" s="185" t="s">
        <v>1033</v>
      </c>
      <c r="G261" s="172"/>
      <c r="H261" s="172"/>
      <c r="I261" s="175"/>
      <c r="J261" s="186">
        <f>BK261</f>
        <v>0</v>
      </c>
      <c r="K261" s="172"/>
      <c r="L261" s="177"/>
      <c r="M261" s="178"/>
      <c r="N261" s="179"/>
      <c r="O261" s="179"/>
      <c r="P261" s="180">
        <f>SUM(P262:P278)</f>
        <v>0</v>
      </c>
      <c r="Q261" s="179"/>
      <c r="R261" s="180">
        <f>SUM(R262:R278)</f>
        <v>2.06957244</v>
      </c>
      <c r="S261" s="179"/>
      <c r="T261" s="181">
        <f>SUM(T262:T278)</f>
        <v>2.6200000000000001E-2</v>
      </c>
      <c r="AR261" s="182" t="s">
        <v>136</v>
      </c>
      <c r="AT261" s="183" t="s">
        <v>75</v>
      </c>
      <c r="AU261" s="183" t="s">
        <v>84</v>
      </c>
      <c r="AY261" s="182" t="s">
        <v>129</v>
      </c>
      <c r="BK261" s="184">
        <f>SUM(BK262:BK278)</f>
        <v>0</v>
      </c>
    </row>
    <row r="262" spans="1:65" s="2" customFormat="1" ht="16.5" customHeight="1">
      <c r="A262" s="34"/>
      <c r="B262" s="35"/>
      <c r="C262" s="187" t="s">
        <v>331</v>
      </c>
      <c r="D262" s="187" t="s">
        <v>131</v>
      </c>
      <c r="E262" s="188" t="s">
        <v>1034</v>
      </c>
      <c r="F262" s="189" t="s">
        <v>1035</v>
      </c>
      <c r="G262" s="190" t="s">
        <v>134</v>
      </c>
      <c r="H262" s="191">
        <v>55.92</v>
      </c>
      <c r="I262" s="192"/>
      <c r="J262" s="193">
        <f>ROUND(I262*H262,2)</f>
        <v>0</v>
      </c>
      <c r="K262" s="194"/>
      <c r="L262" s="39"/>
      <c r="M262" s="195" t="s">
        <v>1</v>
      </c>
      <c r="N262" s="196" t="s">
        <v>42</v>
      </c>
      <c r="O262" s="71"/>
      <c r="P262" s="197">
        <f>O262*H262</f>
        <v>0</v>
      </c>
      <c r="Q262" s="197">
        <v>0</v>
      </c>
      <c r="R262" s="197">
        <f>Q262*H262</f>
        <v>0</v>
      </c>
      <c r="S262" s="197">
        <v>0</v>
      </c>
      <c r="T262" s="19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9" t="s">
        <v>208</v>
      </c>
      <c r="AT262" s="199" t="s">
        <v>131</v>
      </c>
      <c r="AU262" s="199" t="s">
        <v>136</v>
      </c>
      <c r="AY262" s="17" t="s">
        <v>129</v>
      </c>
      <c r="BE262" s="200">
        <f>IF(N262="základní",J262,0)</f>
        <v>0</v>
      </c>
      <c r="BF262" s="200">
        <f>IF(N262="snížená",J262,0)</f>
        <v>0</v>
      </c>
      <c r="BG262" s="200">
        <f>IF(N262="zákl. přenesená",J262,0)</f>
        <v>0</v>
      </c>
      <c r="BH262" s="200">
        <f>IF(N262="sníž. přenesená",J262,0)</f>
        <v>0</v>
      </c>
      <c r="BI262" s="200">
        <f>IF(N262="nulová",J262,0)</f>
        <v>0</v>
      </c>
      <c r="BJ262" s="17" t="s">
        <v>136</v>
      </c>
      <c r="BK262" s="200">
        <f>ROUND(I262*H262,2)</f>
        <v>0</v>
      </c>
      <c r="BL262" s="17" t="s">
        <v>208</v>
      </c>
      <c r="BM262" s="199" t="s">
        <v>1036</v>
      </c>
    </row>
    <row r="263" spans="1:65" s="13" customFormat="1">
      <c r="B263" s="201"/>
      <c r="C263" s="202"/>
      <c r="D263" s="203" t="s">
        <v>146</v>
      </c>
      <c r="E263" s="204" t="s">
        <v>1</v>
      </c>
      <c r="F263" s="205" t="s">
        <v>1037</v>
      </c>
      <c r="G263" s="202"/>
      <c r="H263" s="206">
        <v>55.92</v>
      </c>
      <c r="I263" s="207"/>
      <c r="J263" s="202"/>
      <c r="K263" s="202"/>
      <c r="L263" s="208"/>
      <c r="M263" s="209"/>
      <c r="N263" s="210"/>
      <c r="O263" s="210"/>
      <c r="P263" s="210"/>
      <c r="Q263" s="210"/>
      <c r="R263" s="210"/>
      <c r="S263" s="210"/>
      <c r="T263" s="211"/>
      <c r="AT263" s="212" t="s">
        <v>146</v>
      </c>
      <c r="AU263" s="212" t="s">
        <v>136</v>
      </c>
      <c r="AV263" s="13" t="s">
        <v>136</v>
      </c>
      <c r="AW263" s="13" t="s">
        <v>32</v>
      </c>
      <c r="AX263" s="13" t="s">
        <v>84</v>
      </c>
      <c r="AY263" s="212" t="s">
        <v>129</v>
      </c>
    </row>
    <row r="264" spans="1:65" s="2" customFormat="1" ht="16.5" customHeight="1">
      <c r="A264" s="34"/>
      <c r="B264" s="35"/>
      <c r="C264" s="187" t="s">
        <v>335</v>
      </c>
      <c r="D264" s="187" t="s">
        <v>131</v>
      </c>
      <c r="E264" s="188" t="s">
        <v>1038</v>
      </c>
      <c r="F264" s="189" t="s">
        <v>1039</v>
      </c>
      <c r="G264" s="190" t="s">
        <v>134</v>
      </c>
      <c r="H264" s="191">
        <v>55.92</v>
      </c>
      <c r="I264" s="192"/>
      <c r="J264" s="193">
        <f>ROUND(I264*H264,2)</f>
        <v>0</v>
      </c>
      <c r="K264" s="194"/>
      <c r="L264" s="39"/>
      <c r="M264" s="195" t="s">
        <v>1</v>
      </c>
      <c r="N264" s="196" t="s">
        <v>42</v>
      </c>
      <c r="O264" s="71"/>
      <c r="P264" s="197">
        <f>O264*H264</f>
        <v>0</v>
      </c>
      <c r="Q264" s="197">
        <v>2.9999999999999997E-4</v>
      </c>
      <c r="R264" s="197">
        <f>Q264*H264</f>
        <v>1.6775999999999999E-2</v>
      </c>
      <c r="S264" s="197">
        <v>0</v>
      </c>
      <c r="T264" s="19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9" t="s">
        <v>208</v>
      </c>
      <c r="AT264" s="199" t="s">
        <v>131</v>
      </c>
      <c r="AU264" s="199" t="s">
        <v>136</v>
      </c>
      <c r="AY264" s="17" t="s">
        <v>129</v>
      </c>
      <c r="BE264" s="200">
        <f>IF(N264="základní",J264,0)</f>
        <v>0</v>
      </c>
      <c r="BF264" s="200">
        <f>IF(N264="snížená",J264,0)</f>
        <v>0</v>
      </c>
      <c r="BG264" s="200">
        <f>IF(N264="zákl. přenesená",J264,0)</f>
        <v>0</v>
      </c>
      <c r="BH264" s="200">
        <f>IF(N264="sníž. přenesená",J264,0)</f>
        <v>0</v>
      </c>
      <c r="BI264" s="200">
        <f>IF(N264="nulová",J264,0)</f>
        <v>0</v>
      </c>
      <c r="BJ264" s="17" t="s">
        <v>136</v>
      </c>
      <c r="BK264" s="200">
        <f>ROUND(I264*H264,2)</f>
        <v>0</v>
      </c>
      <c r="BL264" s="17" t="s">
        <v>208</v>
      </c>
      <c r="BM264" s="199" t="s">
        <v>1040</v>
      </c>
    </row>
    <row r="265" spans="1:65" s="2" customFormat="1" ht="21.75" customHeight="1">
      <c r="A265" s="34"/>
      <c r="B265" s="35"/>
      <c r="C265" s="187" t="s">
        <v>339</v>
      </c>
      <c r="D265" s="187" t="s">
        <v>131</v>
      </c>
      <c r="E265" s="188" t="s">
        <v>1041</v>
      </c>
      <c r="F265" s="189" t="s">
        <v>1042</v>
      </c>
      <c r="G265" s="190" t="s">
        <v>134</v>
      </c>
      <c r="H265" s="191">
        <v>55.92</v>
      </c>
      <c r="I265" s="192"/>
      <c r="J265" s="193">
        <f>ROUND(I265*H265,2)</f>
        <v>0</v>
      </c>
      <c r="K265" s="194"/>
      <c r="L265" s="39"/>
      <c r="M265" s="195" t="s">
        <v>1</v>
      </c>
      <c r="N265" s="196" t="s">
        <v>42</v>
      </c>
      <c r="O265" s="71"/>
      <c r="P265" s="197">
        <f>O265*H265</f>
        <v>0</v>
      </c>
      <c r="Q265" s="197">
        <v>4.5500000000000002E-3</v>
      </c>
      <c r="R265" s="197">
        <f>Q265*H265</f>
        <v>0.254436</v>
      </c>
      <c r="S265" s="197">
        <v>0</v>
      </c>
      <c r="T265" s="19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9" t="s">
        <v>208</v>
      </c>
      <c r="AT265" s="199" t="s">
        <v>131</v>
      </c>
      <c r="AU265" s="199" t="s">
        <v>136</v>
      </c>
      <c r="AY265" s="17" t="s">
        <v>129</v>
      </c>
      <c r="BE265" s="200">
        <f>IF(N265="základní",J265,0)</f>
        <v>0</v>
      </c>
      <c r="BF265" s="200">
        <f>IF(N265="snížená",J265,0)</f>
        <v>0</v>
      </c>
      <c r="BG265" s="200">
        <f>IF(N265="zákl. přenesená",J265,0)</f>
        <v>0</v>
      </c>
      <c r="BH265" s="200">
        <f>IF(N265="sníž. přenesená",J265,0)</f>
        <v>0</v>
      </c>
      <c r="BI265" s="200">
        <f>IF(N265="nulová",J265,0)</f>
        <v>0</v>
      </c>
      <c r="BJ265" s="17" t="s">
        <v>136</v>
      </c>
      <c r="BK265" s="200">
        <f>ROUND(I265*H265,2)</f>
        <v>0</v>
      </c>
      <c r="BL265" s="17" t="s">
        <v>208</v>
      </c>
      <c r="BM265" s="199" t="s">
        <v>1043</v>
      </c>
    </row>
    <row r="266" spans="1:65" s="2" customFormat="1" ht="21.75" customHeight="1">
      <c r="A266" s="34"/>
      <c r="B266" s="35"/>
      <c r="C266" s="187" t="s">
        <v>342</v>
      </c>
      <c r="D266" s="187" t="s">
        <v>131</v>
      </c>
      <c r="E266" s="188" t="s">
        <v>1044</v>
      </c>
      <c r="F266" s="189" t="s">
        <v>1045</v>
      </c>
      <c r="G266" s="190" t="s">
        <v>211</v>
      </c>
      <c r="H266" s="191">
        <v>46.24</v>
      </c>
      <c r="I266" s="192"/>
      <c r="J266" s="193">
        <f>ROUND(I266*H266,2)</f>
        <v>0</v>
      </c>
      <c r="K266" s="194"/>
      <c r="L266" s="39"/>
      <c r="M266" s="195" t="s">
        <v>1</v>
      </c>
      <c r="N266" s="196" t="s">
        <v>42</v>
      </c>
      <c r="O266" s="71"/>
      <c r="P266" s="197">
        <f>O266*H266</f>
        <v>0</v>
      </c>
      <c r="Q266" s="197">
        <v>5.8E-4</v>
      </c>
      <c r="R266" s="197">
        <f>Q266*H266</f>
        <v>2.6819200000000001E-2</v>
      </c>
      <c r="S266" s="197">
        <v>0</v>
      </c>
      <c r="T266" s="19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9" t="s">
        <v>208</v>
      </c>
      <c r="AT266" s="199" t="s">
        <v>131</v>
      </c>
      <c r="AU266" s="199" t="s">
        <v>136</v>
      </c>
      <c r="AY266" s="17" t="s">
        <v>129</v>
      </c>
      <c r="BE266" s="200">
        <f>IF(N266="základní",J266,0)</f>
        <v>0</v>
      </c>
      <c r="BF266" s="200">
        <f>IF(N266="snížená",J266,0)</f>
        <v>0</v>
      </c>
      <c r="BG266" s="200">
        <f>IF(N266="zákl. přenesená",J266,0)</f>
        <v>0</v>
      </c>
      <c r="BH266" s="200">
        <f>IF(N266="sníž. přenesená",J266,0)</f>
        <v>0</v>
      </c>
      <c r="BI266" s="200">
        <f>IF(N266="nulová",J266,0)</f>
        <v>0</v>
      </c>
      <c r="BJ266" s="17" t="s">
        <v>136</v>
      </c>
      <c r="BK266" s="200">
        <f>ROUND(I266*H266,2)</f>
        <v>0</v>
      </c>
      <c r="BL266" s="17" t="s">
        <v>208</v>
      </c>
      <c r="BM266" s="199" t="s">
        <v>1046</v>
      </c>
    </row>
    <row r="267" spans="1:65" s="13" customFormat="1">
      <c r="B267" s="201"/>
      <c r="C267" s="202"/>
      <c r="D267" s="203" t="s">
        <v>146</v>
      </c>
      <c r="E267" s="204" t="s">
        <v>1</v>
      </c>
      <c r="F267" s="205" t="s">
        <v>1047</v>
      </c>
      <c r="G267" s="202"/>
      <c r="H267" s="206">
        <v>29</v>
      </c>
      <c r="I267" s="207"/>
      <c r="J267" s="202"/>
      <c r="K267" s="202"/>
      <c r="L267" s="208"/>
      <c r="M267" s="209"/>
      <c r="N267" s="210"/>
      <c r="O267" s="210"/>
      <c r="P267" s="210"/>
      <c r="Q267" s="210"/>
      <c r="R267" s="210"/>
      <c r="S267" s="210"/>
      <c r="T267" s="211"/>
      <c r="AT267" s="212" t="s">
        <v>146</v>
      </c>
      <c r="AU267" s="212" t="s">
        <v>136</v>
      </c>
      <c r="AV267" s="13" t="s">
        <v>136</v>
      </c>
      <c r="AW267" s="13" t="s">
        <v>32</v>
      </c>
      <c r="AX267" s="13" t="s">
        <v>76</v>
      </c>
      <c r="AY267" s="212" t="s">
        <v>129</v>
      </c>
    </row>
    <row r="268" spans="1:65" s="13" customFormat="1">
      <c r="B268" s="201"/>
      <c r="C268" s="202"/>
      <c r="D268" s="203" t="s">
        <v>146</v>
      </c>
      <c r="E268" s="204" t="s">
        <v>1</v>
      </c>
      <c r="F268" s="205" t="s">
        <v>1048</v>
      </c>
      <c r="G268" s="202"/>
      <c r="H268" s="206">
        <v>17.239999999999998</v>
      </c>
      <c r="I268" s="207"/>
      <c r="J268" s="202"/>
      <c r="K268" s="202"/>
      <c r="L268" s="208"/>
      <c r="M268" s="209"/>
      <c r="N268" s="210"/>
      <c r="O268" s="210"/>
      <c r="P268" s="210"/>
      <c r="Q268" s="210"/>
      <c r="R268" s="210"/>
      <c r="S268" s="210"/>
      <c r="T268" s="211"/>
      <c r="AT268" s="212" t="s">
        <v>146</v>
      </c>
      <c r="AU268" s="212" t="s">
        <v>136</v>
      </c>
      <c r="AV268" s="13" t="s">
        <v>136</v>
      </c>
      <c r="AW268" s="13" t="s">
        <v>32</v>
      </c>
      <c r="AX268" s="13" t="s">
        <v>76</v>
      </c>
      <c r="AY268" s="212" t="s">
        <v>129</v>
      </c>
    </row>
    <row r="269" spans="1:65" s="15" customFormat="1">
      <c r="B269" s="239"/>
      <c r="C269" s="240"/>
      <c r="D269" s="203" t="s">
        <v>146</v>
      </c>
      <c r="E269" s="241" t="s">
        <v>1</v>
      </c>
      <c r="F269" s="242" t="s">
        <v>872</v>
      </c>
      <c r="G269" s="240"/>
      <c r="H269" s="243">
        <v>46.24</v>
      </c>
      <c r="I269" s="244"/>
      <c r="J269" s="240"/>
      <c r="K269" s="240"/>
      <c r="L269" s="245"/>
      <c r="M269" s="246"/>
      <c r="N269" s="247"/>
      <c r="O269" s="247"/>
      <c r="P269" s="247"/>
      <c r="Q269" s="247"/>
      <c r="R269" s="247"/>
      <c r="S269" s="247"/>
      <c r="T269" s="248"/>
      <c r="AT269" s="249" t="s">
        <v>146</v>
      </c>
      <c r="AU269" s="249" t="s">
        <v>136</v>
      </c>
      <c r="AV269" s="15" t="s">
        <v>135</v>
      </c>
      <c r="AW269" s="15" t="s">
        <v>32</v>
      </c>
      <c r="AX269" s="15" t="s">
        <v>84</v>
      </c>
      <c r="AY269" s="249" t="s">
        <v>129</v>
      </c>
    </row>
    <row r="270" spans="1:65" s="2" customFormat="1" ht="16.5" customHeight="1">
      <c r="A270" s="34"/>
      <c r="B270" s="35"/>
      <c r="C270" s="223" t="s">
        <v>346</v>
      </c>
      <c r="D270" s="223" t="s">
        <v>188</v>
      </c>
      <c r="E270" s="224" t="s">
        <v>1049</v>
      </c>
      <c r="F270" s="225" t="s">
        <v>1050</v>
      </c>
      <c r="G270" s="226" t="s">
        <v>211</v>
      </c>
      <c r="H270" s="227">
        <v>50.863999999999997</v>
      </c>
      <c r="I270" s="228"/>
      <c r="J270" s="229">
        <f>ROUND(I270*H270,2)</f>
        <v>0</v>
      </c>
      <c r="K270" s="230"/>
      <c r="L270" s="231"/>
      <c r="M270" s="232" t="s">
        <v>1</v>
      </c>
      <c r="N270" s="233" t="s">
        <v>42</v>
      </c>
      <c r="O270" s="71"/>
      <c r="P270" s="197">
        <f>O270*H270</f>
        <v>0</v>
      </c>
      <c r="Q270" s="197">
        <v>3.6000000000000002E-4</v>
      </c>
      <c r="R270" s="197">
        <f>Q270*H270</f>
        <v>1.8311040000000001E-2</v>
      </c>
      <c r="S270" s="197">
        <v>0</v>
      </c>
      <c r="T270" s="19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9" t="s">
        <v>270</v>
      </c>
      <c r="AT270" s="199" t="s">
        <v>188</v>
      </c>
      <c r="AU270" s="199" t="s">
        <v>136</v>
      </c>
      <c r="AY270" s="17" t="s">
        <v>129</v>
      </c>
      <c r="BE270" s="200">
        <f>IF(N270="základní",J270,0)</f>
        <v>0</v>
      </c>
      <c r="BF270" s="200">
        <f>IF(N270="snížená",J270,0)</f>
        <v>0</v>
      </c>
      <c r="BG270" s="200">
        <f>IF(N270="zákl. přenesená",J270,0)</f>
        <v>0</v>
      </c>
      <c r="BH270" s="200">
        <f>IF(N270="sníž. přenesená",J270,0)</f>
        <v>0</v>
      </c>
      <c r="BI270" s="200">
        <f>IF(N270="nulová",J270,0)</f>
        <v>0</v>
      </c>
      <c r="BJ270" s="17" t="s">
        <v>136</v>
      </c>
      <c r="BK270" s="200">
        <f>ROUND(I270*H270,2)</f>
        <v>0</v>
      </c>
      <c r="BL270" s="17" t="s">
        <v>208</v>
      </c>
      <c r="BM270" s="199" t="s">
        <v>1051</v>
      </c>
    </row>
    <row r="271" spans="1:65" s="13" customFormat="1">
      <c r="B271" s="201"/>
      <c r="C271" s="202"/>
      <c r="D271" s="203" t="s">
        <v>146</v>
      </c>
      <c r="E271" s="202"/>
      <c r="F271" s="205" t="s">
        <v>1052</v>
      </c>
      <c r="G271" s="202"/>
      <c r="H271" s="206">
        <v>50.863999999999997</v>
      </c>
      <c r="I271" s="207"/>
      <c r="J271" s="202"/>
      <c r="K271" s="202"/>
      <c r="L271" s="208"/>
      <c r="M271" s="209"/>
      <c r="N271" s="210"/>
      <c r="O271" s="210"/>
      <c r="P271" s="210"/>
      <c r="Q271" s="210"/>
      <c r="R271" s="210"/>
      <c r="S271" s="210"/>
      <c r="T271" s="211"/>
      <c r="AT271" s="212" t="s">
        <v>146</v>
      </c>
      <c r="AU271" s="212" t="s">
        <v>136</v>
      </c>
      <c r="AV271" s="13" t="s">
        <v>136</v>
      </c>
      <c r="AW271" s="13" t="s">
        <v>4</v>
      </c>
      <c r="AX271" s="13" t="s">
        <v>84</v>
      </c>
      <c r="AY271" s="212" t="s">
        <v>129</v>
      </c>
    </row>
    <row r="272" spans="1:65" s="2" customFormat="1" ht="21.75" customHeight="1">
      <c r="A272" s="34"/>
      <c r="B272" s="35"/>
      <c r="C272" s="187" t="s">
        <v>350</v>
      </c>
      <c r="D272" s="187" t="s">
        <v>131</v>
      </c>
      <c r="E272" s="188" t="s">
        <v>1053</v>
      </c>
      <c r="F272" s="189" t="s">
        <v>1054</v>
      </c>
      <c r="G272" s="190" t="s">
        <v>134</v>
      </c>
      <c r="H272" s="191">
        <v>55.92</v>
      </c>
      <c r="I272" s="192"/>
      <c r="J272" s="193">
        <f>ROUND(I272*H272,2)</f>
        <v>0</v>
      </c>
      <c r="K272" s="194"/>
      <c r="L272" s="39"/>
      <c r="M272" s="195" t="s">
        <v>1</v>
      </c>
      <c r="N272" s="196" t="s">
        <v>42</v>
      </c>
      <c r="O272" s="71"/>
      <c r="P272" s="197">
        <f>O272*H272</f>
        <v>0</v>
      </c>
      <c r="Q272" s="197">
        <v>5.4000000000000003E-3</v>
      </c>
      <c r="R272" s="197">
        <f>Q272*H272</f>
        <v>0.30196800000000001</v>
      </c>
      <c r="S272" s="197">
        <v>0</v>
      </c>
      <c r="T272" s="19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9" t="s">
        <v>208</v>
      </c>
      <c r="AT272" s="199" t="s">
        <v>131</v>
      </c>
      <c r="AU272" s="199" t="s">
        <v>136</v>
      </c>
      <c r="AY272" s="17" t="s">
        <v>129</v>
      </c>
      <c r="BE272" s="200">
        <f>IF(N272="základní",J272,0)</f>
        <v>0</v>
      </c>
      <c r="BF272" s="200">
        <f>IF(N272="snížená",J272,0)</f>
        <v>0</v>
      </c>
      <c r="BG272" s="200">
        <f>IF(N272="zákl. přenesená",J272,0)</f>
        <v>0</v>
      </c>
      <c r="BH272" s="200">
        <f>IF(N272="sníž. přenesená",J272,0)</f>
        <v>0</v>
      </c>
      <c r="BI272" s="200">
        <f>IF(N272="nulová",J272,0)</f>
        <v>0</v>
      </c>
      <c r="BJ272" s="17" t="s">
        <v>136</v>
      </c>
      <c r="BK272" s="200">
        <f>ROUND(I272*H272,2)</f>
        <v>0</v>
      </c>
      <c r="BL272" s="17" t="s">
        <v>208</v>
      </c>
      <c r="BM272" s="199" t="s">
        <v>1055</v>
      </c>
    </row>
    <row r="273" spans="1:65" s="2" customFormat="1" ht="16.5" customHeight="1">
      <c r="A273" s="34"/>
      <c r="B273" s="35"/>
      <c r="C273" s="223" t="s">
        <v>354</v>
      </c>
      <c r="D273" s="223" t="s">
        <v>188</v>
      </c>
      <c r="E273" s="224" t="s">
        <v>1056</v>
      </c>
      <c r="F273" s="225" t="s">
        <v>1057</v>
      </c>
      <c r="G273" s="226" t="s">
        <v>134</v>
      </c>
      <c r="H273" s="227">
        <v>61.512</v>
      </c>
      <c r="I273" s="228"/>
      <c r="J273" s="229">
        <f>ROUND(I273*H273,2)</f>
        <v>0</v>
      </c>
      <c r="K273" s="230"/>
      <c r="L273" s="231"/>
      <c r="M273" s="232" t="s">
        <v>1</v>
      </c>
      <c r="N273" s="233" t="s">
        <v>42</v>
      </c>
      <c r="O273" s="71"/>
      <c r="P273" s="197">
        <f>O273*H273</f>
        <v>0</v>
      </c>
      <c r="Q273" s="197">
        <v>2.3099999999999999E-2</v>
      </c>
      <c r="R273" s="197">
        <f>Q273*H273</f>
        <v>1.4209271999999999</v>
      </c>
      <c r="S273" s="197">
        <v>0</v>
      </c>
      <c r="T273" s="19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9" t="s">
        <v>270</v>
      </c>
      <c r="AT273" s="199" t="s">
        <v>188</v>
      </c>
      <c r="AU273" s="199" t="s">
        <v>136</v>
      </c>
      <c r="AY273" s="17" t="s">
        <v>129</v>
      </c>
      <c r="BE273" s="200">
        <f>IF(N273="základní",J273,0)</f>
        <v>0</v>
      </c>
      <c r="BF273" s="200">
        <f>IF(N273="snížená",J273,0)</f>
        <v>0</v>
      </c>
      <c r="BG273" s="200">
        <f>IF(N273="zákl. přenesená",J273,0)</f>
        <v>0</v>
      </c>
      <c r="BH273" s="200">
        <f>IF(N273="sníž. přenesená",J273,0)</f>
        <v>0</v>
      </c>
      <c r="BI273" s="200">
        <f>IF(N273="nulová",J273,0)</f>
        <v>0</v>
      </c>
      <c r="BJ273" s="17" t="s">
        <v>136</v>
      </c>
      <c r="BK273" s="200">
        <f>ROUND(I273*H273,2)</f>
        <v>0</v>
      </c>
      <c r="BL273" s="17" t="s">
        <v>208</v>
      </c>
      <c r="BM273" s="199" t="s">
        <v>1058</v>
      </c>
    </row>
    <row r="274" spans="1:65" s="13" customFormat="1">
      <c r="B274" s="201"/>
      <c r="C274" s="202"/>
      <c r="D274" s="203" t="s">
        <v>146</v>
      </c>
      <c r="E274" s="202"/>
      <c r="F274" s="205" t="s">
        <v>1059</v>
      </c>
      <c r="G274" s="202"/>
      <c r="H274" s="206">
        <v>61.512</v>
      </c>
      <c r="I274" s="207"/>
      <c r="J274" s="202"/>
      <c r="K274" s="202"/>
      <c r="L274" s="208"/>
      <c r="M274" s="209"/>
      <c r="N274" s="210"/>
      <c r="O274" s="210"/>
      <c r="P274" s="210"/>
      <c r="Q274" s="210"/>
      <c r="R274" s="210"/>
      <c r="S274" s="210"/>
      <c r="T274" s="211"/>
      <c r="AT274" s="212" t="s">
        <v>146</v>
      </c>
      <c r="AU274" s="212" t="s">
        <v>136</v>
      </c>
      <c r="AV274" s="13" t="s">
        <v>136</v>
      </c>
      <c r="AW274" s="13" t="s">
        <v>4</v>
      </c>
      <c r="AX274" s="13" t="s">
        <v>84</v>
      </c>
      <c r="AY274" s="212" t="s">
        <v>129</v>
      </c>
    </row>
    <row r="275" spans="1:65" s="2" customFormat="1" ht="33" customHeight="1">
      <c r="A275" s="34"/>
      <c r="B275" s="35"/>
      <c r="C275" s="187" t="s">
        <v>358</v>
      </c>
      <c r="D275" s="187" t="s">
        <v>131</v>
      </c>
      <c r="E275" s="188" t="s">
        <v>1060</v>
      </c>
      <c r="F275" s="189" t="s">
        <v>1061</v>
      </c>
      <c r="G275" s="190" t="s">
        <v>269</v>
      </c>
      <c r="H275" s="191">
        <v>10</v>
      </c>
      <c r="I275" s="192"/>
      <c r="J275" s="193">
        <f>ROUND(I275*H275,2)</f>
        <v>0</v>
      </c>
      <c r="K275" s="194"/>
      <c r="L275" s="39"/>
      <c r="M275" s="195" t="s">
        <v>1</v>
      </c>
      <c r="N275" s="196" t="s">
        <v>42</v>
      </c>
      <c r="O275" s="71"/>
      <c r="P275" s="197">
        <f>O275*H275</f>
        <v>0</v>
      </c>
      <c r="Q275" s="197">
        <v>8.3000000000000001E-4</v>
      </c>
      <c r="R275" s="197">
        <f>Q275*H275</f>
        <v>8.3000000000000001E-3</v>
      </c>
      <c r="S275" s="197">
        <v>2.6199999999999999E-3</v>
      </c>
      <c r="T275" s="198">
        <f>S275*H275</f>
        <v>2.6200000000000001E-2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9" t="s">
        <v>208</v>
      </c>
      <c r="AT275" s="199" t="s">
        <v>131</v>
      </c>
      <c r="AU275" s="199" t="s">
        <v>136</v>
      </c>
      <c r="AY275" s="17" t="s">
        <v>129</v>
      </c>
      <c r="BE275" s="200">
        <f>IF(N275="základní",J275,0)</f>
        <v>0</v>
      </c>
      <c r="BF275" s="200">
        <f>IF(N275="snížená",J275,0)</f>
        <v>0</v>
      </c>
      <c r="BG275" s="200">
        <f>IF(N275="zákl. přenesená",J275,0)</f>
        <v>0</v>
      </c>
      <c r="BH275" s="200">
        <f>IF(N275="sníž. přenesená",J275,0)</f>
        <v>0</v>
      </c>
      <c r="BI275" s="200">
        <f>IF(N275="nulová",J275,0)</f>
        <v>0</v>
      </c>
      <c r="BJ275" s="17" t="s">
        <v>136</v>
      </c>
      <c r="BK275" s="200">
        <f>ROUND(I275*H275,2)</f>
        <v>0</v>
      </c>
      <c r="BL275" s="17" t="s">
        <v>208</v>
      </c>
      <c r="BM275" s="199" t="s">
        <v>1062</v>
      </c>
    </row>
    <row r="276" spans="1:65" s="2" customFormat="1" ht="21.75" customHeight="1">
      <c r="A276" s="34"/>
      <c r="B276" s="35"/>
      <c r="C276" s="187" t="s">
        <v>362</v>
      </c>
      <c r="D276" s="187" t="s">
        <v>131</v>
      </c>
      <c r="E276" s="188" t="s">
        <v>1063</v>
      </c>
      <c r="F276" s="189" t="s">
        <v>1064</v>
      </c>
      <c r="G276" s="190" t="s">
        <v>134</v>
      </c>
      <c r="H276" s="191">
        <v>14.69</v>
      </c>
      <c r="I276" s="192"/>
      <c r="J276" s="193">
        <f>ROUND(I276*H276,2)</f>
        <v>0</v>
      </c>
      <c r="K276" s="194"/>
      <c r="L276" s="39"/>
      <c r="M276" s="195" t="s">
        <v>1</v>
      </c>
      <c r="N276" s="196" t="s">
        <v>42</v>
      </c>
      <c r="O276" s="71"/>
      <c r="P276" s="197">
        <f>O276*H276</f>
        <v>0</v>
      </c>
      <c r="Q276" s="197">
        <v>1.5E-3</v>
      </c>
      <c r="R276" s="197">
        <f>Q276*H276</f>
        <v>2.2034999999999999E-2</v>
      </c>
      <c r="S276" s="197">
        <v>0</v>
      </c>
      <c r="T276" s="19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9" t="s">
        <v>208</v>
      </c>
      <c r="AT276" s="199" t="s">
        <v>131</v>
      </c>
      <c r="AU276" s="199" t="s">
        <v>136</v>
      </c>
      <c r="AY276" s="17" t="s">
        <v>129</v>
      </c>
      <c r="BE276" s="200">
        <f>IF(N276="základní",J276,0)</f>
        <v>0</v>
      </c>
      <c r="BF276" s="200">
        <f>IF(N276="snížená",J276,0)</f>
        <v>0</v>
      </c>
      <c r="BG276" s="200">
        <f>IF(N276="zákl. přenesená",J276,0)</f>
        <v>0</v>
      </c>
      <c r="BH276" s="200">
        <f>IF(N276="sníž. přenesená",J276,0)</f>
        <v>0</v>
      </c>
      <c r="BI276" s="200">
        <f>IF(N276="nulová",J276,0)</f>
        <v>0</v>
      </c>
      <c r="BJ276" s="17" t="s">
        <v>136</v>
      </c>
      <c r="BK276" s="200">
        <f>ROUND(I276*H276,2)</f>
        <v>0</v>
      </c>
      <c r="BL276" s="17" t="s">
        <v>208</v>
      </c>
      <c r="BM276" s="199" t="s">
        <v>1065</v>
      </c>
    </row>
    <row r="277" spans="1:65" s="13" customFormat="1">
      <c r="B277" s="201"/>
      <c r="C277" s="202"/>
      <c r="D277" s="203" t="s">
        <v>146</v>
      </c>
      <c r="E277" s="204" t="s">
        <v>1</v>
      </c>
      <c r="F277" s="205" t="s">
        <v>1066</v>
      </c>
      <c r="G277" s="202"/>
      <c r="H277" s="206">
        <v>14.69</v>
      </c>
      <c r="I277" s="207"/>
      <c r="J277" s="202"/>
      <c r="K277" s="202"/>
      <c r="L277" s="208"/>
      <c r="M277" s="209"/>
      <c r="N277" s="210"/>
      <c r="O277" s="210"/>
      <c r="P277" s="210"/>
      <c r="Q277" s="210"/>
      <c r="R277" s="210"/>
      <c r="S277" s="210"/>
      <c r="T277" s="211"/>
      <c r="AT277" s="212" t="s">
        <v>146</v>
      </c>
      <c r="AU277" s="212" t="s">
        <v>136</v>
      </c>
      <c r="AV277" s="13" t="s">
        <v>136</v>
      </c>
      <c r="AW277" s="13" t="s">
        <v>32</v>
      </c>
      <c r="AX277" s="13" t="s">
        <v>84</v>
      </c>
      <c r="AY277" s="212" t="s">
        <v>129</v>
      </c>
    </row>
    <row r="278" spans="1:65" s="2" customFormat="1" ht="21.75" customHeight="1">
      <c r="A278" s="34"/>
      <c r="B278" s="35"/>
      <c r="C278" s="187" t="s">
        <v>366</v>
      </c>
      <c r="D278" s="187" t="s">
        <v>131</v>
      </c>
      <c r="E278" s="188" t="s">
        <v>1067</v>
      </c>
      <c r="F278" s="189" t="s">
        <v>1068</v>
      </c>
      <c r="G278" s="190" t="s">
        <v>174</v>
      </c>
      <c r="H278" s="191">
        <v>2.0699999999999998</v>
      </c>
      <c r="I278" s="192"/>
      <c r="J278" s="193">
        <f>ROUND(I278*H278,2)</f>
        <v>0</v>
      </c>
      <c r="K278" s="194"/>
      <c r="L278" s="39"/>
      <c r="M278" s="195" t="s">
        <v>1</v>
      </c>
      <c r="N278" s="196" t="s">
        <v>42</v>
      </c>
      <c r="O278" s="71"/>
      <c r="P278" s="197">
        <f>O278*H278</f>
        <v>0</v>
      </c>
      <c r="Q278" s="197">
        <v>0</v>
      </c>
      <c r="R278" s="197">
        <f>Q278*H278</f>
        <v>0</v>
      </c>
      <c r="S278" s="197">
        <v>0</v>
      </c>
      <c r="T278" s="19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9" t="s">
        <v>208</v>
      </c>
      <c r="AT278" s="199" t="s">
        <v>131</v>
      </c>
      <c r="AU278" s="199" t="s">
        <v>136</v>
      </c>
      <c r="AY278" s="17" t="s">
        <v>129</v>
      </c>
      <c r="BE278" s="200">
        <f>IF(N278="základní",J278,0)</f>
        <v>0</v>
      </c>
      <c r="BF278" s="200">
        <f>IF(N278="snížená",J278,0)</f>
        <v>0</v>
      </c>
      <c r="BG278" s="200">
        <f>IF(N278="zákl. přenesená",J278,0)</f>
        <v>0</v>
      </c>
      <c r="BH278" s="200">
        <f>IF(N278="sníž. přenesená",J278,0)</f>
        <v>0</v>
      </c>
      <c r="BI278" s="200">
        <f>IF(N278="nulová",J278,0)</f>
        <v>0</v>
      </c>
      <c r="BJ278" s="17" t="s">
        <v>136</v>
      </c>
      <c r="BK278" s="200">
        <f>ROUND(I278*H278,2)</f>
        <v>0</v>
      </c>
      <c r="BL278" s="17" t="s">
        <v>208</v>
      </c>
      <c r="BM278" s="199" t="s">
        <v>1069</v>
      </c>
    </row>
    <row r="279" spans="1:65" s="12" customFormat="1" ht="22.9" customHeight="1">
      <c r="B279" s="171"/>
      <c r="C279" s="172"/>
      <c r="D279" s="173" t="s">
        <v>75</v>
      </c>
      <c r="E279" s="185" t="s">
        <v>1070</v>
      </c>
      <c r="F279" s="185" t="s">
        <v>1071</v>
      </c>
      <c r="G279" s="172"/>
      <c r="H279" s="172"/>
      <c r="I279" s="175"/>
      <c r="J279" s="186">
        <f>BK279</f>
        <v>0</v>
      </c>
      <c r="K279" s="172"/>
      <c r="L279" s="177"/>
      <c r="M279" s="178"/>
      <c r="N279" s="179"/>
      <c r="O279" s="179"/>
      <c r="P279" s="180">
        <f>SUM(P280:P304)</f>
        <v>0</v>
      </c>
      <c r="Q279" s="179"/>
      <c r="R279" s="180">
        <f>SUM(R280:R304)</f>
        <v>0.43535529000000001</v>
      </c>
      <c r="S279" s="179"/>
      <c r="T279" s="181">
        <f>SUM(T280:T304)</f>
        <v>0.205344</v>
      </c>
      <c r="AR279" s="182" t="s">
        <v>136</v>
      </c>
      <c r="AT279" s="183" t="s">
        <v>75</v>
      </c>
      <c r="AU279" s="183" t="s">
        <v>84</v>
      </c>
      <c r="AY279" s="182" t="s">
        <v>129</v>
      </c>
      <c r="BK279" s="184">
        <f>SUM(BK280:BK304)</f>
        <v>0</v>
      </c>
    </row>
    <row r="280" spans="1:65" s="2" customFormat="1" ht="21.75" customHeight="1">
      <c r="A280" s="34"/>
      <c r="B280" s="35"/>
      <c r="C280" s="187" t="s">
        <v>370</v>
      </c>
      <c r="D280" s="187" t="s">
        <v>131</v>
      </c>
      <c r="E280" s="188" t="s">
        <v>1072</v>
      </c>
      <c r="F280" s="189" t="s">
        <v>1073</v>
      </c>
      <c r="G280" s="190" t="s">
        <v>134</v>
      </c>
      <c r="H280" s="191">
        <v>71.34</v>
      </c>
      <c r="I280" s="192"/>
      <c r="J280" s="193">
        <f>ROUND(I280*H280,2)</f>
        <v>0</v>
      </c>
      <c r="K280" s="194"/>
      <c r="L280" s="39"/>
      <c r="M280" s="195" t="s">
        <v>1</v>
      </c>
      <c r="N280" s="196" t="s">
        <v>42</v>
      </c>
      <c r="O280" s="71"/>
      <c r="P280" s="197">
        <f>O280*H280</f>
        <v>0</v>
      </c>
      <c r="Q280" s="197">
        <v>0</v>
      </c>
      <c r="R280" s="197">
        <f>Q280*H280</f>
        <v>0</v>
      </c>
      <c r="S280" s="197">
        <v>0</v>
      </c>
      <c r="T280" s="19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9" t="s">
        <v>208</v>
      </c>
      <c r="AT280" s="199" t="s">
        <v>131</v>
      </c>
      <c r="AU280" s="199" t="s">
        <v>136</v>
      </c>
      <c r="AY280" s="17" t="s">
        <v>129</v>
      </c>
      <c r="BE280" s="200">
        <f>IF(N280="základní",J280,0)</f>
        <v>0</v>
      </c>
      <c r="BF280" s="200">
        <f>IF(N280="snížená",J280,0)</f>
        <v>0</v>
      </c>
      <c r="BG280" s="200">
        <f>IF(N280="zákl. přenesená",J280,0)</f>
        <v>0</v>
      </c>
      <c r="BH280" s="200">
        <f>IF(N280="sníž. přenesená",J280,0)</f>
        <v>0</v>
      </c>
      <c r="BI280" s="200">
        <f>IF(N280="nulová",J280,0)</f>
        <v>0</v>
      </c>
      <c r="BJ280" s="17" t="s">
        <v>136</v>
      </c>
      <c r="BK280" s="200">
        <f>ROUND(I280*H280,2)</f>
        <v>0</v>
      </c>
      <c r="BL280" s="17" t="s">
        <v>208</v>
      </c>
      <c r="BM280" s="199" t="s">
        <v>1074</v>
      </c>
    </row>
    <row r="281" spans="1:65" s="13" customFormat="1">
      <c r="B281" s="201"/>
      <c r="C281" s="202"/>
      <c r="D281" s="203" t="s">
        <v>146</v>
      </c>
      <c r="E281" s="204" t="s">
        <v>1</v>
      </c>
      <c r="F281" s="205" t="s">
        <v>1075</v>
      </c>
      <c r="G281" s="202"/>
      <c r="H281" s="206">
        <v>71.34</v>
      </c>
      <c r="I281" s="207"/>
      <c r="J281" s="202"/>
      <c r="K281" s="202"/>
      <c r="L281" s="208"/>
      <c r="M281" s="209"/>
      <c r="N281" s="210"/>
      <c r="O281" s="210"/>
      <c r="P281" s="210"/>
      <c r="Q281" s="210"/>
      <c r="R281" s="210"/>
      <c r="S281" s="210"/>
      <c r="T281" s="211"/>
      <c r="AT281" s="212" t="s">
        <v>146</v>
      </c>
      <c r="AU281" s="212" t="s">
        <v>136</v>
      </c>
      <c r="AV281" s="13" t="s">
        <v>136</v>
      </c>
      <c r="AW281" s="13" t="s">
        <v>32</v>
      </c>
      <c r="AX281" s="13" t="s">
        <v>84</v>
      </c>
      <c r="AY281" s="212" t="s">
        <v>129</v>
      </c>
    </row>
    <row r="282" spans="1:65" s="2" customFormat="1" ht="16.5" customHeight="1">
      <c r="A282" s="34"/>
      <c r="B282" s="35"/>
      <c r="C282" s="187" t="s">
        <v>375</v>
      </c>
      <c r="D282" s="187" t="s">
        <v>131</v>
      </c>
      <c r="E282" s="188" t="s">
        <v>1076</v>
      </c>
      <c r="F282" s="189" t="s">
        <v>1077</v>
      </c>
      <c r="G282" s="190" t="s">
        <v>134</v>
      </c>
      <c r="H282" s="191">
        <v>51.95</v>
      </c>
      <c r="I282" s="192"/>
      <c r="J282" s="193">
        <f>ROUND(I282*H282,2)</f>
        <v>0</v>
      </c>
      <c r="K282" s="194"/>
      <c r="L282" s="39"/>
      <c r="M282" s="195" t="s">
        <v>1</v>
      </c>
      <c r="N282" s="196" t="s">
        <v>42</v>
      </c>
      <c r="O282" s="71"/>
      <c r="P282" s="197">
        <f>O282*H282</f>
        <v>0</v>
      </c>
      <c r="Q282" s="197">
        <v>0</v>
      </c>
      <c r="R282" s="197">
        <f>Q282*H282</f>
        <v>0</v>
      </c>
      <c r="S282" s="197">
        <v>0</v>
      </c>
      <c r="T282" s="198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9" t="s">
        <v>208</v>
      </c>
      <c r="AT282" s="199" t="s">
        <v>131</v>
      </c>
      <c r="AU282" s="199" t="s">
        <v>136</v>
      </c>
      <c r="AY282" s="17" t="s">
        <v>129</v>
      </c>
      <c r="BE282" s="200">
        <f>IF(N282="základní",J282,0)</f>
        <v>0</v>
      </c>
      <c r="BF282" s="200">
        <f>IF(N282="snížená",J282,0)</f>
        <v>0</v>
      </c>
      <c r="BG282" s="200">
        <f>IF(N282="zákl. přenesená",J282,0)</f>
        <v>0</v>
      </c>
      <c r="BH282" s="200">
        <f>IF(N282="sníž. přenesená",J282,0)</f>
        <v>0</v>
      </c>
      <c r="BI282" s="200">
        <f>IF(N282="nulová",J282,0)</f>
        <v>0</v>
      </c>
      <c r="BJ282" s="17" t="s">
        <v>136</v>
      </c>
      <c r="BK282" s="200">
        <f>ROUND(I282*H282,2)</f>
        <v>0</v>
      </c>
      <c r="BL282" s="17" t="s">
        <v>208</v>
      </c>
      <c r="BM282" s="199" t="s">
        <v>1078</v>
      </c>
    </row>
    <row r="283" spans="1:65" s="13" customFormat="1">
      <c r="B283" s="201"/>
      <c r="C283" s="202"/>
      <c r="D283" s="203" t="s">
        <v>146</v>
      </c>
      <c r="E283" s="204" t="s">
        <v>1</v>
      </c>
      <c r="F283" s="205" t="s">
        <v>1079</v>
      </c>
      <c r="G283" s="202"/>
      <c r="H283" s="206">
        <v>51.95</v>
      </c>
      <c r="I283" s="207"/>
      <c r="J283" s="202"/>
      <c r="K283" s="202"/>
      <c r="L283" s="208"/>
      <c r="M283" s="209"/>
      <c r="N283" s="210"/>
      <c r="O283" s="210"/>
      <c r="P283" s="210"/>
      <c r="Q283" s="210"/>
      <c r="R283" s="210"/>
      <c r="S283" s="210"/>
      <c r="T283" s="211"/>
      <c r="AT283" s="212" t="s">
        <v>146</v>
      </c>
      <c r="AU283" s="212" t="s">
        <v>136</v>
      </c>
      <c r="AV283" s="13" t="s">
        <v>136</v>
      </c>
      <c r="AW283" s="13" t="s">
        <v>32</v>
      </c>
      <c r="AX283" s="13" t="s">
        <v>84</v>
      </c>
      <c r="AY283" s="212" t="s">
        <v>129</v>
      </c>
    </row>
    <row r="284" spans="1:65" s="2" customFormat="1" ht="21.75" customHeight="1">
      <c r="A284" s="34"/>
      <c r="B284" s="35"/>
      <c r="C284" s="187" t="s">
        <v>379</v>
      </c>
      <c r="D284" s="187" t="s">
        <v>131</v>
      </c>
      <c r="E284" s="188" t="s">
        <v>1080</v>
      </c>
      <c r="F284" s="189" t="s">
        <v>1081</v>
      </c>
      <c r="G284" s="190" t="s">
        <v>134</v>
      </c>
      <c r="H284" s="191">
        <v>51.95</v>
      </c>
      <c r="I284" s="192"/>
      <c r="J284" s="193">
        <f>ROUND(I284*H284,2)</f>
        <v>0</v>
      </c>
      <c r="K284" s="194"/>
      <c r="L284" s="39"/>
      <c r="M284" s="195" t="s">
        <v>1</v>
      </c>
      <c r="N284" s="196" t="s">
        <v>42</v>
      </c>
      <c r="O284" s="71"/>
      <c r="P284" s="197">
        <f>O284*H284</f>
        <v>0</v>
      </c>
      <c r="Q284" s="197">
        <v>4.5500000000000002E-3</v>
      </c>
      <c r="R284" s="197">
        <f>Q284*H284</f>
        <v>0.23637250000000001</v>
      </c>
      <c r="S284" s="197">
        <v>0</v>
      </c>
      <c r="T284" s="19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9" t="s">
        <v>208</v>
      </c>
      <c r="AT284" s="199" t="s">
        <v>131</v>
      </c>
      <c r="AU284" s="199" t="s">
        <v>136</v>
      </c>
      <c r="AY284" s="17" t="s">
        <v>129</v>
      </c>
      <c r="BE284" s="200">
        <f>IF(N284="základní",J284,0)</f>
        <v>0</v>
      </c>
      <c r="BF284" s="200">
        <f>IF(N284="snížená",J284,0)</f>
        <v>0</v>
      </c>
      <c r="BG284" s="200">
        <f>IF(N284="zákl. přenesená",J284,0)</f>
        <v>0</v>
      </c>
      <c r="BH284" s="200">
        <f>IF(N284="sníž. přenesená",J284,0)</f>
        <v>0</v>
      </c>
      <c r="BI284" s="200">
        <f>IF(N284="nulová",J284,0)</f>
        <v>0</v>
      </c>
      <c r="BJ284" s="17" t="s">
        <v>136</v>
      </c>
      <c r="BK284" s="200">
        <f>ROUND(I284*H284,2)</f>
        <v>0</v>
      </c>
      <c r="BL284" s="17" t="s">
        <v>208</v>
      </c>
      <c r="BM284" s="199" t="s">
        <v>1082</v>
      </c>
    </row>
    <row r="285" spans="1:65" s="13" customFormat="1">
      <c r="B285" s="201"/>
      <c r="C285" s="202"/>
      <c r="D285" s="203" t="s">
        <v>146</v>
      </c>
      <c r="E285" s="204" t="s">
        <v>1</v>
      </c>
      <c r="F285" s="205" t="s">
        <v>1083</v>
      </c>
      <c r="G285" s="202"/>
      <c r="H285" s="206">
        <v>51.95</v>
      </c>
      <c r="I285" s="207"/>
      <c r="J285" s="202"/>
      <c r="K285" s="202"/>
      <c r="L285" s="208"/>
      <c r="M285" s="209"/>
      <c r="N285" s="210"/>
      <c r="O285" s="210"/>
      <c r="P285" s="210"/>
      <c r="Q285" s="210"/>
      <c r="R285" s="210"/>
      <c r="S285" s="210"/>
      <c r="T285" s="211"/>
      <c r="AT285" s="212" t="s">
        <v>146</v>
      </c>
      <c r="AU285" s="212" t="s">
        <v>136</v>
      </c>
      <c r="AV285" s="13" t="s">
        <v>136</v>
      </c>
      <c r="AW285" s="13" t="s">
        <v>32</v>
      </c>
      <c r="AX285" s="13" t="s">
        <v>84</v>
      </c>
      <c r="AY285" s="212" t="s">
        <v>129</v>
      </c>
    </row>
    <row r="286" spans="1:65" s="2" customFormat="1" ht="21.75" customHeight="1">
      <c r="A286" s="34"/>
      <c r="B286" s="35"/>
      <c r="C286" s="187" t="s">
        <v>385</v>
      </c>
      <c r="D286" s="187" t="s">
        <v>131</v>
      </c>
      <c r="E286" s="188" t="s">
        <v>1084</v>
      </c>
      <c r="F286" s="189" t="s">
        <v>1085</v>
      </c>
      <c r="G286" s="190" t="s">
        <v>134</v>
      </c>
      <c r="H286" s="191">
        <v>71.34</v>
      </c>
      <c r="I286" s="192"/>
      <c r="J286" s="193">
        <f>ROUND(I286*H286,2)</f>
        <v>0</v>
      </c>
      <c r="K286" s="194"/>
      <c r="L286" s="39"/>
      <c r="M286" s="195" t="s">
        <v>1</v>
      </c>
      <c r="N286" s="196" t="s">
        <v>42</v>
      </c>
      <c r="O286" s="71"/>
      <c r="P286" s="197">
        <f>O286*H286</f>
        <v>0</v>
      </c>
      <c r="Q286" s="197">
        <v>0</v>
      </c>
      <c r="R286" s="197">
        <f>Q286*H286</f>
        <v>0</v>
      </c>
      <c r="S286" s="197">
        <v>2.5000000000000001E-3</v>
      </c>
      <c r="T286" s="198">
        <f>S286*H286</f>
        <v>0.17835000000000001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9" t="s">
        <v>208</v>
      </c>
      <c r="AT286" s="199" t="s">
        <v>131</v>
      </c>
      <c r="AU286" s="199" t="s">
        <v>136</v>
      </c>
      <c r="AY286" s="17" t="s">
        <v>129</v>
      </c>
      <c r="BE286" s="200">
        <f>IF(N286="základní",J286,0)</f>
        <v>0</v>
      </c>
      <c r="BF286" s="200">
        <f>IF(N286="snížená",J286,0)</f>
        <v>0</v>
      </c>
      <c r="BG286" s="200">
        <f>IF(N286="zákl. přenesená",J286,0)</f>
        <v>0</v>
      </c>
      <c r="BH286" s="200">
        <f>IF(N286="sníž. přenesená",J286,0)</f>
        <v>0</v>
      </c>
      <c r="BI286" s="200">
        <f>IF(N286="nulová",J286,0)</f>
        <v>0</v>
      </c>
      <c r="BJ286" s="17" t="s">
        <v>136</v>
      </c>
      <c r="BK286" s="200">
        <f>ROUND(I286*H286,2)</f>
        <v>0</v>
      </c>
      <c r="BL286" s="17" t="s">
        <v>208</v>
      </c>
      <c r="BM286" s="199" t="s">
        <v>1086</v>
      </c>
    </row>
    <row r="287" spans="1:65" s="13" customFormat="1">
      <c r="B287" s="201"/>
      <c r="C287" s="202"/>
      <c r="D287" s="203" t="s">
        <v>146</v>
      </c>
      <c r="E287" s="204" t="s">
        <v>1</v>
      </c>
      <c r="F287" s="205" t="s">
        <v>1087</v>
      </c>
      <c r="G287" s="202"/>
      <c r="H287" s="206">
        <v>71.34</v>
      </c>
      <c r="I287" s="207"/>
      <c r="J287" s="202"/>
      <c r="K287" s="202"/>
      <c r="L287" s="208"/>
      <c r="M287" s="209"/>
      <c r="N287" s="210"/>
      <c r="O287" s="210"/>
      <c r="P287" s="210"/>
      <c r="Q287" s="210"/>
      <c r="R287" s="210"/>
      <c r="S287" s="210"/>
      <c r="T287" s="211"/>
      <c r="AT287" s="212" t="s">
        <v>146</v>
      </c>
      <c r="AU287" s="212" t="s">
        <v>136</v>
      </c>
      <c r="AV287" s="13" t="s">
        <v>136</v>
      </c>
      <c r="AW287" s="13" t="s">
        <v>32</v>
      </c>
      <c r="AX287" s="13" t="s">
        <v>84</v>
      </c>
      <c r="AY287" s="212" t="s">
        <v>129</v>
      </c>
    </row>
    <row r="288" spans="1:65" s="2" customFormat="1" ht="16.5" customHeight="1">
      <c r="A288" s="34"/>
      <c r="B288" s="35"/>
      <c r="C288" s="187" t="s">
        <v>389</v>
      </c>
      <c r="D288" s="187" t="s">
        <v>131</v>
      </c>
      <c r="E288" s="188" t="s">
        <v>1088</v>
      </c>
      <c r="F288" s="189" t="s">
        <v>1089</v>
      </c>
      <c r="G288" s="190" t="s">
        <v>134</v>
      </c>
      <c r="H288" s="191">
        <v>51.95</v>
      </c>
      <c r="I288" s="192"/>
      <c r="J288" s="193">
        <f>ROUND(I288*H288,2)</f>
        <v>0</v>
      </c>
      <c r="K288" s="194"/>
      <c r="L288" s="39"/>
      <c r="M288" s="195" t="s">
        <v>1</v>
      </c>
      <c r="N288" s="196" t="s">
        <v>42</v>
      </c>
      <c r="O288" s="71"/>
      <c r="P288" s="197">
        <f>O288*H288</f>
        <v>0</v>
      </c>
      <c r="Q288" s="197">
        <v>2.9999999999999997E-4</v>
      </c>
      <c r="R288" s="197">
        <f>Q288*H288</f>
        <v>1.5585E-2</v>
      </c>
      <c r="S288" s="197">
        <v>0</v>
      </c>
      <c r="T288" s="19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9" t="s">
        <v>208</v>
      </c>
      <c r="AT288" s="199" t="s">
        <v>131</v>
      </c>
      <c r="AU288" s="199" t="s">
        <v>136</v>
      </c>
      <c r="AY288" s="17" t="s">
        <v>129</v>
      </c>
      <c r="BE288" s="200">
        <f>IF(N288="základní",J288,0)</f>
        <v>0</v>
      </c>
      <c r="BF288" s="200">
        <f>IF(N288="snížená",J288,0)</f>
        <v>0</v>
      </c>
      <c r="BG288" s="200">
        <f>IF(N288="zákl. přenesená",J288,0)</f>
        <v>0</v>
      </c>
      <c r="BH288" s="200">
        <f>IF(N288="sníž. přenesená",J288,0)</f>
        <v>0</v>
      </c>
      <c r="BI288" s="200">
        <f>IF(N288="nulová",J288,0)</f>
        <v>0</v>
      </c>
      <c r="BJ288" s="17" t="s">
        <v>136</v>
      </c>
      <c r="BK288" s="200">
        <f>ROUND(I288*H288,2)</f>
        <v>0</v>
      </c>
      <c r="BL288" s="17" t="s">
        <v>208</v>
      </c>
      <c r="BM288" s="199" t="s">
        <v>1090</v>
      </c>
    </row>
    <row r="289" spans="1:65" s="2" customFormat="1" ht="16.5" customHeight="1">
      <c r="A289" s="34"/>
      <c r="B289" s="35"/>
      <c r="C289" s="223" t="s">
        <v>393</v>
      </c>
      <c r="D289" s="223" t="s">
        <v>188</v>
      </c>
      <c r="E289" s="224" t="s">
        <v>1091</v>
      </c>
      <c r="F289" s="225" t="s">
        <v>1092</v>
      </c>
      <c r="G289" s="226" t="s">
        <v>134</v>
      </c>
      <c r="H289" s="227">
        <v>57.145000000000003</v>
      </c>
      <c r="I289" s="228"/>
      <c r="J289" s="229">
        <f>ROUND(I289*H289,2)</f>
        <v>0</v>
      </c>
      <c r="K289" s="230"/>
      <c r="L289" s="231"/>
      <c r="M289" s="232" t="s">
        <v>1</v>
      </c>
      <c r="N289" s="233" t="s">
        <v>42</v>
      </c>
      <c r="O289" s="71"/>
      <c r="P289" s="197">
        <f>O289*H289</f>
        <v>0</v>
      </c>
      <c r="Q289" s="197">
        <v>2.8700000000000002E-3</v>
      </c>
      <c r="R289" s="197">
        <f>Q289*H289</f>
        <v>0.16400615000000002</v>
      </c>
      <c r="S289" s="197">
        <v>0</v>
      </c>
      <c r="T289" s="198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9" t="s">
        <v>270</v>
      </c>
      <c r="AT289" s="199" t="s">
        <v>188</v>
      </c>
      <c r="AU289" s="199" t="s">
        <v>136</v>
      </c>
      <c r="AY289" s="17" t="s">
        <v>129</v>
      </c>
      <c r="BE289" s="200">
        <f>IF(N289="základní",J289,0)</f>
        <v>0</v>
      </c>
      <c r="BF289" s="200">
        <f>IF(N289="snížená",J289,0)</f>
        <v>0</v>
      </c>
      <c r="BG289" s="200">
        <f>IF(N289="zákl. přenesená",J289,0)</f>
        <v>0</v>
      </c>
      <c r="BH289" s="200">
        <f>IF(N289="sníž. přenesená",J289,0)</f>
        <v>0</v>
      </c>
      <c r="BI289" s="200">
        <f>IF(N289="nulová",J289,0)</f>
        <v>0</v>
      </c>
      <c r="BJ289" s="17" t="s">
        <v>136</v>
      </c>
      <c r="BK289" s="200">
        <f>ROUND(I289*H289,2)</f>
        <v>0</v>
      </c>
      <c r="BL289" s="17" t="s">
        <v>208</v>
      </c>
      <c r="BM289" s="199" t="s">
        <v>1093</v>
      </c>
    </row>
    <row r="290" spans="1:65" s="13" customFormat="1">
      <c r="B290" s="201"/>
      <c r="C290" s="202"/>
      <c r="D290" s="203" t="s">
        <v>146</v>
      </c>
      <c r="E290" s="202"/>
      <c r="F290" s="205" t="s">
        <v>1094</v>
      </c>
      <c r="G290" s="202"/>
      <c r="H290" s="206">
        <v>57.145000000000003</v>
      </c>
      <c r="I290" s="207"/>
      <c r="J290" s="202"/>
      <c r="K290" s="202"/>
      <c r="L290" s="208"/>
      <c r="M290" s="209"/>
      <c r="N290" s="210"/>
      <c r="O290" s="210"/>
      <c r="P290" s="210"/>
      <c r="Q290" s="210"/>
      <c r="R290" s="210"/>
      <c r="S290" s="210"/>
      <c r="T290" s="211"/>
      <c r="AT290" s="212" t="s">
        <v>146</v>
      </c>
      <c r="AU290" s="212" t="s">
        <v>136</v>
      </c>
      <c r="AV290" s="13" t="s">
        <v>136</v>
      </c>
      <c r="AW290" s="13" t="s">
        <v>4</v>
      </c>
      <c r="AX290" s="13" t="s">
        <v>84</v>
      </c>
      <c r="AY290" s="212" t="s">
        <v>129</v>
      </c>
    </row>
    <row r="291" spans="1:65" s="2" customFormat="1" ht="21.75" customHeight="1">
      <c r="A291" s="34"/>
      <c r="B291" s="35"/>
      <c r="C291" s="187" t="s">
        <v>397</v>
      </c>
      <c r="D291" s="187" t="s">
        <v>131</v>
      </c>
      <c r="E291" s="188" t="s">
        <v>1095</v>
      </c>
      <c r="F291" s="189" t="s">
        <v>1096</v>
      </c>
      <c r="G291" s="190" t="s">
        <v>211</v>
      </c>
      <c r="H291" s="191">
        <v>89.98</v>
      </c>
      <c r="I291" s="192"/>
      <c r="J291" s="193">
        <f>ROUND(I291*H291,2)</f>
        <v>0</v>
      </c>
      <c r="K291" s="194"/>
      <c r="L291" s="39"/>
      <c r="M291" s="195" t="s">
        <v>1</v>
      </c>
      <c r="N291" s="196" t="s">
        <v>42</v>
      </c>
      <c r="O291" s="71"/>
      <c r="P291" s="197">
        <f>O291*H291</f>
        <v>0</v>
      </c>
      <c r="Q291" s="197">
        <v>0</v>
      </c>
      <c r="R291" s="197">
        <f>Q291*H291</f>
        <v>0</v>
      </c>
      <c r="S291" s="197">
        <v>2.9999999999999997E-4</v>
      </c>
      <c r="T291" s="198">
        <f>S291*H291</f>
        <v>2.6993999999999997E-2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9" t="s">
        <v>208</v>
      </c>
      <c r="AT291" s="199" t="s">
        <v>131</v>
      </c>
      <c r="AU291" s="199" t="s">
        <v>136</v>
      </c>
      <c r="AY291" s="17" t="s">
        <v>129</v>
      </c>
      <c r="BE291" s="200">
        <f>IF(N291="základní",J291,0)</f>
        <v>0</v>
      </c>
      <c r="BF291" s="200">
        <f>IF(N291="snížená",J291,0)</f>
        <v>0</v>
      </c>
      <c r="BG291" s="200">
        <f>IF(N291="zákl. přenesená",J291,0)</f>
        <v>0</v>
      </c>
      <c r="BH291" s="200">
        <f>IF(N291="sníž. přenesená",J291,0)</f>
        <v>0</v>
      </c>
      <c r="BI291" s="200">
        <f>IF(N291="nulová",J291,0)</f>
        <v>0</v>
      </c>
      <c r="BJ291" s="17" t="s">
        <v>136</v>
      </c>
      <c r="BK291" s="200">
        <f>ROUND(I291*H291,2)</f>
        <v>0</v>
      </c>
      <c r="BL291" s="17" t="s">
        <v>208</v>
      </c>
      <c r="BM291" s="199" t="s">
        <v>1097</v>
      </c>
    </row>
    <row r="292" spans="1:65" s="13" customFormat="1">
      <c r="B292" s="201"/>
      <c r="C292" s="202"/>
      <c r="D292" s="203" t="s">
        <v>146</v>
      </c>
      <c r="E292" s="204" t="s">
        <v>1</v>
      </c>
      <c r="F292" s="205" t="s">
        <v>1098</v>
      </c>
      <c r="G292" s="202"/>
      <c r="H292" s="206">
        <v>16.96</v>
      </c>
      <c r="I292" s="207"/>
      <c r="J292" s="202"/>
      <c r="K292" s="202"/>
      <c r="L292" s="208"/>
      <c r="M292" s="209"/>
      <c r="N292" s="210"/>
      <c r="O292" s="210"/>
      <c r="P292" s="210"/>
      <c r="Q292" s="210"/>
      <c r="R292" s="210"/>
      <c r="S292" s="210"/>
      <c r="T292" s="211"/>
      <c r="AT292" s="212" t="s">
        <v>146</v>
      </c>
      <c r="AU292" s="212" t="s">
        <v>136</v>
      </c>
      <c r="AV292" s="13" t="s">
        <v>136</v>
      </c>
      <c r="AW292" s="13" t="s">
        <v>32</v>
      </c>
      <c r="AX292" s="13" t="s">
        <v>76</v>
      </c>
      <c r="AY292" s="212" t="s">
        <v>129</v>
      </c>
    </row>
    <row r="293" spans="1:65" s="13" customFormat="1">
      <c r="B293" s="201"/>
      <c r="C293" s="202"/>
      <c r="D293" s="203" t="s">
        <v>146</v>
      </c>
      <c r="E293" s="204" t="s">
        <v>1</v>
      </c>
      <c r="F293" s="205" t="s">
        <v>1099</v>
      </c>
      <c r="G293" s="202"/>
      <c r="H293" s="206">
        <v>17.96</v>
      </c>
      <c r="I293" s="207"/>
      <c r="J293" s="202"/>
      <c r="K293" s="202"/>
      <c r="L293" s="208"/>
      <c r="M293" s="209"/>
      <c r="N293" s="210"/>
      <c r="O293" s="210"/>
      <c r="P293" s="210"/>
      <c r="Q293" s="210"/>
      <c r="R293" s="210"/>
      <c r="S293" s="210"/>
      <c r="T293" s="211"/>
      <c r="AT293" s="212" t="s">
        <v>146</v>
      </c>
      <c r="AU293" s="212" t="s">
        <v>136</v>
      </c>
      <c r="AV293" s="13" t="s">
        <v>136</v>
      </c>
      <c r="AW293" s="13" t="s">
        <v>32</v>
      </c>
      <c r="AX293" s="13" t="s">
        <v>76</v>
      </c>
      <c r="AY293" s="212" t="s">
        <v>129</v>
      </c>
    </row>
    <row r="294" spans="1:65" s="13" customFormat="1">
      <c r="B294" s="201"/>
      <c r="C294" s="202"/>
      <c r="D294" s="203" t="s">
        <v>146</v>
      </c>
      <c r="E294" s="204" t="s">
        <v>1</v>
      </c>
      <c r="F294" s="205" t="s">
        <v>1100</v>
      </c>
      <c r="G294" s="202"/>
      <c r="H294" s="206">
        <v>29</v>
      </c>
      <c r="I294" s="207"/>
      <c r="J294" s="202"/>
      <c r="K294" s="202"/>
      <c r="L294" s="208"/>
      <c r="M294" s="209"/>
      <c r="N294" s="210"/>
      <c r="O294" s="210"/>
      <c r="P294" s="210"/>
      <c r="Q294" s="210"/>
      <c r="R294" s="210"/>
      <c r="S294" s="210"/>
      <c r="T294" s="211"/>
      <c r="AT294" s="212" t="s">
        <v>146</v>
      </c>
      <c r="AU294" s="212" t="s">
        <v>136</v>
      </c>
      <c r="AV294" s="13" t="s">
        <v>136</v>
      </c>
      <c r="AW294" s="13" t="s">
        <v>32</v>
      </c>
      <c r="AX294" s="13" t="s">
        <v>76</v>
      </c>
      <c r="AY294" s="212" t="s">
        <v>129</v>
      </c>
    </row>
    <row r="295" spans="1:65" s="13" customFormat="1">
      <c r="B295" s="201"/>
      <c r="C295" s="202"/>
      <c r="D295" s="203" t="s">
        <v>146</v>
      </c>
      <c r="E295" s="204" t="s">
        <v>1</v>
      </c>
      <c r="F295" s="205" t="s">
        <v>1101</v>
      </c>
      <c r="G295" s="202"/>
      <c r="H295" s="206">
        <v>26.06</v>
      </c>
      <c r="I295" s="207"/>
      <c r="J295" s="202"/>
      <c r="K295" s="202"/>
      <c r="L295" s="208"/>
      <c r="M295" s="209"/>
      <c r="N295" s="210"/>
      <c r="O295" s="210"/>
      <c r="P295" s="210"/>
      <c r="Q295" s="210"/>
      <c r="R295" s="210"/>
      <c r="S295" s="210"/>
      <c r="T295" s="211"/>
      <c r="AT295" s="212" t="s">
        <v>146</v>
      </c>
      <c r="AU295" s="212" t="s">
        <v>136</v>
      </c>
      <c r="AV295" s="13" t="s">
        <v>136</v>
      </c>
      <c r="AW295" s="13" t="s">
        <v>32</v>
      </c>
      <c r="AX295" s="13" t="s">
        <v>76</v>
      </c>
      <c r="AY295" s="212" t="s">
        <v>129</v>
      </c>
    </row>
    <row r="296" spans="1:65" s="15" customFormat="1">
      <c r="B296" s="239"/>
      <c r="C296" s="240"/>
      <c r="D296" s="203" t="s">
        <v>146</v>
      </c>
      <c r="E296" s="241" t="s">
        <v>1</v>
      </c>
      <c r="F296" s="242" t="s">
        <v>872</v>
      </c>
      <c r="G296" s="240"/>
      <c r="H296" s="243">
        <v>89.98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AT296" s="249" t="s">
        <v>146</v>
      </c>
      <c r="AU296" s="249" t="s">
        <v>136</v>
      </c>
      <c r="AV296" s="15" t="s">
        <v>135</v>
      </c>
      <c r="AW296" s="15" t="s">
        <v>32</v>
      </c>
      <c r="AX296" s="15" t="s">
        <v>84</v>
      </c>
      <c r="AY296" s="249" t="s">
        <v>129</v>
      </c>
    </row>
    <row r="297" spans="1:65" s="2" customFormat="1" ht="16.5" customHeight="1">
      <c r="A297" s="34"/>
      <c r="B297" s="35"/>
      <c r="C297" s="187" t="s">
        <v>401</v>
      </c>
      <c r="D297" s="187" t="s">
        <v>131</v>
      </c>
      <c r="E297" s="188" t="s">
        <v>1102</v>
      </c>
      <c r="F297" s="189" t="s">
        <v>1103</v>
      </c>
      <c r="G297" s="190" t="s">
        <v>211</v>
      </c>
      <c r="H297" s="191">
        <v>60.98</v>
      </c>
      <c r="I297" s="192"/>
      <c r="J297" s="193">
        <f>ROUND(I297*H297,2)</f>
        <v>0</v>
      </c>
      <c r="K297" s="194"/>
      <c r="L297" s="39"/>
      <c r="M297" s="195" t="s">
        <v>1</v>
      </c>
      <c r="N297" s="196" t="s">
        <v>42</v>
      </c>
      <c r="O297" s="71"/>
      <c r="P297" s="197">
        <f>O297*H297</f>
        <v>0</v>
      </c>
      <c r="Q297" s="197">
        <v>1.0000000000000001E-5</v>
      </c>
      <c r="R297" s="197">
        <f>Q297*H297</f>
        <v>6.0979999999999997E-4</v>
      </c>
      <c r="S297" s="197">
        <v>0</v>
      </c>
      <c r="T297" s="198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9" t="s">
        <v>208</v>
      </c>
      <c r="AT297" s="199" t="s">
        <v>131</v>
      </c>
      <c r="AU297" s="199" t="s">
        <v>136</v>
      </c>
      <c r="AY297" s="17" t="s">
        <v>129</v>
      </c>
      <c r="BE297" s="200">
        <f>IF(N297="základní",J297,0)</f>
        <v>0</v>
      </c>
      <c r="BF297" s="200">
        <f>IF(N297="snížená",J297,0)</f>
        <v>0</v>
      </c>
      <c r="BG297" s="200">
        <f>IF(N297="zákl. přenesená",J297,0)</f>
        <v>0</v>
      </c>
      <c r="BH297" s="200">
        <f>IF(N297="sníž. přenesená",J297,0)</f>
        <v>0</v>
      </c>
      <c r="BI297" s="200">
        <f>IF(N297="nulová",J297,0)</f>
        <v>0</v>
      </c>
      <c r="BJ297" s="17" t="s">
        <v>136</v>
      </c>
      <c r="BK297" s="200">
        <f>ROUND(I297*H297,2)</f>
        <v>0</v>
      </c>
      <c r="BL297" s="17" t="s">
        <v>208</v>
      </c>
      <c r="BM297" s="199" t="s">
        <v>1104</v>
      </c>
    </row>
    <row r="298" spans="1:65" s="13" customFormat="1">
      <c r="B298" s="201"/>
      <c r="C298" s="202"/>
      <c r="D298" s="203" t="s">
        <v>146</v>
      </c>
      <c r="E298" s="204" t="s">
        <v>1</v>
      </c>
      <c r="F298" s="205" t="s">
        <v>1098</v>
      </c>
      <c r="G298" s="202"/>
      <c r="H298" s="206">
        <v>16.96</v>
      </c>
      <c r="I298" s="207"/>
      <c r="J298" s="202"/>
      <c r="K298" s="202"/>
      <c r="L298" s="208"/>
      <c r="M298" s="209"/>
      <c r="N298" s="210"/>
      <c r="O298" s="210"/>
      <c r="P298" s="210"/>
      <c r="Q298" s="210"/>
      <c r="R298" s="210"/>
      <c r="S298" s="210"/>
      <c r="T298" s="211"/>
      <c r="AT298" s="212" t="s">
        <v>146</v>
      </c>
      <c r="AU298" s="212" t="s">
        <v>136</v>
      </c>
      <c r="AV298" s="13" t="s">
        <v>136</v>
      </c>
      <c r="AW298" s="13" t="s">
        <v>32</v>
      </c>
      <c r="AX298" s="13" t="s">
        <v>76</v>
      </c>
      <c r="AY298" s="212" t="s">
        <v>129</v>
      </c>
    </row>
    <row r="299" spans="1:65" s="13" customFormat="1">
      <c r="B299" s="201"/>
      <c r="C299" s="202"/>
      <c r="D299" s="203" t="s">
        <v>146</v>
      </c>
      <c r="E299" s="204" t="s">
        <v>1</v>
      </c>
      <c r="F299" s="205" t="s">
        <v>1099</v>
      </c>
      <c r="G299" s="202"/>
      <c r="H299" s="206">
        <v>17.96</v>
      </c>
      <c r="I299" s="207"/>
      <c r="J299" s="202"/>
      <c r="K299" s="202"/>
      <c r="L299" s="208"/>
      <c r="M299" s="209"/>
      <c r="N299" s="210"/>
      <c r="O299" s="210"/>
      <c r="P299" s="210"/>
      <c r="Q299" s="210"/>
      <c r="R299" s="210"/>
      <c r="S299" s="210"/>
      <c r="T299" s="211"/>
      <c r="AT299" s="212" t="s">
        <v>146</v>
      </c>
      <c r="AU299" s="212" t="s">
        <v>136</v>
      </c>
      <c r="AV299" s="13" t="s">
        <v>136</v>
      </c>
      <c r="AW299" s="13" t="s">
        <v>32</v>
      </c>
      <c r="AX299" s="13" t="s">
        <v>76</v>
      </c>
      <c r="AY299" s="212" t="s">
        <v>129</v>
      </c>
    </row>
    <row r="300" spans="1:65" s="13" customFormat="1">
      <c r="B300" s="201"/>
      <c r="C300" s="202"/>
      <c r="D300" s="203" t="s">
        <v>146</v>
      </c>
      <c r="E300" s="204" t="s">
        <v>1</v>
      </c>
      <c r="F300" s="205" t="s">
        <v>1101</v>
      </c>
      <c r="G300" s="202"/>
      <c r="H300" s="206">
        <v>26.06</v>
      </c>
      <c r="I300" s="207"/>
      <c r="J300" s="202"/>
      <c r="K300" s="202"/>
      <c r="L300" s="208"/>
      <c r="M300" s="209"/>
      <c r="N300" s="210"/>
      <c r="O300" s="210"/>
      <c r="P300" s="210"/>
      <c r="Q300" s="210"/>
      <c r="R300" s="210"/>
      <c r="S300" s="210"/>
      <c r="T300" s="211"/>
      <c r="AT300" s="212" t="s">
        <v>146</v>
      </c>
      <c r="AU300" s="212" t="s">
        <v>136</v>
      </c>
      <c r="AV300" s="13" t="s">
        <v>136</v>
      </c>
      <c r="AW300" s="13" t="s">
        <v>32</v>
      </c>
      <c r="AX300" s="13" t="s">
        <v>76</v>
      </c>
      <c r="AY300" s="212" t="s">
        <v>129</v>
      </c>
    </row>
    <row r="301" spans="1:65" s="15" customFormat="1">
      <c r="B301" s="239"/>
      <c r="C301" s="240"/>
      <c r="D301" s="203" t="s">
        <v>146</v>
      </c>
      <c r="E301" s="241" t="s">
        <v>1</v>
      </c>
      <c r="F301" s="242" t="s">
        <v>872</v>
      </c>
      <c r="G301" s="240"/>
      <c r="H301" s="243">
        <v>60.98</v>
      </c>
      <c r="I301" s="244"/>
      <c r="J301" s="240"/>
      <c r="K301" s="240"/>
      <c r="L301" s="245"/>
      <c r="M301" s="246"/>
      <c r="N301" s="247"/>
      <c r="O301" s="247"/>
      <c r="P301" s="247"/>
      <c r="Q301" s="247"/>
      <c r="R301" s="247"/>
      <c r="S301" s="247"/>
      <c r="T301" s="248"/>
      <c r="AT301" s="249" t="s">
        <v>146</v>
      </c>
      <c r="AU301" s="249" t="s">
        <v>136</v>
      </c>
      <c r="AV301" s="15" t="s">
        <v>135</v>
      </c>
      <c r="AW301" s="15" t="s">
        <v>32</v>
      </c>
      <c r="AX301" s="15" t="s">
        <v>84</v>
      </c>
      <c r="AY301" s="249" t="s">
        <v>129</v>
      </c>
    </row>
    <row r="302" spans="1:65" s="2" customFormat="1" ht="16.5" customHeight="1">
      <c r="A302" s="34"/>
      <c r="B302" s="35"/>
      <c r="C302" s="223" t="s">
        <v>405</v>
      </c>
      <c r="D302" s="223" t="s">
        <v>188</v>
      </c>
      <c r="E302" s="224" t="s">
        <v>1105</v>
      </c>
      <c r="F302" s="225" t="s">
        <v>1106</v>
      </c>
      <c r="G302" s="226" t="s">
        <v>211</v>
      </c>
      <c r="H302" s="227">
        <v>67.078000000000003</v>
      </c>
      <c r="I302" s="228"/>
      <c r="J302" s="229">
        <f>ROUND(I302*H302,2)</f>
        <v>0</v>
      </c>
      <c r="K302" s="230"/>
      <c r="L302" s="231"/>
      <c r="M302" s="232" t="s">
        <v>1</v>
      </c>
      <c r="N302" s="233" t="s">
        <v>42</v>
      </c>
      <c r="O302" s="71"/>
      <c r="P302" s="197">
        <f>O302*H302</f>
        <v>0</v>
      </c>
      <c r="Q302" s="197">
        <v>2.7999999999999998E-4</v>
      </c>
      <c r="R302" s="197">
        <f>Q302*H302</f>
        <v>1.8781839999999998E-2</v>
      </c>
      <c r="S302" s="197">
        <v>0</v>
      </c>
      <c r="T302" s="198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9" t="s">
        <v>270</v>
      </c>
      <c r="AT302" s="199" t="s">
        <v>188</v>
      </c>
      <c r="AU302" s="199" t="s">
        <v>136</v>
      </c>
      <c r="AY302" s="17" t="s">
        <v>129</v>
      </c>
      <c r="BE302" s="200">
        <f>IF(N302="základní",J302,0)</f>
        <v>0</v>
      </c>
      <c r="BF302" s="200">
        <f>IF(N302="snížená",J302,0)</f>
        <v>0</v>
      </c>
      <c r="BG302" s="200">
        <f>IF(N302="zákl. přenesená",J302,0)</f>
        <v>0</v>
      </c>
      <c r="BH302" s="200">
        <f>IF(N302="sníž. přenesená",J302,0)</f>
        <v>0</v>
      </c>
      <c r="BI302" s="200">
        <f>IF(N302="nulová",J302,0)</f>
        <v>0</v>
      </c>
      <c r="BJ302" s="17" t="s">
        <v>136</v>
      </c>
      <c r="BK302" s="200">
        <f>ROUND(I302*H302,2)</f>
        <v>0</v>
      </c>
      <c r="BL302" s="17" t="s">
        <v>208</v>
      </c>
      <c r="BM302" s="199" t="s">
        <v>1107</v>
      </c>
    </row>
    <row r="303" spans="1:65" s="13" customFormat="1">
      <c r="B303" s="201"/>
      <c r="C303" s="202"/>
      <c r="D303" s="203" t="s">
        <v>146</v>
      </c>
      <c r="E303" s="202"/>
      <c r="F303" s="205" t="s">
        <v>1108</v>
      </c>
      <c r="G303" s="202"/>
      <c r="H303" s="206">
        <v>67.078000000000003</v>
      </c>
      <c r="I303" s="207"/>
      <c r="J303" s="202"/>
      <c r="K303" s="202"/>
      <c r="L303" s="208"/>
      <c r="M303" s="209"/>
      <c r="N303" s="210"/>
      <c r="O303" s="210"/>
      <c r="P303" s="210"/>
      <c r="Q303" s="210"/>
      <c r="R303" s="210"/>
      <c r="S303" s="210"/>
      <c r="T303" s="211"/>
      <c r="AT303" s="212" t="s">
        <v>146</v>
      </c>
      <c r="AU303" s="212" t="s">
        <v>136</v>
      </c>
      <c r="AV303" s="13" t="s">
        <v>136</v>
      </c>
      <c r="AW303" s="13" t="s">
        <v>4</v>
      </c>
      <c r="AX303" s="13" t="s">
        <v>84</v>
      </c>
      <c r="AY303" s="212" t="s">
        <v>129</v>
      </c>
    </row>
    <row r="304" spans="1:65" s="2" customFormat="1" ht="21.75" customHeight="1">
      <c r="A304" s="34"/>
      <c r="B304" s="35"/>
      <c r="C304" s="187" t="s">
        <v>409</v>
      </c>
      <c r="D304" s="187" t="s">
        <v>131</v>
      </c>
      <c r="E304" s="188" t="s">
        <v>1109</v>
      </c>
      <c r="F304" s="189" t="s">
        <v>1110</v>
      </c>
      <c r="G304" s="190" t="s">
        <v>174</v>
      </c>
      <c r="H304" s="191">
        <v>0.435</v>
      </c>
      <c r="I304" s="192"/>
      <c r="J304" s="193">
        <f>ROUND(I304*H304,2)</f>
        <v>0</v>
      </c>
      <c r="K304" s="194"/>
      <c r="L304" s="39"/>
      <c r="M304" s="195" t="s">
        <v>1</v>
      </c>
      <c r="N304" s="196" t="s">
        <v>42</v>
      </c>
      <c r="O304" s="71"/>
      <c r="P304" s="197">
        <f>O304*H304</f>
        <v>0</v>
      </c>
      <c r="Q304" s="197">
        <v>0</v>
      </c>
      <c r="R304" s="197">
        <f>Q304*H304</f>
        <v>0</v>
      </c>
      <c r="S304" s="197">
        <v>0</v>
      </c>
      <c r="T304" s="19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9" t="s">
        <v>208</v>
      </c>
      <c r="AT304" s="199" t="s">
        <v>131</v>
      </c>
      <c r="AU304" s="199" t="s">
        <v>136</v>
      </c>
      <c r="AY304" s="17" t="s">
        <v>129</v>
      </c>
      <c r="BE304" s="200">
        <f>IF(N304="základní",J304,0)</f>
        <v>0</v>
      </c>
      <c r="BF304" s="200">
        <f>IF(N304="snížená",J304,0)</f>
        <v>0</v>
      </c>
      <c r="BG304" s="200">
        <f>IF(N304="zákl. přenesená",J304,0)</f>
        <v>0</v>
      </c>
      <c r="BH304" s="200">
        <f>IF(N304="sníž. přenesená",J304,0)</f>
        <v>0</v>
      </c>
      <c r="BI304" s="200">
        <f>IF(N304="nulová",J304,0)</f>
        <v>0</v>
      </c>
      <c r="BJ304" s="17" t="s">
        <v>136</v>
      </c>
      <c r="BK304" s="200">
        <f>ROUND(I304*H304,2)</f>
        <v>0</v>
      </c>
      <c r="BL304" s="17" t="s">
        <v>208</v>
      </c>
      <c r="BM304" s="199" t="s">
        <v>1111</v>
      </c>
    </row>
    <row r="305" spans="1:65" s="12" customFormat="1" ht="22.9" customHeight="1">
      <c r="B305" s="171"/>
      <c r="C305" s="172"/>
      <c r="D305" s="173" t="s">
        <v>75</v>
      </c>
      <c r="E305" s="185" t="s">
        <v>1112</v>
      </c>
      <c r="F305" s="185" t="s">
        <v>1113</v>
      </c>
      <c r="G305" s="172"/>
      <c r="H305" s="172"/>
      <c r="I305" s="175"/>
      <c r="J305" s="186">
        <f>BK305</f>
        <v>0</v>
      </c>
      <c r="K305" s="172"/>
      <c r="L305" s="177"/>
      <c r="M305" s="178"/>
      <c r="N305" s="179"/>
      <c r="O305" s="179"/>
      <c r="P305" s="180">
        <f>SUM(P306:P327)</f>
        <v>0</v>
      </c>
      <c r="Q305" s="179"/>
      <c r="R305" s="180">
        <f>SUM(R306:R327)</f>
        <v>2.0503700999999999</v>
      </c>
      <c r="S305" s="179"/>
      <c r="T305" s="181">
        <f>SUM(T306:T327)</f>
        <v>0</v>
      </c>
      <c r="AR305" s="182" t="s">
        <v>136</v>
      </c>
      <c r="AT305" s="183" t="s">
        <v>75</v>
      </c>
      <c r="AU305" s="183" t="s">
        <v>84</v>
      </c>
      <c r="AY305" s="182" t="s">
        <v>129</v>
      </c>
      <c r="BK305" s="184">
        <f>SUM(BK306:BK327)</f>
        <v>0</v>
      </c>
    </row>
    <row r="306" spans="1:65" s="2" customFormat="1" ht="16.5" customHeight="1">
      <c r="A306" s="34"/>
      <c r="B306" s="35"/>
      <c r="C306" s="187" t="s">
        <v>414</v>
      </c>
      <c r="D306" s="187" t="s">
        <v>131</v>
      </c>
      <c r="E306" s="188" t="s">
        <v>1114</v>
      </c>
      <c r="F306" s="189" t="s">
        <v>1115</v>
      </c>
      <c r="G306" s="190" t="s">
        <v>134</v>
      </c>
      <c r="H306" s="191">
        <v>101.78700000000001</v>
      </c>
      <c r="I306" s="192"/>
      <c r="J306" s="193">
        <f>ROUND(I306*H306,2)</f>
        <v>0</v>
      </c>
      <c r="K306" s="194"/>
      <c r="L306" s="39"/>
      <c r="M306" s="195" t="s">
        <v>1</v>
      </c>
      <c r="N306" s="196" t="s">
        <v>42</v>
      </c>
      <c r="O306" s="71"/>
      <c r="P306" s="197">
        <f>O306*H306</f>
        <v>0</v>
      </c>
      <c r="Q306" s="197">
        <v>0</v>
      </c>
      <c r="R306" s="197">
        <f>Q306*H306</f>
        <v>0</v>
      </c>
      <c r="S306" s="197">
        <v>0</v>
      </c>
      <c r="T306" s="198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9" t="s">
        <v>208</v>
      </c>
      <c r="AT306" s="199" t="s">
        <v>131</v>
      </c>
      <c r="AU306" s="199" t="s">
        <v>136</v>
      </c>
      <c r="AY306" s="17" t="s">
        <v>129</v>
      </c>
      <c r="BE306" s="200">
        <f>IF(N306="základní",J306,0)</f>
        <v>0</v>
      </c>
      <c r="BF306" s="200">
        <f>IF(N306="snížená",J306,0)</f>
        <v>0</v>
      </c>
      <c r="BG306" s="200">
        <f>IF(N306="zákl. přenesená",J306,0)</f>
        <v>0</v>
      </c>
      <c r="BH306" s="200">
        <f>IF(N306="sníž. přenesená",J306,0)</f>
        <v>0</v>
      </c>
      <c r="BI306" s="200">
        <f>IF(N306="nulová",J306,0)</f>
        <v>0</v>
      </c>
      <c r="BJ306" s="17" t="s">
        <v>136</v>
      </c>
      <c r="BK306" s="200">
        <f>ROUND(I306*H306,2)</f>
        <v>0</v>
      </c>
      <c r="BL306" s="17" t="s">
        <v>208</v>
      </c>
      <c r="BM306" s="199" t="s">
        <v>1116</v>
      </c>
    </row>
    <row r="307" spans="1:65" s="2" customFormat="1" ht="16.5" customHeight="1">
      <c r="A307" s="34"/>
      <c r="B307" s="35"/>
      <c r="C307" s="187" t="s">
        <v>419</v>
      </c>
      <c r="D307" s="187" t="s">
        <v>131</v>
      </c>
      <c r="E307" s="188" t="s">
        <v>1117</v>
      </c>
      <c r="F307" s="189" t="s">
        <v>1118</v>
      </c>
      <c r="G307" s="190" t="s">
        <v>134</v>
      </c>
      <c r="H307" s="191">
        <v>101.78700000000001</v>
      </c>
      <c r="I307" s="192"/>
      <c r="J307" s="193">
        <f>ROUND(I307*H307,2)</f>
        <v>0</v>
      </c>
      <c r="K307" s="194"/>
      <c r="L307" s="39"/>
      <c r="M307" s="195" t="s">
        <v>1</v>
      </c>
      <c r="N307" s="196" t="s">
        <v>42</v>
      </c>
      <c r="O307" s="71"/>
      <c r="P307" s="197">
        <f>O307*H307</f>
        <v>0</v>
      </c>
      <c r="Q307" s="197">
        <v>2.9999999999999997E-4</v>
      </c>
      <c r="R307" s="197">
        <f>Q307*H307</f>
        <v>3.05361E-2</v>
      </c>
      <c r="S307" s="197">
        <v>0</v>
      </c>
      <c r="T307" s="198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9" t="s">
        <v>208</v>
      </c>
      <c r="AT307" s="199" t="s">
        <v>131</v>
      </c>
      <c r="AU307" s="199" t="s">
        <v>136</v>
      </c>
      <c r="AY307" s="17" t="s">
        <v>129</v>
      </c>
      <c r="BE307" s="200">
        <f>IF(N307="základní",J307,0)</f>
        <v>0</v>
      </c>
      <c r="BF307" s="200">
        <f>IF(N307="snížená",J307,0)</f>
        <v>0</v>
      </c>
      <c r="BG307" s="200">
        <f>IF(N307="zákl. přenesená",J307,0)</f>
        <v>0</v>
      </c>
      <c r="BH307" s="200">
        <f>IF(N307="sníž. přenesená",J307,0)</f>
        <v>0</v>
      </c>
      <c r="BI307" s="200">
        <f>IF(N307="nulová",J307,0)</f>
        <v>0</v>
      </c>
      <c r="BJ307" s="17" t="s">
        <v>136</v>
      </c>
      <c r="BK307" s="200">
        <f>ROUND(I307*H307,2)</f>
        <v>0</v>
      </c>
      <c r="BL307" s="17" t="s">
        <v>208</v>
      </c>
      <c r="BM307" s="199" t="s">
        <v>1119</v>
      </c>
    </row>
    <row r="308" spans="1:65" s="2" customFormat="1" ht="21.75" customHeight="1">
      <c r="A308" s="34"/>
      <c r="B308" s="35"/>
      <c r="C308" s="187" t="s">
        <v>423</v>
      </c>
      <c r="D308" s="187" t="s">
        <v>131</v>
      </c>
      <c r="E308" s="188" t="s">
        <v>1120</v>
      </c>
      <c r="F308" s="189" t="s">
        <v>1121</v>
      </c>
      <c r="G308" s="190" t="s">
        <v>134</v>
      </c>
      <c r="H308" s="191">
        <v>24.8</v>
      </c>
      <c r="I308" s="192"/>
      <c r="J308" s="193">
        <f>ROUND(I308*H308,2)</f>
        <v>0</v>
      </c>
      <c r="K308" s="194"/>
      <c r="L308" s="39"/>
      <c r="M308" s="195" t="s">
        <v>1</v>
      </c>
      <c r="N308" s="196" t="s">
        <v>42</v>
      </c>
      <c r="O308" s="71"/>
      <c r="P308" s="197">
        <f>O308*H308</f>
        <v>0</v>
      </c>
      <c r="Q308" s="197">
        <v>1.5E-3</v>
      </c>
      <c r="R308" s="197">
        <f>Q308*H308</f>
        <v>3.7200000000000004E-2</v>
      </c>
      <c r="S308" s="197">
        <v>0</v>
      </c>
      <c r="T308" s="19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9" t="s">
        <v>208</v>
      </c>
      <c r="AT308" s="199" t="s">
        <v>131</v>
      </c>
      <c r="AU308" s="199" t="s">
        <v>136</v>
      </c>
      <c r="AY308" s="17" t="s">
        <v>129</v>
      </c>
      <c r="BE308" s="200">
        <f>IF(N308="základní",J308,0)</f>
        <v>0</v>
      </c>
      <c r="BF308" s="200">
        <f>IF(N308="snížená",J308,0)</f>
        <v>0</v>
      </c>
      <c r="BG308" s="200">
        <f>IF(N308="zákl. přenesená",J308,0)</f>
        <v>0</v>
      </c>
      <c r="BH308" s="200">
        <f>IF(N308="sníž. přenesená",J308,0)</f>
        <v>0</v>
      </c>
      <c r="BI308" s="200">
        <f>IF(N308="nulová",J308,0)</f>
        <v>0</v>
      </c>
      <c r="BJ308" s="17" t="s">
        <v>136</v>
      </c>
      <c r="BK308" s="200">
        <f>ROUND(I308*H308,2)</f>
        <v>0</v>
      </c>
      <c r="BL308" s="17" t="s">
        <v>208</v>
      </c>
      <c r="BM308" s="199" t="s">
        <v>1122</v>
      </c>
    </row>
    <row r="309" spans="1:65" s="13" customFormat="1">
      <c r="B309" s="201"/>
      <c r="C309" s="202"/>
      <c r="D309" s="203" t="s">
        <v>146</v>
      </c>
      <c r="E309" s="204" t="s">
        <v>1</v>
      </c>
      <c r="F309" s="205" t="s">
        <v>1123</v>
      </c>
      <c r="G309" s="202"/>
      <c r="H309" s="206">
        <v>6.3</v>
      </c>
      <c r="I309" s="207"/>
      <c r="J309" s="202"/>
      <c r="K309" s="202"/>
      <c r="L309" s="208"/>
      <c r="M309" s="209"/>
      <c r="N309" s="210"/>
      <c r="O309" s="210"/>
      <c r="P309" s="210"/>
      <c r="Q309" s="210"/>
      <c r="R309" s="210"/>
      <c r="S309" s="210"/>
      <c r="T309" s="211"/>
      <c r="AT309" s="212" t="s">
        <v>146</v>
      </c>
      <c r="AU309" s="212" t="s">
        <v>136</v>
      </c>
      <c r="AV309" s="13" t="s">
        <v>136</v>
      </c>
      <c r="AW309" s="13" t="s">
        <v>32</v>
      </c>
      <c r="AX309" s="13" t="s">
        <v>76</v>
      </c>
      <c r="AY309" s="212" t="s">
        <v>129</v>
      </c>
    </row>
    <row r="310" spans="1:65" s="13" customFormat="1">
      <c r="B310" s="201"/>
      <c r="C310" s="202"/>
      <c r="D310" s="203" t="s">
        <v>146</v>
      </c>
      <c r="E310" s="204" t="s">
        <v>1</v>
      </c>
      <c r="F310" s="205" t="s">
        <v>1124</v>
      </c>
      <c r="G310" s="202"/>
      <c r="H310" s="206">
        <v>18.5</v>
      </c>
      <c r="I310" s="207"/>
      <c r="J310" s="202"/>
      <c r="K310" s="202"/>
      <c r="L310" s="208"/>
      <c r="M310" s="209"/>
      <c r="N310" s="210"/>
      <c r="O310" s="210"/>
      <c r="P310" s="210"/>
      <c r="Q310" s="210"/>
      <c r="R310" s="210"/>
      <c r="S310" s="210"/>
      <c r="T310" s="211"/>
      <c r="AT310" s="212" t="s">
        <v>146</v>
      </c>
      <c r="AU310" s="212" t="s">
        <v>136</v>
      </c>
      <c r="AV310" s="13" t="s">
        <v>136</v>
      </c>
      <c r="AW310" s="13" t="s">
        <v>32</v>
      </c>
      <c r="AX310" s="13" t="s">
        <v>76</v>
      </c>
      <c r="AY310" s="212" t="s">
        <v>129</v>
      </c>
    </row>
    <row r="311" spans="1:65" s="15" customFormat="1">
      <c r="B311" s="239"/>
      <c r="C311" s="240"/>
      <c r="D311" s="203" t="s">
        <v>146</v>
      </c>
      <c r="E311" s="241" t="s">
        <v>1</v>
      </c>
      <c r="F311" s="242" t="s">
        <v>872</v>
      </c>
      <c r="G311" s="240"/>
      <c r="H311" s="243">
        <v>24.8</v>
      </c>
      <c r="I311" s="244"/>
      <c r="J311" s="240"/>
      <c r="K311" s="240"/>
      <c r="L311" s="245"/>
      <c r="M311" s="246"/>
      <c r="N311" s="247"/>
      <c r="O311" s="247"/>
      <c r="P311" s="247"/>
      <c r="Q311" s="247"/>
      <c r="R311" s="247"/>
      <c r="S311" s="247"/>
      <c r="T311" s="248"/>
      <c r="AT311" s="249" t="s">
        <v>146</v>
      </c>
      <c r="AU311" s="249" t="s">
        <v>136</v>
      </c>
      <c r="AV311" s="15" t="s">
        <v>135</v>
      </c>
      <c r="AW311" s="15" t="s">
        <v>32</v>
      </c>
      <c r="AX311" s="15" t="s">
        <v>84</v>
      </c>
      <c r="AY311" s="249" t="s">
        <v>129</v>
      </c>
    </row>
    <row r="312" spans="1:65" s="2" customFormat="1" ht="21.75" customHeight="1">
      <c r="A312" s="34"/>
      <c r="B312" s="35"/>
      <c r="C312" s="187" t="s">
        <v>427</v>
      </c>
      <c r="D312" s="187" t="s">
        <v>131</v>
      </c>
      <c r="E312" s="188" t="s">
        <v>1125</v>
      </c>
      <c r="F312" s="189" t="s">
        <v>1126</v>
      </c>
      <c r="G312" s="190" t="s">
        <v>211</v>
      </c>
      <c r="H312" s="191">
        <v>110</v>
      </c>
      <c r="I312" s="192"/>
      <c r="J312" s="193">
        <f>ROUND(I312*H312,2)</f>
        <v>0</v>
      </c>
      <c r="K312" s="194"/>
      <c r="L312" s="39"/>
      <c r="M312" s="195" t="s">
        <v>1</v>
      </c>
      <c r="N312" s="196" t="s">
        <v>42</v>
      </c>
      <c r="O312" s="71"/>
      <c r="P312" s="197">
        <f>O312*H312</f>
        <v>0</v>
      </c>
      <c r="Q312" s="197">
        <v>2.0000000000000001E-4</v>
      </c>
      <c r="R312" s="197">
        <f>Q312*H312</f>
        <v>2.2000000000000002E-2</v>
      </c>
      <c r="S312" s="197">
        <v>0</v>
      </c>
      <c r="T312" s="198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9" t="s">
        <v>208</v>
      </c>
      <c r="AT312" s="199" t="s">
        <v>131</v>
      </c>
      <c r="AU312" s="199" t="s">
        <v>136</v>
      </c>
      <c r="AY312" s="17" t="s">
        <v>129</v>
      </c>
      <c r="BE312" s="200">
        <f>IF(N312="základní",J312,0)</f>
        <v>0</v>
      </c>
      <c r="BF312" s="200">
        <f>IF(N312="snížená",J312,0)</f>
        <v>0</v>
      </c>
      <c r="BG312" s="200">
        <f>IF(N312="zákl. přenesená",J312,0)</f>
        <v>0</v>
      </c>
      <c r="BH312" s="200">
        <f>IF(N312="sníž. přenesená",J312,0)</f>
        <v>0</v>
      </c>
      <c r="BI312" s="200">
        <f>IF(N312="nulová",J312,0)</f>
        <v>0</v>
      </c>
      <c r="BJ312" s="17" t="s">
        <v>136</v>
      </c>
      <c r="BK312" s="200">
        <f>ROUND(I312*H312,2)</f>
        <v>0</v>
      </c>
      <c r="BL312" s="17" t="s">
        <v>208</v>
      </c>
      <c r="BM312" s="199" t="s">
        <v>1127</v>
      </c>
    </row>
    <row r="313" spans="1:65" s="2" customFormat="1" ht="16.5" customHeight="1">
      <c r="A313" s="34"/>
      <c r="B313" s="35"/>
      <c r="C313" s="223" t="s">
        <v>431</v>
      </c>
      <c r="D313" s="223" t="s">
        <v>188</v>
      </c>
      <c r="E313" s="224" t="s">
        <v>1128</v>
      </c>
      <c r="F313" s="225" t="s">
        <v>1129</v>
      </c>
      <c r="G313" s="226" t="s">
        <v>211</v>
      </c>
      <c r="H313" s="227">
        <v>88</v>
      </c>
      <c r="I313" s="228"/>
      <c r="J313" s="229">
        <f>ROUND(I313*H313,2)</f>
        <v>0</v>
      </c>
      <c r="K313" s="230"/>
      <c r="L313" s="231"/>
      <c r="M313" s="232" t="s">
        <v>1</v>
      </c>
      <c r="N313" s="233" t="s">
        <v>42</v>
      </c>
      <c r="O313" s="71"/>
      <c r="P313" s="197">
        <f>O313*H313</f>
        <v>0</v>
      </c>
      <c r="Q313" s="197">
        <v>1.7000000000000001E-4</v>
      </c>
      <c r="R313" s="197">
        <f>Q313*H313</f>
        <v>1.4960000000000001E-2</v>
      </c>
      <c r="S313" s="197">
        <v>0</v>
      </c>
      <c r="T313" s="198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9" t="s">
        <v>270</v>
      </c>
      <c r="AT313" s="199" t="s">
        <v>188</v>
      </c>
      <c r="AU313" s="199" t="s">
        <v>136</v>
      </c>
      <c r="AY313" s="17" t="s">
        <v>129</v>
      </c>
      <c r="BE313" s="200">
        <f>IF(N313="základní",J313,0)</f>
        <v>0</v>
      </c>
      <c r="BF313" s="200">
        <f>IF(N313="snížená",J313,0)</f>
        <v>0</v>
      </c>
      <c r="BG313" s="200">
        <f>IF(N313="zákl. přenesená",J313,0)</f>
        <v>0</v>
      </c>
      <c r="BH313" s="200">
        <f>IF(N313="sníž. přenesená",J313,0)</f>
        <v>0</v>
      </c>
      <c r="BI313" s="200">
        <f>IF(N313="nulová",J313,0)</f>
        <v>0</v>
      </c>
      <c r="BJ313" s="17" t="s">
        <v>136</v>
      </c>
      <c r="BK313" s="200">
        <f>ROUND(I313*H313,2)</f>
        <v>0</v>
      </c>
      <c r="BL313" s="17" t="s">
        <v>208</v>
      </c>
      <c r="BM313" s="199" t="s">
        <v>1130</v>
      </c>
    </row>
    <row r="314" spans="1:65" s="13" customFormat="1">
      <c r="B314" s="201"/>
      <c r="C314" s="202"/>
      <c r="D314" s="203" t="s">
        <v>146</v>
      </c>
      <c r="E314" s="202"/>
      <c r="F314" s="205" t="s">
        <v>1131</v>
      </c>
      <c r="G314" s="202"/>
      <c r="H314" s="206">
        <v>88</v>
      </c>
      <c r="I314" s="207"/>
      <c r="J314" s="202"/>
      <c r="K314" s="202"/>
      <c r="L314" s="208"/>
      <c r="M314" s="209"/>
      <c r="N314" s="210"/>
      <c r="O314" s="210"/>
      <c r="P314" s="210"/>
      <c r="Q314" s="210"/>
      <c r="R314" s="210"/>
      <c r="S314" s="210"/>
      <c r="T314" s="211"/>
      <c r="AT314" s="212" t="s">
        <v>146</v>
      </c>
      <c r="AU314" s="212" t="s">
        <v>136</v>
      </c>
      <c r="AV314" s="13" t="s">
        <v>136</v>
      </c>
      <c r="AW314" s="13" t="s">
        <v>4</v>
      </c>
      <c r="AX314" s="13" t="s">
        <v>84</v>
      </c>
      <c r="AY314" s="212" t="s">
        <v>129</v>
      </c>
    </row>
    <row r="315" spans="1:65" s="2" customFormat="1" ht="16.5" customHeight="1">
      <c r="A315" s="34"/>
      <c r="B315" s="35"/>
      <c r="C315" s="223" t="s">
        <v>435</v>
      </c>
      <c r="D315" s="223" t="s">
        <v>188</v>
      </c>
      <c r="E315" s="224" t="s">
        <v>1132</v>
      </c>
      <c r="F315" s="225" t="s">
        <v>1133</v>
      </c>
      <c r="G315" s="226" t="s">
        <v>211</v>
      </c>
      <c r="H315" s="227">
        <v>33</v>
      </c>
      <c r="I315" s="228"/>
      <c r="J315" s="229">
        <f>ROUND(I315*H315,2)</f>
        <v>0</v>
      </c>
      <c r="K315" s="230"/>
      <c r="L315" s="231"/>
      <c r="M315" s="232" t="s">
        <v>1</v>
      </c>
      <c r="N315" s="233" t="s">
        <v>42</v>
      </c>
      <c r="O315" s="71"/>
      <c r="P315" s="197">
        <f>O315*H315</f>
        <v>0</v>
      </c>
      <c r="Q315" s="197">
        <v>1.7000000000000001E-4</v>
      </c>
      <c r="R315" s="197">
        <f>Q315*H315</f>
        <v>5.6100000000000004E-3</v>
      </c>
      <c r="S315" s="197">
        <v>0</v>
      </c>
      <c r="T315" s="198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9" t="s">
        <v>270</v>
      </c>
      <c r="AT315" s="199" t="s">
        <v>188</v>
      </c>
      <c r="AU315" s="199" t="s">
        <v>136</v>
      </c>
      <c r="AY315" s="17" t="s">
        <v>129</v>
      </c>
      <c r="BE315" s="200">
        <f>IF(N315="základní",J315,0)</f>
        <v>0</v>
      </c>
      <c r="BF315" s="200">
        <f>IF(N315="snížená",J315,0)</f>
        <v>0</v>
      </c>
      <c r="BG315" s="200">
        <f>IF(N315="zákl. přenesená",J315,0)</f>
        <v>0</v>
      </c>
      <c r="BH315" s="200">
        <f>IF(N315="sníž. přenesená",J315,0)</f>
        <v>0</v>
      </c>
      <c r="BI315" s="200">
        <f>IF(N315="nulová",J315,0)</f>
        <v>0</v>
      </c>
      <c r="BJ315" s="17" t="s">
        <v>136</v>
      </c>
      <c r="BK315" s="200">
        <f>ROUND(I315*H315,2)</f>
        <v>0</v>
      </c>
      <c r="BL315" s="17" t="s">
        <v>208</v>
      </c>
      <c r="BM315" s="199" t="s">
        <v>1134</v>
      </c>
    </row>
    <row r="316" spans="1:65" s="13" customFormat="1">
      <c r="B316" s="201"/>
      <c r="C316" s="202"/>
      <c r="D316" s="203" t="s">
        <v>146</v>
      </c>
      <c r="E316" s="202"/>
      <c r="F316" s="205" t="s">
        <v>1135</v>
      </c>
      <c r="G316" s="202"/>
      <c r="H316" s="206">
        <v>33</v>
      </c>
      <c r="I316" s="207"/>
      <c r="J316" s="202"/>
      <c r="K316" s="202"/>
      <c r="L316" s="208"/>
      <c r="M316" s="209"/>
      <c r="N316" s="210"/>
      <c r="O316" s="210"/>
      <c r="P316" s="210"/>
      <c r="Q316" s="210"/>
      <c r="R316" s="210"/>
      <c r="S316" s="210"/>
      <c r="T316" s="211"/>
      <c r="AT316" s="212" t="s">
        <v>146</v>
      </c>
      <c r="AU316" s="212" t="s">
        <v>136</v>
      </c>
      <c r="AV316" s="13" t="s">
        <v>136</v>
      </c>
      <c r="AW316" s="13" t="s">
        <v>4</v>
      </c>
      <c r="AX316" s="13" t="s">
        <v>84</v>
      </c>
      <c r="AY316" s="212" t="s">
        <v>129</v>
      </c>
    </row>
    <row r="317" spans="1:65" s="2" customFormat="1" ht="21.75" customHeight="1">
      <c r="A317" s="34"/>
      <c r="B317" s="35"/>
      <c r="C317" s="187" t="s">
        <v>439</v>
      </c>
      <c r="D317" s="187" t="s">
        <v>131</v>
      </c>
      <c r="E317" s="188" t="s">
        <v>1136</v>
      </c>
      <c r="F317" s="189" t="s">
        <v>1137</v>
      </c>
      <c r="G317" s="190" t="s">
        <v>134</v>
      </c>
      <c r="H317" s="191">
        <v>101.78700000000001</v>
      </c>
      <c r="I317" s="192"/>
      <c r="J317" s="193">
        <f>ROUND(I317*H317,2)</f>
        <v>0</v>
      </c>
      <c r="K317" s="194"/>
      <c r="L317" s="39"/>
      <c r="M317" s="195" t="s">
        <v>1</v>
      </c>
      <c r="N317" s="196" t="s">
        <v>42</v>
      </c>
      <c r="O317" s="71"/>
      <c r="P317" s="197">
        <f>O317*H317</f>
        <v>0</v>
      </c>
      <c r="Q317" s="197">
        <v>5.1999999999999998E-3</v>
      </c>
      <c r="R317" s="197">
        <f>Q317*H317</f>
        <v>0.5292924</v>
      </c>
      <c r="S317" s="197">
        <v>0</v>
      </c>
      <c r="T317" s="198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9" t="s">
        <v>208</v>
      </c>
      <c r="AT317" s="199" t="s">
        <v>131</v>
      </c>
      <c r="AU317" s="199" t="s">
        <v>136</v>
      </c>
      <c r="AY317" s="17" t="s">
        <v>129</v>
      </c>
      <c r="BE317" s="200">
        <f>IF(N317="základní",J317,0)</f>
        <v>0</v>
      </c>
      <c r="BF317" s="200">
        <f>IF(N317="snížená",J317,0)</f>
        <v>0</v>
      </c>
      <c r="BG317" s="200">
        <f>IF(N317="zákl. přenesená",J317,0)</f>
        <v>0</v>
      </c>
      <c r="BH317" s="200">
        <f>IF(N317="sníž. přenesená",J317,0)</f>
        <v>0</v>
      </c>
      <c r="BI317" s="200">
        <f>IF(N317="nulová",J317,0)</f>
        <v>0</v>
      </c>
      <c r="BJ317" s="17" t="s">
        <v>136</v>
      </c>
      <c r="BK317" s="200">
        <f>ROUND(I317*H317,2)</f>
        <v>0</v>
      </c>
      <c r="BL317" s="17" t="s">
        <v>208</v>
      </c>
      <c r="BM317" s="199" t="s">
        <v>1138</v>
      </c>
    </row>
    <row r="318" spans="1:65" s="13" customFormat="1">
      <c r="B318" s="201"/>
      <c r="C318" s="202"/>
      <c r="D318" s="203" t="s">
        <v>146</v>
      </c>
      <c r="E318" s="204" t="s">
        <v>1</v>
      </c>
      <c r="F318" s="205" t="s">
        <v>978</v>
      </c>
      <c r="G318" s="202"/>
      <c r="H318" s="206">
        <v>13.692</v>
      </c>
      <c r="I318" s="207"/>
      <c r="J318" s="202"/>
      <c r="K318" s="202"/>
      <c r="L318" s="208"/>
      <c r="M318" s="209"/>
      <c r="N318" s="210"/>
      <c r="O318" s="210"/>
      <c r="P318" s="210"/>
      <c r="Q318" s="210"/>
      <c r="R318" s="210"/>
      <c r="S318" s="210"/>
      <c r="T318" s="211"/>
      <c r="AT318" s="212" t="s">
        <v>146</v>
      </c>
      <c r="AU318" s="212" t="s">
        <v>136</v>
      </c>
      <c r="AV318" s="13" t="s">
        <v>136</v>
      </c>
      <c r="AW318" s="13" t="s">
        <v>32</v>
      </c>
      <c r="AX318" s="13" t="s">
        <v>76</v>
      </c>
      <c r="AY318" s="212" t="s">
        <v>129</v>
      </c>
    </row>
    <row r="319" spans="1:65" s="13" customFormat="1">
      <c r="B319" s="201"/>
      <c r="C319" s="202"/>
      <c r="D319" s="203" t="s">
        <v>146</v>
      </c>
      <c r="E319" s="204" t="s">
        <v>1</v>
      </c>
      <c r="F319" s="205" t="s">
        <v>1139</v>
      </c>
      <c r="G319" s="202"/>
      <c r="H319" s="206">
        <v>20.190000000000001</v>
      </c>
      <c r="I319" s="207"/>
      <c r="J319" s="202"/>
      <c r="K319" s="202"/>
      <c r="L319" s="208"/>
      <c r="M319" s="209"/>
      <c r="N319" s="210"/>
      <c r="O319" s="210"/>
      <c r="P319" s="210"/>
      <c r="Q319" s="210"/>
      <c r="R319" s="210"/>
      <c r="S319" s="210"/>
      <c r="T319" s="211"/>
      <c r="AT319" s="212" t="s">
        <v>146</v>
      </c>
      <c r="AU319" s="212" t="s">
        <v>136</v>
      </c>
      <c r="AV319" s="13" t="s">
        <v>136</v>
      </c>
      <c r="AW319" s="13" t="s">
        <v>32</v>
      </c>
      <c r="AX319" s="13" t="s">
        <v>76</v>
      </c>
      <c r="AY319" s="212" t="s">
        <v>129</v>
      </c>
    </row>
    <row r="320" spans="1:65" s="13" customFormat="1">
      <c r="B320" s="201"/>
      <c r="C320" s="202"/>
      <c r="D320" s="203" t="s">
        <v>146</v>
      </c>
      <c r="E320" s="204" t="s">
        <v>1</v>
      </c>
      <c r="F320" s="205" t="s">
        <v>980</v>
      </c>
      <c r="G320" s="202"/>
      <c r="H320" s="206">
        <v>13.875</v>
      </c>
      <c r="I320" s="207"/>
      <c r="J320" s="202"/>
      <c r="K320" s="202"/>
      <c r="L320" s="208"/>
      <c r="M320" s="209"/>
      <c r="N320" s="210"/>
      <c r="O320" s="210"/>
      <c r="P320" s="210"/>
      <c r="Q320" s="210"/>
      <c r="R320" s="210"/>
      <c r="S320" s="210"/>
      <c r="T320" s="211"/>
      <c r="AT320" s="212" t="s">
        <v>146</v>
      </c>
      <c r="AU320" s="212" t="s">
        <v>136</v>
      </c>
      <c r="AV320" s="13" t="s">
        <v>136</v>
      </c>
      <c r="AW320" s="13" t="s">
        <v>32</v>
      </c>
      <c r="AX320" s="13" t="s">
        <v>76</v>
      </c>
      <c r="AY320" s="212" t="s">
        <v>129</v>
      </c>
    </row>
    <row r="321" spans="1:65" s="13" customFormat="1">
      <c r="B321" s="201"/>
      <c r="C321" s="202"/>
      <c r="D321" s="203" t="s">
        <v>146</v>
      </c>
      <c r="E321" s="204" t="s">
        <v>1</v>
      </c>
      <c r="F321" s="205" t="s">
        <v>981</v>
      </c>
      <c r="G321" s="202"/>
      <c r="H321" s="206">
        <v>18.18</v>
      </c>
      <c r="I321" s="207"/>
      <c r="J321" s="202"/>
      <c r="K321" s="202"/>
      <c r="L321" s="208"/>
      <c r="M321" s="209"/>
      <c r="N321" s="210"/>
      <c r="O321" s="210"/>
      <c r="P321" s="210"/>
      <c r="Q321" s="210"/>
      <c r="R321" s="210"/>
      <c r="S321" s="210"/>
      <c r="T321" s="211"/>
      <c r="AT321" s="212" t="s">
        <v>146</v>
      </c>
      <c r="AU321" s="212" t="s">
        <v>136</v>
      </c>
      <c r="AV321" s="13" t="s">
        <v>136</v>
      </c>
      <c r="AW321" s="13" t="s">
        <v>32</v>
      </c>
      <c r="AX321" s="13" t="s">
        <v>76</v>
      </c>
      <c r="AY321" s="212" t="s">
        <v>129</v>
      </c>
    </row>
    <row r="322" spans="1:65" s="13" customFormat="1">
      <c r="B322" s="201"/>
      <c r="C322" s="202"/>
      <c r="D322" s="203" t="s">
        <v>146</v>
      </c>
      <c r="E322" s="204" t="s">
        <v>1</v>
      </c>
      <c r="F322" s="205" t="s">
        <v>1140</v>
      </c>
      <c r="G322" s="202"/>
      <c r="H322" s="206">
        <v>18.75</v>
      </c>
      <c r="I322" s="207"/>
      <c r="J322" s="202"/>
      <c r="K322" s="202"/>
      <c r="L322" s="208"/>
      <c r="M322" s="209"/>
      <c r="N322" s="210"/>
      <c r="O322" s="210"/>
      <c r="P322" s="210"/>
      <c r="Q322" s="210"/>
      <c r="R322" s="210"/>
      <c r="S322" s="210"/>
      <c r="T322" s="211"/>
      <c r="AT322" s="212" t="s">
        <v>146</v>
      </c>
      <c r="AU322" s="212" t="s">
        <v>136</v>
      </c>
      <c r="AV322" s="13" t="s">
        <v>136</v>
      </c>
      <c r="AW322" s="13" t="s">
        <v>32</v>
      </c>
      <c r="AX322" s="13" t="s">
        <v>76</v>
      </c>
      <c r="AY322" s="212" t="s">
        <v>129</v>
      </c>
    </row>
    <row r="323" spans="1:65" s="13" customFormat="1">
      <c r="B323" s="201"/>
      <c r="C323" s="202"/>
      <c r="D323" s="203" t="s">
        <v>146</v>
      </c>
      <c r="E323" s="204" t="s">
        <v>1</v>
      </c>
      <c r="F323" s="205" t="s">
        <v>1141</v>
      </c>
      <c r="G323" s="202"/>
      <c r="H323" s="206">
        <v>17.100000000000001</v>
      </c>
      <c r="I323" s="207"/>
      <c r="J323" s="202"/>
      <c r="K323" s="202"/>
      <c r="L323" s="208"/>
      <c r="M323" s="209"/>
      <c r="N323" s="210"/>
      <c r="O323" s="210"/>
      <c r="P323" s="210"/>
      <c r="Q323" s="210"/>
      <c r="R323" s="210"/>
      <c r="S323" s="210"/>
      <c r="T323" s="211"/>
      <c r="AT323" s="212" t="s">
        <v>146</v>
      </c>
      <c r="AU323" s="212" t="s">
        <v>136</v>
      </c>
      <c r="AV323" s="13" t="s">
        <v>136</v>
      </c>
      <c r="AW323" s="13" t="s">
        <v>32</v>
      </c>
      <c r="AX323" s="13" t="s">
        <v>76</v>
      </c>
      <c r="AY323" s="212" t="s">
        <v>129</v>
      </c>
    </row>
    <row r="324" spans="1:65" s="15" customFormat="1">
      <c r="B324" s="239"/>
      <c r="C324" s="240"/>
      <c r="D324" s="203" t="s">
        <v>146</v>
      </c>
      <c r="E324" s="241" t="s">
        <v>1</v>
      </c>
      <c r="F324" s="242" t="s">
        <v>872</v>
      </c>
      <c r="G324" s="240"/>
      <c r="H324" s="243">
        <v>101.78700000000001</v>
      </c>
      <c r="I324" s="244"/>
      <c r="J324" s="240"/>
      <c r="K324" s="240"/>
      <c r="L324" s="245"/>
      <c r="M324" s="246"/>
      <c r="N324" s="247"/>
      <c r="O324" s="247"/>
      <c r="P324" s="247"/>
      <c r="Q324" s="247"/>
      <c r="R324" s="247"/>
      <c r="S324" s="247"/>
      <c r="T324" s="248"/>
      <c r="AT324" s="249" t="s">
        <v>146</v>
      </c>
      <c r="AU324" s="249" t="s">
        <v>136</v>
      </c>
      <c r="AV324" s="15" t="s">
        <v>135</v>
      </c>
      <c r="AW324" s="15" t="s">
        <v>32</v>
      </c>
      <c r="AX324" s="15" t="s">
        <v>84</v>
      </c>
      <c r="AY324" s="249" t="s">
        <v>129</v>
      </c>
    </row>
    <row r="325" spans="1:65" s="2" customFormat="1" ht="16.5" customHeight="1">
      <c r="A325" s="34"/>
      <c r="B325" s="35"/>
      <c r="C325" s="223" t="s">
        <v>443</v>
      </c>
      <c r="D325" s="223" t="s">
        <v>188</v>
      </c>
      <c r="E325" s="224" t="s">
        <v>1142</v>
      </c>
      <c r="F325" s="225" t="s">
        <v>1143</v>
      </c>
      <c r="G325" s="226" t="s">
        <v>134</v>
      </c>
      <c r="H325" s="227">
        <v>111.96599999999999</v>
      </c>
      <c r="I325" s="228"/>
      <c r="J325" s="229">
        <f>ROUND(I325*H325,2)</f>
        <v>0</v>
      </c>
      <c r="K325" s="230"/>
      <c r="L325" s="231"/>
      <c r="M325" s="232" t="s">
        <v>1</v>
      </c>
      <c r="N325" s="233" t="s">
        <v>42</v>
      </c>
      <c r="O325" s="71"/>
      <c r="P325" s="197">
        <f>O325*H325</f>
        <v>0</v>
      </c>
      <c r="Q325" s="197">
        <v>1.26E-2</v>
      </c>
      <c r="R325" s="197">
        <f>Q325*H325</f>
        <v>1.4107715999999999</v>
      </c>
      <c r="S325" s="197">
        <v>0</v>
      </c>
      <c r="T325" s="198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9" t="s">
        <v>270</v>
      </c>
      <c r="AT325" s="199" t="s">
        <v>188</v>
      </c>
      <c r="AU325" s="199" t="s">
        <v>136</v>
      </c>
      <c r="AY325" s="17" t="s">
        <v>129</v>
      </c>
      <c r="BE325" s="200">
        <f>IF(N325="základní",J325,0)</f>
        <v>0</v>
      </c>
      <c r="BF325" s="200">
        <f>IF(N325="snížená",J325,0)</f>
        <v>0</v>
      </c>
      <c r="BG325" s="200">
        <f>IF(N325="zákl. přenesená",J325,0)</f>
        <v>0</v>
      </c>
      <c r="BH325" s="200">
        <f>IF(N325="sníž. přenesená",J325,0)</f>
        <v>0</v>
      </c>
      <c r="BI325" s="200">
        <f>IF(N325="nulová",J325,0)</f>
        <v>0</v>
      </c>
      <c r="BJ325" s="17" t="s">
        <v>136</v>
      </c>
      <c r="BK325" s="200">
        <f>ROUND(I325*H325,2)</f>
        <v>0</v>
      </c>
      <c r="BL325" s="17" t="s">
        <v>208</v>
      </c>
      <c r="BM325" s="199" t="s">
        <v>1144</v>
      </c>
    </row>
    <row r="326" spans="1:65" s="13" customFormat="1">
      <c r="B326" s="201"/>
      <c r="C326" s="202"/>
      <c r="D326" s="203" t="s">
        <v>146</v>
      </c>
      <c r="E326" s="202"/>
      <c r="F326" s="205" t="s">
        <v>1145</v>
      </c>
      <c r="G326" s="202"/>
      <c r="H326" s="206">
        <v>111.96599999999999</v>
      </c>
      <c r="I326" s="207"/>
      <c r="J326" s="202"/>
      <c r="K326" s="202"/>
      <c r="L326" s="208"/>
      <c r="M326" s="209"/>
      <c r="N326" s="210"/>
      <c r="O326" s="210"/>
      <c r="P326" s="210"/>
      <c r="Q326" s="210"/>
      <c r="R326" s="210"/>
      <c r="S326" s="210"/>
      <c r="T326" s="211"/>
      <c r="AT326" s="212" t="s">
        <v>146</v>
      </c>
      <c r="AU326" s="212" t="s">
        <v>136</v>
      </c>
      <c r="AV326" s="13" t="s">
        <v>136</v>
      </c>
      <c r="AW326" s="13" t="s">
        <v>4</v>
      </c>
      <c r="AX326" s="13" t="s">
        <v>84</v>
      </c>
      <c r="AY326" s="212" t="s">
        <v>129</v>
      </c>
    </row>
    <row r="327" spans="1:65" s="2" customFormat="1" ht="21.75" customHeight="1">
      <c r="A327" s="34"/>
      <c r="B327" s="35"/>
      <c r="C327" s="187" t="s">
        <v>447</v>
      </c>
      <c r="D327" s="187" t="s">
        <v>131</v>
      </c>
      <c r="E327" s="188" t="s">
        <v>1146</v>
      </c>
      <c r="F327" s="189" t="s">
        <v>1147</v>
      </c>
      <c r="G327" s="190" t="s">
        <v>174</v>
      </c>
      <c r="H327" s="191">
        <v>2.0499999999999998</v>
      </c>
      <c r="I327" s="192"/>
      <c r="J327" s="193">
        <f>ROUND(I327*H327,2)</f>
        <v>0</v>
      </c>
      <c r="K327" s="194"/>
      <c r="L327" s="39"/>
      <c r="M327" s="195" t="s">
        <v>1</v>
      </c>
      <c r="N327" s="196" t="s">
        <v>42</v>
      </c>
      <c r="O327" s="71"/>
      <c r="P327" s="197">
        <f>O327*H327</f>
        <v>0</v>
      </c>
      <c r="Q327" s="197">
        <v>0</v>
      </c>
      <c r="R327" s="197">
        <f>Q327*H327</f>
        <v>0</v>
      </c>
      <c r="S327" s="197">
        <v>0</v>
      </c>
      <c r="T327" s="198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9" t="s">
        <v>208</v>
      </c>
      <c r="AT327" s="199" t="s">
        <v>131</v>
      </c>
      <c r="AU327" s="199" t="s">
        <v>136</v>
      </c>
      <c r="AY327" s="17" t="s">
        <v>129</v>
      </c>
      <c r="BE327" s="200">
        <f>IF(N327="základní",J327,0)</f>
        <v>0</v>
      </c>
      <c r="BF327" s="200">
        <f>IF(N327="snížená",J327,0)</f>
        <v>0</v>
      </c>
      <c r="BG327" s="200">
        <f>IF(N327="zákl. přenesená",J327,0)</f>
        <v>0</v>
      </c>
      <c r="BH327" s="200">
        <f>IF(N327="sníž. přenesená",J327,0)</f>
        <v>0</v>
      </c>
      <c r="BI327" s="200">
        <f>IF(N327="nulová",J327,0)</f>
        <v>0</v>
      </c>
      <c r="BJ327" s="17" t="s">
        <v>136</v>
      </c>
      <c r="BK327" s="200">
        <f>ROUND(I327*H327,2)</f>
        <v>0</v>
      </c>
      <c r="BL327" s="17" t="s">
        <v>208</v>
      </c>
      <c r="BM327" s="199" t="s">
        <v>1148</v>
      </c>
    </row>
    <row r="328" spans="1:65" s="12" customFormat="1" ht="22.9" customHeight="1">
      <c r="B328" s="171"/>
      <c r="C328" s="172"/>
      <c r="D328" s="173" t="s">
        <v>75</v>
      </c>
      <c r="E328" s="185" t="s">
        <v>1149</v>
      </c>
      <c r="F328" s="185" t="s">
        <v>1150</v>
      </c>
      <c r="G328" s="172"/>
      <c r="H328" s="172"/>
      <c r="I328" s="175"/>
      <c r="J328" s="186">
        <f>BK328</f>
        <v>0</v>
      </c>
      <c r="K328" s="172"/>
      <c r="L328" s="177"/>
      <c r="M328" s="178"/>
      <c r="N328" s="179"/>
      <c r="O328" s="179"/>
      <c r="P328" s="180">
        <f>SUM(P329:P333)</f>
        <v>0</v>
      </c>
      <c r="Q328" s="179"/>
      <c r="R328" s="180">
        <f>SUM(R329:R333)</f>
        <v>2.7922950000000002</v>
      </c>
      <c r="S328" s="179"/>
      <c r="T328" s="181">
        <f>SUM(T329:T333)</f>
        <v>0.57707430000000004</v>
      </c>
      <c r="AR328" s="182" t="s">
        <v>136</v>
      </c>
      <c r="AT328" s="183" t="s">
        <v>75</v>
      </c>
      <c r="AU328" s="183" t="s">
        <v>84</v>
      </c>
      <c r="AY328" s="182" t="s">
        <v>129</v>
      </c>
      <c r="BK328" s="184">
        <f>SUM(BK329:BK333)</f>
        <v>0</v>
      </c>
    </row>
    <row r="329" spans="1:65" s="2" customFormat="1" ht="16.5" customHeight="1">
      <c r="A329" s="34"/>
      <c r="B329" s="35"/>
      <c r="C329" s="187" t="s">
        <v>451</v>
      </c>
      <c r="D329" s="187" t="s">
        <v>131</v>
      </c>
      <c r="E329" s="188" t="s">
        <v>1151</v>
      </c>
      <c r="F329" s="189" t="s">
        <v>1152</v>
      </c>
      <c r="G329" s="190" t="s">
        <v>134</v>
      </c>
      <c r="H329" s="191">
        <v>1861.53</v>
      </c>
      <c r="I329" s="192"/>
      <c r="J329" s="193">
        <f>ROUND(I329*H329,2)</f>
        <v>0</v>
      </c>
      <c r="K329" s="194"/>
      <c r="L329" s="39"/>
      <c r="M329" s="195" t="s">
        <v>1</v>
      </c>
      <c r="N329" s="196" t="s">
        <v>42</v>
      </c>
      <c r="O329" s="71"/>
      <c r="P329" s="197">
        <f>O329*H329</f>
        <v>0</v>
      </c>
      <c r="Q329" s="197">
        <v>1E-3</v>
      </c>
      <c r="R329" s="197">
        <f>Q329*H329</f>
        <v>1.8615299999999999</v>
      </c>
      <c r="S329" s="197">
        <v>3.1E-4</v>
      </c>
      <c r="T329" s="198">
        <f>S329*H329</f>
        <v>0.57707430000000004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9" t="s">
        <v>208</v>
      </c>
      <c r="AT329" s="199" t="s">
        <v>131</v>
      </c>
      <c r="AU329" s="199" t="s">
        <v>136</v>
      </c>
      <c r="AY329" s="17" t="s">
        <v>129</v>
      </c>
      <c r="BE329" s="200">
        <f>IF(N329="základní",J329,0)</f>
        <v>0</v>
      </c>
      <c r="BF329" s="200">
        <f>IF(N329="snížená",J329,0)</f>
        <v>0</v>
      </c>
      <c r="BG329" s="200">
        <f>IF(N329="zákl. přenesená",J329,0)</f>
        <v>0</v>
      </c>
      <c r="BH329" s="200">
        <f>IF(N329="sníž. přenesená",J329,0)</f>
        <v>0</v>
      </c>
      <c r="BI329" s="200">
        <f>IF(N329="nulová",J329,0)</f>
        <v>0</v>
      </c>
      <c r="BJ329" s="17" t="s">
        <v>136</v>
      </c>
      <c r="BK329" s="200">
        <f>ROUND(I329*H329,2)</f>
        <v>0</v>
      </c>
      <c r="BL329" s="17" t="s">
        <v>208</v>
      </c>
      <c r="BM329" s="199" t="s">
        <v>1153</v>
      </c>
    </row>
    <row r="330" spans="1:65" s="13" customFormat="1">
      <c r="B330" s="201"/>
      <c r="C330" s="202"/>
      <c r="D330" s="203" t="s">
        <v>146</v>
      </c>
      <c r="E330" s="204" t="s">
        <v>1</v>
      </c>
      <c r="F330" s="205" t="s">
        <v>1154</v>
      </c>
      <c r="G330" s="202"/>
      <c r="H330" s="206">
        <v>1861.53</v>
      </c>
      <c r="I330" s="207"/>
      <c r="J330" s="202"/>
      <c r="K330" s="202"/>
      <c r="L330" s="208"/>
      <c r="M330" s="209"/>
      <c r="N330" s="210"/>
      <c r="O330" s="210"/>
      <c r="P330" s="210"/>
      <c r="Q330" s="210"/>
      <c r="R330" s="210"/>
      <c r="S330" s="210"/>
      <c r="T330" s="211"/>
      <c r="AT330" s="212" t="s">
        <v>146</v>
      </c>
      <c r="AU330" s="212" t="s">
        <v>136</v>
      </c>
      <c r="AV330" s="13" t="s">
        <v>136</v>
      </c>
      <c r="AW330" s="13" t="s">
        <v>32</v>
      </c>
      <c r="AX330" s="13" t="s">
        <v>84</v>
      </c>
      <c r="AY330" s="212" t="s">
        <v>129</v>
      </c>
    </row>
    <row r="331" spans="1:65" s="2" customFormat="1" ht="21.75" customHeight="1">
      <c r="A331" s="34"/>
      <c r="B331" s="35"/>
      <c r="C331" s="187" t="s">
        <v>455</v>
      </c>
      <c r="D331" s="187" t="s">
        <v>131</v>
      </c>
      <c r="E331" s="188" t="s">
        <v>1155</v>
      </c>
      <c r="F331" s="189" t="s">
        <v>1156</v>
      </c>
      <c r="G331" s="190" t="s">
        <v>134</v>
      </c>
      <c r="H331" s="191">
        <v>1861.53</v>
      </c>
      <c r="I331" s="192"/>
      <c r="J331" s="193">
        <f>ROUND(I331*H331,2)</f>
        <v>0</v>
      </c>
      <c r="K331" s="194"/>
      <c r="L331" s="39"/>
      <c r="M331" s="195" t="s">
        <v>1</v>
      </c>
      <c r="N331" s="196" t="s">
        <v>42</v>
      </c>
      <c r="O331" s="71"/>
      <c r="P331" s="197">
        <f>O331*H331</f>
        <v>0</v>
      </c>
      <c r="Q331" s="197">
        <v>2.0000000000000001E-4</v>
      </c>
      <c r="R331" s="197">
        <f>Q331*H331</f>
        <v>0.37230600000000003</v>
      </c>
      <c r="S331" s="197">
        <v>0</v>
      </c>
      <c r="T331" s="19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9" t="s">
        <v>208</v>
      </c>
      <c r="AT331" s="199" t="s">
        <v>131</v>
      </c>
      <c r="AU331" s="199" t="s">
        <v>136</v>
      </c>
      <c r="AY331" s="17" t="s">
        <v>129</v>
      </c>
      <c r="BE331" s="200">
        <f>IF(N331="základní",J331,0)</f>
        <v>0</v>
      </c>
      <c r="BF331" s="200">
        <f>IF(N331="snížená",J331,0)</f>
        <v>0</v>
      </c>
      <c r="BG331" s="200">
        <f>IF(N331="zákl. přenesená",J331,0)</f>
        <v>0</v>
      </c>
      <c r="BH331" s="200">
        <f>IF(N331="sníž. přenesená",J331,0)</f>
        <v>0</v>
      </c>
      <c r="BI331" s="200">
        <f>IF(N331="nulová",J331,0)</f>
        <v>0</v>
      </c>
      <c r="BJ331" s="17" t="s">
        <v>136</v>
      </c>
      <c r="BK331" s="200">
        <f>ROUND(I331*H331,2)</f>
        <v>0</v>
      </c>
      <c r="BL331" s="17" t="s">
        <v>208</v>
      </c>
      <c r="BM331" s="199" t="s">
        <v>1157</v>
      </c>
    </row>
    <row r="332" spans="1:65" s="2" customFormat="1" ht="21.75" customHeight="1">
      <c r="A332" s="34"/>
      <c r="B332" s="35"/>
      <c r="C332" s="187" t="s">
        <v>459</v>
      </c>
      <c r="D332" s="187" t="s">
        <v>131</v>
      </c>
      <c r="E332" s="188" t="s">
        <v>1158</v>
      </c>
      <c r="F332" s="189" t="s">
        <v>1159</v>
      </c>
      <c r="G332" s="190" t="s">
        <v>134</v>
      </c>
      <c r="H332" s="191">
        <v>1861.53</v>
      </c>
      <c r="I332" s="192"/>
      <c r="J332" s="193">
        <f>ROUND(I332*H332,2)</f>
        <v>0</v>
      </c>
      <c r="K332" s="194"/>
      <c r="L332" s="39"/>
      <c r="M332" s="195" t="s">
        <v>1</v>
      </c>
      <c r="N332" s="196" t="s">
        <v>42</v>
      </c>
      <c r="O332" s="71"/>
      <c r="P332" s="197">
        <f>O332*H332</f>
        <v>0</v>
      </c>
      <c r="Q332" s="197">
        <v>2.9E-4</v>
      </c>
      <c r="R332" s="197">
        <f>Q332*H332</f>
        <v>0.53984370000000004</v>
      </c>
      <c r="S332" s="197">
        <v>0</v>
      </c>
      <c r="T332" s="198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99" t="s">
        <v>208</v>
      </c>
      <c r="AT332" s="199" t="s">
        <v>131</v>
      </c>
      <c r="AU332" s="199" t="s">
        <v>136</v>
      </c>
      <c r="AY332" s="17" t="s">
        <v>129</v>
      </c>
      <c r="BE332" s="200">
        <f>IF(N332="základní",J332,0)</f>
        <v>0</v>
      </c>
      <c r="BF332" s="200">
        <f>IF(N332="snížená",J332,0)</f>
        <v>0</v>
      </c>
      <c r="BG332" s="200">
        <f>IF(N332="zákl. přenesená",J332,0)</f>
        <v>0</v>
      </c>
      <c r="BH332" s="200">
        <f>IF(N332="sníž. přenesená",J332,0)</f>
        <v>0</v>
      </c>
      <c r="BI332" s="200">
        <f>IF(N332="nulová",J332,0)</f>
        <v>0</v>
      </c>
      <c r="BJ332" s="17" t="s">
        <v>136</v>
      </c>
      <c r="BK332" s="200">
        <f>ROUND(I332*H332,2)</f>
        <v>0</v>
      </c>
      <c r="BL332" s="17" t="s">
        <v>208</v>
      </c>
      <c r="BM332" s="199" t="s">
        <v>1160</v>
      </c>
    </row>
    <row r="333" spans="1:65" s="2" customFormat="1" ht="33" customHeight="1">
      <c r="A333" s="34"/>
      <c r="B333" s="35"/>
      <c r="C333" s="187" t="s">
        <v>463</v>
      </c>
      <c r="D333" s="187" t="s">
        <v>131</v>
      </c>
      <c r="E333" s="188" t="s">
        <v>1161</v>
      </c>
      <c r="F333" s="189" t="s">
        <v>1162</v>
      </c>
      <c r="G333" s="190" t="s">
        <v>134</v>
      </c>
      <c r="H333" s="191">
        <v>1861.53</v>
      </c>
      <c r="I333" s="192"/>
      <c r="J333" s="193">
        <f>ROUND(I333*H333,2)</f>
        <v>0</v>
      </c>
      <c r="K333" s="194"/>
      <c r="L333" s="39"/>
      <c r="M333" s="195" t="s">
        <v>1</v>
      </c>
      <c r="N333" s="196" t="s">
        <v>42</v>
      </c>
      <c r="O333" s="71"/>
      <c r="P333" s="197">
        <f>O333*H333</f>
        <v>0</v>
      </c>
      <c r="Q333" s="197">
        <v>1.0000000000000001E-5</v>
      </c>
      <c r="R333" s="197">
        <f>Q333*H333</f>
        <v>1.8615300000000001E-2</v>
      </c>
      <c r="S333" s="197">
        <v>0</v>
      </c>
      <c r="T333" s="198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9" t="s">
        <v>208</v>
      </c>
      <c r="AT333" s="199" t="s">
        <v>131</v>
      </c>
      <c r="AU333" s="199" t="s">
        <v>136</v>
      </c>
      <c r="AY333" s="17" t="s">
        <v>129</v>
      </c>
      <c r="BE333" s="200">
        <f>IF(N333="základní",J333,0)</f>
        <v>0</v>
      </c>
      <c r="BF333" s="200">
        <f>IF(N333="snížená",J333,0)</f>
        <v>0</v>
      </c>
      <c r="BG333" s="200">
        <f>IF(N333="zákl. přenesená",J333,0)</f>
        <v>0</v>
      </c>
      <c r="BH333" s="200">
        <f>IF(N333="sníž. přenesená",J333,0)</f>
        <v>0</v>
      </c>
      <c r="BI333" s="200">
        <f>IF(N333="nulová",J333,0)</f>
        <v>0</v>
      </c>
      <c r="BJ333" s="17" t="s">
        <v>136</v>
      </c>
      <c r="BK333" s="200">
        <f>ROUND(I333*H333,2)</f>
        <v>0</v>
      </c>
      <c r="BL333" s="17" t="s">
        <v>208</v>
      </c>
      <c r="BM333" s="199" t="s">
        <v>1163</v>
      </c>
    </row>
    <row r="334" spans="1:65" s="12" customFormat="1" ht="25.9" customHeight="1">
      <c r="B334" s="171"/>
      <c r="C334" s="172"/>
      <c r="D334" s="173" t="s">
        <v>75</v>
      </c>
      <c r="E334" s="174" t="s">
        <v>576</v>
      </c>
      <c r="F334" s="174" t="s">
        <v>577</v>
      </c>
      <c r="G334" s="172"/>
      <c r="H334" s="172"/>
      <c r="I334" s="175"/>
      <c r="J334" s="176">
        <f>BK334</f>
        <v>0</v>
      </c>
      <c r="K334" s="172"/>
      <c r="L334" s="177"/>
      <c r="M334" s="178"/>
      <c r="N334" s="179"/>
      <c r="O334" s="179"/>
      <c r="P334" s="180">
        <f>P335+P337+P340</f>
        <v>0</v>
      </c>
      <c r="Q334" s="179"/>
      <c r="R334" s="180">
        <f>R335+R337+R340</f>
        <v>0</v>
      </c>
      <c r="S334" s="179"/>
      <c r="T334" s="181">
        <f>T335+T337+T340</f>
        <v>0</v>
      </c>
      <c r="AR334" s="182" t="s">
        <v>151</v>
      </c>
      <c r="AT334" s="183" t="s">
        <v>75</v>
      </c>
      <c r="AU334" s="183" t="s">
        <v>76</v>
      </c>
      <c r="AY334" s="182" t="s">
        <v>129</v>
      </c>
      <c r="BK334" s="184">
        <f>BK335+BK337+BK340</f>
        <v>0</v>
      </c>
    </row>
    <row r="335" spans="1:65" s="12" customFormat="1" ht="22.9" customHeight="1">
      <c r="B335" s="171"/>
      <c r="C335" s="172"/>
      <c r="D335" s="173" t="s">
        <v>75</v>
      </c>
      <c r="E335" s="185" t="s">
        <v>1164</v>
      </c>
      <c r="F335" s="185" t="s">
        <v>1165</v>
      </c>
      <c r="G335" s="172"/>
      <c r="H335" s="172"/>
      <c r="I335" s="175"/>
      <c r="J335" s="186">
        <f>BK335</f>
        <v>0</v>
      </c>
      <c r="K335" s="172"/>
      <c r="L335" s="177"/>
      <c r="M335" s="178"/>
      <c r="N335" s="179"/>
      <c r="O335" s="179"/>
      <c r="P335" s="180">
        <f>P336</f>
        <v>0</v>
      </c>
      <c r="Q335" s="179"/>
      <c r="R335" s="180">
        <f>R336</f>
        <v>0</v>
      </c>
      <c r="S335" s="179"/>
      <c r="T335" s="181">
        <f>T336</f>
        <v>0</v>
      </c>
      <c r="AR335" s="182" t="s">
        <v>151</v>
      </c>
      <c r="AT335" s="183" t="s">
        <v>75</v>
      </c>
      <c r="AU335" s="183" t="s">
        <v>84</v>
      </c>
      <c r="AY335" s="182" t="s">
        <v>129</v>
      </c>
      <c r="BK335" s="184">
        <f>BK336</f>
        <v>0</v>
      </c>
    </row>
    <row r="336" spans="1:65" s="2" customFormat="1" ht="16.5" customHeight="1">
      <c r="A336" s="34"/>
      <c r="B336" s="35"/>
      <c r="C336" s="187" t="s">
        <v>468</v>
      </c>
      <c r="D336" s="187" t="s">
        <v>131</v>
      </c>
      <c r="E336" s="188" t="s">
        <v>1166</v>
      </c>
      <c r="F336" s="189" t="s">
        <v>1165</v>
      </c>
      <c r="G336" s="190" t="s">
        <v>216</v>
      </c>
      <c r="H336" s="191">
        <v>1</v>
      </c>
      <c r="I336" s="192"/>
      <c r="J336" s="193">
        <f>ROUND(I336*H336,2)</f>
        <v>0</v>
      </c>
      <c r="K336" s="194"/>
      <c r="L336" s="39"/>
      <c r="M336" s="195" t="s">
        <v>1</v>
      </c>
      <c r="N336" s="196" t="s">
        <v>42</v>
      </c>
      <c r="O336" s="71"/>
      <c r="P336" s="197">
        <f>O336*H336</f>
        <v>0</v>
      </c>
      <c r="Q336" s="197">
        <v>0</v>
      </c>
      <c r="R336" s="197">
        <f>Q336*H336</f>
        <v>0</v>
      </c>
      <c r="S336" s="197">
        <v>0</v>
      </c>
      <c r="T336" s="19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9" t="s">
        <v>583</v>
      </c>
      <c r="AT336" s="199" t="s">
        <v>131</v>
      </c>
      <c r="AU336" s="199" t="s">
        <v>136</v>
      </c>
      <c r="AY336" s="17" t="s">
        <v>129</v>
      </c>
      <c r="BE336" s="200">
        <f>IF(N336="základní",J336,0)</f>
        <v>0</v>
      </c>
      <c r="BF336" s="200">
        <f>IF(N336="snížená",J336,0)</f>
        <v>0</v>
      </c>
      <c r="BG336" s="200">
        <f>IF(N336="zákl. přenesená",J336,0)</f>
        <v>0</v>
      </c>
      <c r="BH336" s="200">
        <f>IF(N336="sníž. přenesená",J336,0)</f>
        <v>0</v>
      </c>
      <c r="BI336" s="200">
        <f>IF(N336="nulová",J336,0)</f>
        <v>0</v>
      </c>
      <c r="BJ336" s="17" t="s">
        <v>136</v>
      </c>
      <c r="BK336" s="200">
        <f>ROUND(I336*H336,2)</f>
        <v>0</v>
      </c>
      <c r="BL336" s="17" t="s">
        <v>583</v>
      </c>
      <c r="BM336" s="199" t="s">
        <v>1167</v>
      </c>
    </row>
    <row r="337" spans="1:65" s="12" customFormat="1" ht="22.9" customHeight="1">
      <c r="B337" s="171"/>
      <c r="C337" s="172"/>
      <c r="D337" s="173" t="s">
        <v>75</v>
      </c>
      <c r="E337" s="185" t="s">
        <v>585</v>
      </c>
      <c r="F337" s="185" t="s">
        <v>586</v>
      </c>
      <c r="G337" s="172"/>
      <c r="H337" s="172"/>
      <c r="I337" s="175"/>
      <c r="J337" s="186">
        <f>BK337</f>
        <v>0</v>
      </c>
      <c r="K337" s="172"/>
      <c r="L337" s="177"/>
      <c r="M337" s="178"/>
      <c r="N337" s="179"/>
      <c r="O337" s="179"/>
      <c r="P337" s="180">
        <f>SUM(P338:P339)</f>
        <v>0</v>
      </c>
      <c r="Q337" s="179"/>
      <c r="R337" s="180">
        <f>SUM(R338:R339)</f>
        <v>0</v>
      </c>
      <c r="S337" s="179"/>
      <c r="T337" s="181">
        <f>SUM(T338:T339)</f>
        <v>0</v>
      </c>
      <c r="AR337" s="182" t="s">
        <v>151</v>
      </c>
      <c r="AT337" s="183" t="s">
        <v>75</v>
      </c>
      <c r="AU337" s="183" t="s">
        <v>84</v>
      </c>
      <c r="AY337" s="182" t="s">
        <v>129</v>
      </c>
      <c r="BK337" s="184">
        <f>SUM(BK338:BK339)</f>
        <v>0</v>
      </c>
    </row>
    <row r="338" spans="1:65" s="2" customFormat="1" ht="16.5" customHeight="1">
      <c r="A338" s="34"/>
      <c r="B338" s="35"/>
      <c r="C338" s="187" t="s">
        <v>473</v>
      </c>
      <c r="D338" s="187" t="s">
        <v>131</v>
      </c>
      <c r="E338" s="188" t="s">
        <v>1168</v>
      </c>
      <c r="F338" s="189" t="s">
        <v>1169</v>
      </c>
      <c r="G338" s="190" t="s">
        <v>216</v>
      </c>
      <c r="H338" s="191">
        <v>1</v>
      </c>
      <c r="I338" s="192"/>
      <c r="J338" s="193">
        <f>ROUND(I338*H338,2)</f>
        <v>0</v>
      </c>
      <c r="K338" s="194"/>
      <c r="L338" s="39"/>
      <c r="M338" s="195" t="s">
        <v>1</v>
      </c>
      <c r="N338" s="196" t="s">
        <v>42</v>
      </c>
      <c r="O338" s="71"/>
      <c r="P338" s="197">
        <f>O338*H338</f>
        <v>0</v>
      </c>
      <c r="Q338" s="197">
        <v>0</v>
      </c>
      <c r="R338" s="197">
        <f>Q338*H338</f>
        <v>0</v>
      </c>
      <c r="S338" s="197">
        <v>0</v>
      </c>
      <c r="T338" s="198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99" t="s">
        <v>583</v>
      </c>
      <c r="AT338" s="199" t="s">
        <v>131</v>
      </c>
      <c r="AU338" s="199" t="s">
        <v>136</v>
      </c>
      <c r="AY338" s="17" t="s">
        <v>129</v>
      </c>
      <c r="BE338" s="200">
        <f>IF(N338="základní",J338,0)</f>
        <v>0</v>
      </c>
      <c r="BF338" s="200">
        <f>IF(N338="snížená",J338,0)</f>
        <v>0</v>
      </c>
      <c r="BG338" s="200">
        <f>IF(N338="zákl. přenesená",J338,0)</f>
        <v>0</v>
      </c>
      <c r="BH338" s="200">
        <f>IF(N338="sníž. přenesená",J338,0)</f>
        <v>0</v>
      </c>
      <c r="BI338" s="200">
        <f>IF(N338="nulová",J338,0)</f>
        <v>0</v>
      </c>
      <c r="BJ338" s="17" t="s">
        <v>136</v>
      </c>
      <c r="BK338" s="200">
        <f>ROUND(I338*H338,2)</f>
        <v>0</v>
      </c>
      <c r="BL338" s="17" t="s">
        <v>583</v>
      </c>
      <c r="BM338" s="199" t="s">
        <v>1170</v>
      </c>
    </row>
    <row r="339" spans="1:65" s="2" customFormat="1" ht="16.5" customHeight="1">
      <c r="A339" s="34"/>
      <c r="B339" s="35"/>
      <c r="C339" s="187" t="s">
        <v>477</v>
      </c>
      <c r="D339" s="187" t="s">
        <v>131</v>
      </c>
      <c r="E339" s="188" t="s">
        <v>1171</v>
      </c>
      <c r="F339" s="189" t="s">
        <v>1172</v>
      </c>
      <c r="G339" s="190" t="s">
        <v>216</v>
      </c>
      <c r="H339" s="191">
        <v>1</v>
      </c>
      <c r="I339" s="192"/>
      <c r="J339" s="193">
        <f>ROUND(I339*H339,2)</f>
        <v>0</v>
      </c>
      <c r="K339" s="194"/>
      <c r="L339" s="39"/>
      <c r="M339" s="195" t="s">
        <v>1</v>
      </c>
      <c r="N339" s="196" t="s">
        <v>42</v>
      </c>
      <c r="O339" s="71"/>
      <c r="P339" s="197">
        <f>O339*H339</f>
        <v>0</v>
      </c>
      <c r="Q339" s="197">
        <v>0</v>
      </c>
      <c r="R339" s="197">
        <f>Q339*H339</f>
        <v>0</v>
      </c>
      <c r="S339" s="197">
        <v>0</v>
      </c>
      <c r="T339" s="198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9" t="s">
        <v>583</v>
      </c>
      <c r="AT339" s="199" t="s">
        <v>131</v>
      </c>
      <c r="AU339" s="199" t="s">
        <v>136</v>
      </c>
      <c r="AY339" s="17" t="s">
        <v>129</v>
      </c>
      <c r="BE339" s="200">
        <f>IF(N339="základní",J339,0)</f>
        <v>0</v>
      </c>
      <c r="BF339" s="200">
        <f>IF(N339="snížená",J339,0)</f>
        <v>0</v>
      </c>
      <c r="BG339" s="200">
        <f>IF(N339="zákl. přenesená",J339,0)</f>
        <v>0</v>
      </c>
      <c r="BH339" s="200">
        <f>IF(N339="sníž. přenesená",J339,0)</f>
        <v>0</v>
      </c>
      <c r="BI339" s="200">
        <f>IF(N339="nulová",J339,0)</f>
        <v>0</v>
      </c>
      <c r="BJ339" s="17" t="s">
        <v>136</v>
      </c>
      <c r="BK339" s="200">
        <f>ROUND(I339*H339,2)</f>
        <v>0</v>
      </c>
      <c r="BL339" s="17" t="s">
        <v>583</v>
      </c>
      <c r="BM339" s="199" t="s">
        <v>1173</v>
      </c>
    </row>
    <row r="340" spans="1:65" s="12" customFormat="1" ht="22.9" customHeight="1">
      <c r="B340" s="171"/>
      <c r="C340" s="172"/>
      <c r="D340" s="173" t="s">
        <v>75</v>
      </c>
      <c r="E340" s="185" t="s">
        <v>1174</v>
      </c>
      <c r="F340" s="185" t="s">
        <v>1175</v>
      </c>
      <c r="G340" s="172"/>
      <c r="H340" s="172"/>
      <c r="I340" s="175"/>
      <c r="J340" s="186">
        <f>BK340</f>
        <v>0</v>
      </c>
      <c r="K340" s="172"/>
      <c r="L340" s="177"/>
      <c r="M340" s="178"/>
      <c r="N340" s="179"/>
      <c r="O340" s="179"/>
      <c r="P340" s="180">
        <f>P341</f>
        <v>0</v>
      </c>
      <c r="Q340" s="179"/>
      <c r="R340" s="180">
        <f>R341</f>
        <v>0</v>
      </c>
      <c r="S340" s="179"/>
      <c r="T340" s="181">
        <f>T341</f>
        <v>0</v>
      </c>
      <c r="AR340" s="182" t="s">
        <v>151</v>
      </c>
      <c r="AT340" s="183" t="s">
        <v>75</v>
      </c>
      <c r="AU340" s="183" t="s">
        <v>84</v>
      </c>
      <c r="AY340" s="182" t="s">
        <v>129</v>
      </c>
      <c r="BK340" s="184">
        <f>BK341</f>
        <v>0</v>
      </c>
    </row>
    <row r="341" spans="1:65" s="2" customFormat="1" ht="16.5" customHeight="1">
      <c r="A341" s="34"/>
      <c r="B341" s="35"/>
      <c r="C341" s="187" t="s">
        <v>483</v>
      </c>
      <c r="D341" s="187" t="s">
        <v>131</v>
      </c>
      <c r="E341" s="188" t="s">
        <v>1176</v>
      </c>
      <c r="F341" s="189" t="s">
        <v>1175</v>
      </c>
      <c r="G341" s="190" t="s">
        <v>216</v>
      </c>
      <c r="H341" s="191">
        <v>1</v>
      </c>
      <c r="I341" s="192"/>
      <c r="J341" s="193">
        <f>ROUND(I341*H341,2)</f>
        <v>0</v>
      </c>
      <c r="K341" s="194"/>
      <c r="L341" s="39"/>
      <c r="M341" s="234" t="s">
        <v>1</v>
      </c>
      <c r="N341" s="235" t="s">
        <v>42</v>
      </c>
      <c r="O341" s="236"/>
      <c r="P341" s="237">
        <f>O341*H341</f>
        <v>0</v>
      </c>
      <c r="Q341" s="237">
        <v>0</v>
      </c>
      <c r="R341" s="237">
        <f>Q341*H341</f>
        <v>0</v>
      </c>
      <c r="S341" s="237">
        <v>0</v>
      </c>
      <c r="T341" s="238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99" t="s">
        <v>583</v>
      </c>
      <c r="AT341" s="199" t="s">
        <v>131</v>
      </c>
      <c r="AU341" s="199" t="s">
        <v>136</v>
      </c>
      <c r="AY341" s="17" t="s">
        <v>129</v>
      </c>
      <c r="BE341" s="200">
        <f>IF(N341="základní",J341,0)</f>
        <v>0</v>
      </c>
      <c r="BF341" s="200">
        <f>IF(N341="snížená",J341,0)</f>
        <v>0</v>
      </c>
      <c r="BG341" s="200">
        <f>IF(N341="zákl. přenesená",J341,0)</f>
        <v>0</v>
      </c>
      <c r="BH341" s="200">
        <f>IF(N341="sníž. přenesená",J341,0)</f>
        <v>0</v>
      </c>
      <c r="BI341" s="200">
        <f>IF(N341="nulová",J341,0)</f>
        <v>0</v>
      </c>
      <c r="BJ341" s="17" t="s">
        <v>136</v>
      </c>
      <c r="BK341" s="200">
        <f>ROUND(I341*H341,2)</f>
        <v>0</v>
      </c>
      <c r="BL341" s="17" t="s">
        <v>583</v>
      </c>
      <c r="BM341" s="199" t="s">
        <v>1177</v>
      </c>
    </row>
    <row r="342" spans="1:65" s="2" customFormat="1" ht="7" customHeight="1">
      <c r="A342" s="34"/>
      <c r="B342" s="54"/>
      <c r="C342" s="55"/>
      <c r="D342" s="55"/>
      <c r="E342" s="55"/>
      <c r="F342" s="55"/>
      <c r="G342" s="55"/>
      <c r="H342" s="55"/>
      <c r="I342" s="55"/>
      <c r="J342" s="55"/>
      <c r="K342" s="55"/>
      <c r="L342" s="39"/>
      <c r="M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</row>
  </sheetData>
  <sheetProtection algorithmName="SHA-512" hashValue="m1/QiQYRTZcuTDotKu1XhFVrpAPUA5O+nDeALmc44Ifk+4PPb+3jIf/5U5eiBQKDLBkkXL6rspSiJ/fQMEw2lg==" saltValue="/jxlabib49Fpp7eb3YJ0Ny5swI9jnUWKGwSR7jR4vdvbMfMEKsDxJ4DDfk3FY8iPu5SLEltOiJD8KN2fkucnWQ==" spinCount="100000" sheet="1" objects="1" scenarios="1" formatColumns="0" formatRows="0" autoFilter="0"/>
  <autoFilter ref="C133:K341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01 - Rekonstrukce vodoins...</vt:lpstr>
      <vt:lpstr>02 - Rekonstrukce elektro...</vt:lpstr>
      <vt:lpstr>03 -  Stavební část</vt:lpstr>
      <vt:lpstr>'01 - Rekonstrukce vodoins...'!Názvy_tisku</vt:lpstr>
      <vt:lpstr>'02 - Rekonstrukce elektro...'!Názvy_tisku</vt:lpstr>
      <vt:lpstr>'03 -  Stavební část'!Názvy_tisku</vt:lpstr>
      <vt:lpstr>'Rekapitulace stavby'!Názvy_tisku</vt:lpstr>
      <vt:lpstr>'01 - Rekonstrukce vodoins...'!Oblast_tisku</vt:lpstr>
      <vt:lpstr>'02 - Rekonstrukce elektro...'!Oblast_tisku</vt:lpstr>
      <vt:lpstr>'03 -  Stavební část'!Oblast_tisku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LENKA\Lenka Jandová</dc:creator>
  <cp:lastModifiedBy>Bohous</cp:lastModifiedBy>
  <dcterms:created xsi:type="dcterms:W3CDTF">2021-03-01T13:04:02Z</dcterms:created>
  <dcterms:modified xsi:type="dcterms:W3CDTF">2021-03-19T07:41:42Z</dcterms:modified>
</cp:coreProperties>
</file>