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130" activeTab="1"/>
  </bookViews>
  <sheets>
    <sheet name="Rekapitulace stavby" sheetId="1" r:id="rId1"/>
    <sheet name="SO.01" sheetId="2" r:id="rId2"/>
  </sheets>
  <definedNames>
    <definedName name="_xlnm._FilterDatabase" localSheetId="1" hidden="1">'SO.01'!$B$14:$I$27</definedName>
    <definedName name="_xlnm.Print_Area" localSheetId="0">'Rekapitulace stavby'!$D$4:$AO$46,'Rekapitulace stavby'!$C$52:$AP$65</definedName>
    <definedName name="_xlnm.Print_Area" localSheetId="1">'SO.01'!$B$2:$I$96</definedName>
    <definedName name="_xlnm.Print_Titles" localSheetId="0">'Rekapitulace stavby'!$62:$62</definedName>
    <definedName name="_xlnm.Print_Titles" localSheetId="1">'SO.01'!$14:$14</definedName>
  </definedNames>
  <calcPr calcId="162913"/>
</workbook>
</file>

<file path=xl/sharedStrings.xml><?xml version="1.0" encoding="utf-8"?>
<sst xmlns="http://schemas.openxmlformats.org/spreadsheetml/2006/main" count="465" uniqueCount="296">
  <si>
    <t>REKAPITULACE STAVBY</t>
  </si>
  <si>
    <t>Kód:</t>
  </si>
  <si>
    <t>Stavba:</t>
  </si>
  <si>
    <t>Místo:</t>
  </si>
  <si>
    <t>Datum:</t>
  </si>
  <si>
    <t>Zadavatel:</t>
  </si>
  <si>
    <t>IČ:</t>
  </si>
  <si>
    <t>DIČ:</t>
  </si>
  <si>
    <t>Zhotovitel:</t>
  </si>
  <si>
    <t>Projektant: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</si>
  <si>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</si>
  <si>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</si>
  <si>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</si>
  <si>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</si>
  <si>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</si>
  <si>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</si>
  <si>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</si>
  <si>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</si>
  <si>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</si>
  <si>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</si>
  <si>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</si>
  <si>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</si>
  <si>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</si>
  <si>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Datum a podpis:</t>
  </si>
  <si>
    <t>Zhotovitel</t>
  </si>
  <si>
    <t>Kód</t>
  </si>
  <si>
    <t>Popis</t>
  </si>
  <si>
    <t>Cena bez DPH [CZK]</t>
  </si>
  <si>
    <t>Cena s DPH [CZK]</t>
  </si>
  <si>
    <t>Typ</t>
  </si>
  <si>
    <t>Náklady z rozpočtů</t>
  </si>
  <si>
    <t>1</t>
  </si>
  <si>
    <t>Objekt:</t>
  </si>
  <si>
    <t>Cena celkem [CZK]</t>
  </si>
  <si>
    <t>SOUPIS PRACÍ</t>
  </si>
  <si>
    <t>PČ</t>
  </si>
  <si>
    <t>MJ</t>
  </si>
  <si>
    <t>Množství</t>
  </si>
  <si>
    <t>J.cena [CZK]</t>
  </si>
  <si>
    <t>Náklady soupisu celkem</t>
  </si>
  <si>
    <t>SO.01</t>
  </si>
  <si>
    <t>=SUBTOTAL(109;</t>
  </si>
  <si>
    <t>Hmotnost
jednotková
[ T ]</t>
  </si>
  <si>
    <t>Hmotnost
celková
[ T ]</t>
  </si>
  <si>
    <t>Suť
jednotková
[ T ]</t>
  </si>
  <si>
    <t>Suť
celková
[ T ]</t>
  </si>
  <si>
    <t>Objednatel</t>
  </si>
  <si>
    <t>Razítko:</t>
  </si>
  <si>
    <t>REKAPITULACE OBJEKTŮ STAVBY</t>
  </si>
  <si>
    <t>---</t>
  </si>
  <si>
    <t>ZÁKLADNÍ</t>
  </si>
  <si>
    <t>SNÍŽENÁ</t>
  </si>
  <si>
    <t>DPH 15%</t>
  </si>
  <si>
    <t>DPH 21%</t>
  </si>
  <si>
    <t>Cena celkem
bez DPH (21%)</t>
  </si>
  <si>
    <t>Cena celkem
bez DPH (15%)</t>
  </si>
  <si>
    <t>Cena celkem
vč. DPH</t>
  </si>
  <si>
    <t>Zemní práce</t>
  </si>
  <si>
    <t>919735116</t>
  </si>
  <si>
    <t>Řezání stávajícího živičného krytu hl do 300 mm</t>
  </si>
  <si>
    <t>m</t>
  </si>
  <si>
    <t>2</t>
  </si>
  <si>
    <t>113107345</t>
  </si>
  <si>
    <t>Odstranění podkladu živičného tl 250 mm strojně pl do 50 m2</t>
  </si>
  <si>
    <t>m2</t>
  </si>
  <si>
    <t>3</t>
  </si>
  <si>
    <t>113107321</t>
  </si>
  <si>
    <t>Odstranění podkladu z kameniva drceného tl 100 mm strojně pl do 50 m2</t>
  </si>
  <si>
    <t>4</t>
  </si>
  <si>
    <t>132355203</t>
  </si>
  <si>
    <t>Hloubení zapažených rýh š do 2000 mm v hornině třídy těžitelnosti II, skupiny 4 objem do 100 m3 v omezeném prostoru</t>
  </si>
  <si>
    <t>m3</t>
  </si>
  <si>
    <t>5</t>
  </si>
  <si>
    <t>151811132</t>
  </si>
  <si>
    <t>Osazení pažicího boxu hl výkopu do 4 m š do 2,5 m</t>
  </si>
  <si>
    <t>6</t>
  </si>
  <si>
    <t>151811232</t>
  </si>
  <si>
    <t>Odstranění pažicího boxu hl výkopu do 4 m š do 2,5 m</t>
  </si>
  <si>
    <t>7</t>
  </si>
  <si>
    <t>133353103</t>
  </si>
  <si>
    <t>Hloubení šachet nezapažených v hornině třídy těžitelnosti II, skupiny 4 objem do 100 m3 v omezeném prostoru</t>
  </si>
  <si>
    <t>8</t>
  </si>
  <si>
    <t>138611101</t>
  </si>
  <si>
    <t>Dolamování hloubených vykopávek jam ve vrstvě tl do 1000 mm v hornině třídy těžitelnosti III, skupiny 7</t>
  </si>
  <si>
    <t>9</t>
  </si>
  <si>
    <t>139752101</t>
  </si>
  <si>
    <t>Vykopávky v uzavřených prostorech v hornině třídy těžitelnosti II., skupiny 4 až 5 ručně</t>
  </si>
  <si>
    <t>10</t>
  </si>
  <si>
    <t>144461111</t>
  </si>
  <si>
    <t>Ražení šachet svislých hl do 15 m litá skála suchá průřez do 10 m2</t>
  </si>
  <si>
    <t>11</t>
  </si>
  <si>
    <t>161151613</t>
  </si>
  <si>
    <t>Vytažení výkopku těženého z prostoru pod základy z hl přes 3 do 6 m v hornině třídy těžitelnosti II, skupiny 4 a 5</t>
  </si>
  <si>
    <t>12</t>
  </si>
  <si>
    <t>161102111</t>
  </si>
  <si>
    <t>Svislé přemístění výkopku do 2,5 m z kamenouhelných hlušin</t>
  </si>
  <si>
    <t>13</t>
  </si>
  <si>
    <t>167151102</t>
  </si>
  <si>
    <t>Nakládání výkopku z hornin třídy těžitelnosti II, skupiny 4 a 5 do 100 m3</t>
  </si>
  <si>
    <t>14</t>
  </si>
  <si>
    <t>162751137.R</t>
  </si>
  <si>
    <t>Vodorovné přemístění výkopku/sypaniny z horniny třídy těžitelnosti II, skupiny 4 a 5 na skládku</t>
  </si>
  <si>
    <t>15</t>
  </si>
  <si>
    <t>171201221</t>
  </si>
  <si>
    <t>Poplatek za uložení na skládce (skládkovné) zeminy a kamení kód odpadu 17 05 04</t>
  </si>
  <si>
    <t>t</t>
  </si>
  <si>
    <t>16</t>
  </si>
  <si>
    <t>174151101</t>
  </si>
  <si>
    <t>Zásyp jam, šachet rýh nebo kolem objektů sypaninou se zhutněním</t>
  </si>
  <si>
    <t>17</t>
  </si>
  <si>
    <t>58331200</t>
  </si>
  <si>
    <t>štěrkopísek netříděný zásypový</t>
  </si>
  <si>
    <t>Zakládání</t>
  </si>
  <si>
    <t>18</t>
  </si>
  <si>
    <t>216906111</t>
  </si>
  <si>
    <t>Očištění nezapaženého dna šachet</t>
  </si>
  <si>
    <t>19</t>
  </si>
  <si>
    <t>423355313</t>
  </si>
  <si>
    <t>Montáž ztraceného bednění - spřažené desky z ŽB panelu</t>
  </si>
  <si>
    <t>20</t>
  </si>
  <si>
    <t>59381004</t>
  </si>
  <si>
    <t>panel silniční 3,00x2,00x0,15m</t>
  </si>
  <si>
    <t>kus</t>
  </si>
  <si>
    <t>21</t>
  </si>
  <si>
    <t>457311114</t>
  </si>
  <si>
    <t>Vyrovnávací nebo spádový beton C 12/15 včetně úpravy povrchu</t>
  </si>
  <si>
    <t>22</t>
  </si>
  <si>
    <t>273321117</t>
  </si>
  <si>
    <t>Základové desky mostních konstrukcí ze ŽB C 25/30</t>
  </si>
  <si>
    <t>23</t>
  </si>
  <si>
    <t>273361116</t>
  </si>
  <si>
    <t>Výztuž základových desek z betonářské oceli 10 505</t>
  </si>
  <si>
    <t>24</t>
  </si>
  <si>
    <t>273354111</t>
  </si>
  <si>
    <t>Bednění základových desek - zřízení</t>
  </si>
  <si>
    <t>25</t>
  </si>
  <si>
    <t>273354211</t>
  </si>
  <si>
    <t>Bednění základových desek - odstranění</t>
  </si>
  <si>
    <t>26</t>
  </si>
  <si>
    <t>221221114</t>
  </si>
  <si>
    <t>Vrty přenosnými kladivy D do 56 mm úklon do 90° hl do 10 m hor. IV v omezeném prostoru</t>
  </si>
  <si>
    <t>Svislé a kompletní konstrukce</t>
  </si>
  <si>
    <t>27</t>
  </si>
  <si>
    <t>331273014</t>
  </si>
  <si>
    <t>Pilíř z tvárnic betonových rozměru přes 400x400 mm do 400x650 mm</t>
  </si>
  <si>
    <t>28</t>
  </si>
  <si>
    <t>331361821</t>
  </si>
  <si>
    <t>Výztuž sloupů hranatých betonářskou ocelí 10 505</t>
  </si>
  <si>
    <t>29</t>
  </si>
  <si>
    <t>369317312</t>
  </si>
  <si>
    <t>Výplň štoly v hor mokré z cementopopílkové suspenze za rubem nosné obezdívky délky do 200 m</t>
  </si>
  <si>
    <t>30</t>
  </si>
  <si>
    <t>154063111.R</t>
  </si>
  <si>
    <t>Pažení výrubu štol trvale dřevěné suchá - prostorová výdřeva</t>
  </si>
  <si>
    <t>31</t>
  </si>
  <si>
    <t>154063112.R</t>
  </si>
  <si>
    <t>Aktivování a ukotvení pažení výrubu štol trvale dřevěné</t>
  </si>
  <si>
    <t>Komunikace pozemní</t>
  </si>
  <si>
    <t>32</t>
  </si>
  <si>
    <t>564861111</t>
  </si>
  <si>
    <t>Podklad ze štěrkodrtě ŠD tl 200 mm</t>
  </si>
  <si>
    <t>33</t>
  </si>
  <si>
    <t>567142112</t>
  </si>
  <si>
    <t>Podklad ze směsi stmelené cementem SC C 8/10 (KSC I) tl 220 mm</t>
  </si>
  <si>
    <t>34</t>
  </si>
  <si>
    <t>565135101</t>
  </si>
  <si>
    <t>Asfaltový beton vrstva podkladní ACP 16 (obalované kamenivo OKS) tl 50 mm š do 1,5 m</t>
  </si>
  <si>
    <t>35</t>
  </si>
  <si>
    <t>573231106</t>
  </si>
  <si>
    <t>Postřik živičný spojovací ze silniční emulze v množství 0,30 kg/m2</t>
  </si>
  <si>
    <t>36</t>
  </si>
  <si>
    <t>577155112</t>
  </si>
  <si>
    <t>Asfaltový beton vrstva ložní ACL 16 (ABH) tl 60 mm š do 3 m z nemodifikovaného asfaltu</t>
  </si>
  <si>
    <t>37</t>
  </si>
  <si>
    <t>577144111</t>
  </si>
  <si>
    <t>Asfaltový beton vrstva obrusná ACO 11 (ABS) tř. I tl 50 mm š do 3 m z nemodifikovaného asfaltu</t>
  </si>
  <si>
    <t>Trubní vedení</t>
  </si>
  <si>
    <t>38</t>
  </si>
  <si>
    <t>894411311</t>
  </si>
  <si>
    <t>Osazení betonových nebo železobetonových dílců pro šachty skruží rovných</t>
  </si>
  <si>
    <t>39</t>
  </si>
  <si>
    <t>59224051</t>
  </si>
  <si>
    <t>skruž pro kanalizační šachty se zabudovanými stupadly 100x50x12cm</t>
  </si>
  <si>
    <t>40</t>
  </si>
  <si>
    <t>59224052</t>
  </si>
  <si>
    <t>skruž pro kanalizační šachty se zabudovanými stupadly 100x100x12cm</t>
  </si>
  <si>
    <t>41</t>
  </si>
  <si>
    <t>894412411</t>
  </si>
  <si>
    <t>Osazení betonových nebo železobetonových dílců pro šachty skruží přechodových</t>
  </si>
  <si>
    <t>42</t>
  </si>
  <si>
    <t>59224168</t>
  </si>
  <si>
    <t>skruž betonová přechodová 62,5/100x60x12cm, stupadla poplastovaná kapsová</t>
  </si>
  <si>
    <t>43</t>
  </si>
  <si>
    <t>899104112</t>
  </si>
  <si>
    <t>Osazení poklopů litinových nebo ocelových včetně rámů pro třídu zatížení D400, E600</t>
  </si>
  <si>
    <t>44</t>
  </si>
  <si>
    <t>55241406</t>
  </si>
  <si>
    <t>poklop šachtový s rámem DN 600 třída D400 s odvětráním</t>
  </si>
  <si>
    <t>45</t>
  </si>
  <si>
    <t>899501221</t>
  </si>
  <si>
    <t>Stupadla do šachet ocelová s PE povlakem vidlicová pro přímé zabudování do hmoždinek</t>
  </si>
  <si>
    <t>52</t>
  </si>
  <si>
    <t>451572111</t>
  </si>
  <si>
    <t>Lože pod potrubí otevřený výkop z kameniva drobného těženého</t>
  </si>
  <si>
    <t>53</t>
  </si>
  <si>
    <t>871260310</t>
  </si>
  <si>
    <t>Montáž kanalizačního potrubí hladkého plnostěnného SN 10 z polypropylenu DN 100</t>
  </si>
  <si>
    <t>54</t>
  </si>
  <si>
    <t>28617001</t>
  </si>
  <si>
    <t>trubka kanalizační PP plnostěnná třívrstvá DN 100x1000mm SN10</t>
  </si>
  <si>
    <t>55</t>
  </si>
  <si>
    <t>877260310</t>
  </si>
  <si>
    <t>Montáž kolen na kanalizačním potrubí z PP trub hladkých plnostěnných DN 100</t>
  </si>
  <si>
    <t>56</t>
  </si>
  <si>
    <t>28617180</t>
  </si>
  <si>
    <t>koleno kanalizační PP SN16 45° DN 100</t>
  </si>
  <si>
    <t>57</t>
  </si>
  <si>
    <t>871370310</t>
  </si>
  <si>
    <t>Montáž kanalizačního potrubí hladkého plnostěnného SN 10 z polypropylenu DN 300</t>
  </si>
  <si>
    <t>58</t>
  </si>
  <si>
    <t>28617006</t>
  </si>
  <si>
    <t>trubka kanalizační PP plnostěnná třívrstvá DN 300x1000mm SN10</t>
  </si>
  <si>
    <t>59</t>
  </si>
  <si>
    <t>877370310</t>
  </si>
  <si>
    <t>Montáž kolen na kanalizačním potrubí z PP trub hladkých plnostěnných DN 300</t>
  </si>
  <si>
    <t>60</t>
  </si>
  <si>
    <t>28617185</t>
  </si>
  <si>
    <t>koleno kanalizační PP SN16 45° DN 300</t>
  </si>
  <si>
    <t>63</t>
  </si>
  <si>
    <t>899623161</t>
  </si>
  <si>
    <t>Obetonování potrubí nebo zdiva stok betonem prostým tř. C 20/25 v otevřeném výkopu</t>
  </si>
  <si>
    <t>Ostatní konstrukce a práce, bourání</t>
  </si>
  <si>
    <t>64</t>
  </si>
  <si>
    <t>985241110</t>
  </si>
  <si>
    <t>Plombování zdiva betonem s upěchováním včetně vybourání narušeného zdiva do 1 m3</t>
  </si>
  <si>
    <t>997</t>
  </si>
  <si>
    <t>Přesun sutě</t>
  </si>
  <si>
    <t>65</t>
  </si>
  <si>
    <t>997211111</t>
  </si>
  <si>
    <t>Svislá doprava suti na v 3,5 m</t>
  </si>
  <si>
    <t>66</t>
  </si>
  <si>
    <t>997241612</t>
  </si>
  <si>
    <t>Nakládání nebo překládání suti</t>
  </si>
  <si>
    <t>67</t>
  </si>
  <si>
    <t>997241531.R</t>
  </si>
  <si>
    <t>Vodorovné přemístění suti na skládku</t>
  </si>
  <si>
    <t>68</t>
  </si>
  <si>
    <t>997221655</t>
  </si>
  <si>
    <t>69</t>
  </si>
  <si>
    <t>997221645</t>
  </si>
  <si>
    <t>Poplatek za uložení na skládce (skládkovné) odpadu asfaltového bez dehtu kód odpadu 17 03 02</t>
  </si>
  <si>
    <t>998</t>
  </si>
  <si>
    <t>Přesun hmot</t>
  </si>
  <si>
    <t>70</t>
  </si>
  <si>
    <t>998011001.R</t>
  </si>
  <si>
    <t>Svislý vnitrostaveništní přesun hmot v do 4 m</t>
  </si>
  <si>
    <t>71</t>
  </si>
  <si>
    <t>998001011</t>
  </si>
  <si>
    <t>Přesun hmot pro piloty nebo podzemní stěny betonované na místě</t>
  </si>
  <si>
    <t>711</t>
  </si>
  <si>
    <t>Izolace proti vodě, vlhkosti a plynům</t>
  </si>
  <si>
    <t>72</t>
  </si>
  <si>
    <t>711113115</t>
  </si>
  <si>
    <t>Izolace proti vlhkosti na vodorovné ploše za studena těsnicí hmotou dvousložkovou na bázi polymery modifikované živičné emulze</t>
  </si>
  <si>
    <t>VRN</t>
  </si>
  <si>
    <t>Vedlejší rozpočtové náklady</t>
  </si>
  <si>
    <t>73</t>
  </si>
  <si>
    <t>030001001</t>
  </si>
  <si>
    <t>Zařízení staveniště</t>
  </si>
  <si>
    <t>…</t>
  </si>
  <si>
    <t>74</t>
  </si>
  <si>
    <t>043002000</t>
  </si>
  <si>
    <t>Zkoušky a ostatní měření</t>
  </si>
  <si>
    <t>75</t>
  </si>
  <si>
    <t>012203000</t>
  </si>
  <si>
    <t>Geodetické práce při provádění stavby</t>
  </si>
  <si>
    <t>76</t>
  </si>
  <si>
    <t>012303000</t>
  </si>
  <si>
    <t>Geodetické práce po výstavbě</t>
  </si>
  <si>
    <t>77</t>
  </si>
  <si>
    <t>034103000</t>
  </si>
  <si>
    <t>Oplocení staveniště</t>
  </si>
  <si>
    <t>78</t>
  </si>
  <si>
    <t>034303000</t>
  </si>
  <si>
    <t>Dopravní značení na staveništi</t>
  </si>
  <si>
    <t>79</t>
  </si>
  <si>
    <t>063103000</t>
  </si>
  <si>
    <t>Práce v podzemí</t>
  </si>
  <si>
    <t>Sanace sklepa</t>
  </si>
  <si>
    <t>H-INTES s.r.o.</t>
  </si>
  <si>
    <t>CZ25636332</t>
  </si>
  <si>
    <t>Mnichovo Hradiště</t>
  </si>
  <si>
    <t>Sanace sklepa - spoluúčast KSUS</t>
  </si>
  <si>
    <t>00066001</t>
  </si>
  <si>
    <t xml:space="preserve"> Krajská správa a údržba silnic Středočeského kraje</t>
  </si>
  <si>
    <t>CZ00066001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</si>
</sst>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"/>
    <numFmt numFmtId="167" formatCode="#,##0.000;\-#,##0.000;&quot;—&quot;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name val="Arial CE"/>
      <family val="2"/>
    </font>
    <font>
      <sz val="9"/>
      <name val="Calibri"/>
      <family val="2"/>
    </font>
    <font>
      <i/>
      <sz val="9"/>
      <color rgb="FF0000FF"/>
      <name val="Calibri"/>
      <family val="2"/>
    </font>
    <font>
      <b/>
      <sz val="8"/>
      <color rgb="FF960000"/>
      <name val="Arial CE"/>
      <family val="2"/>
    </font>
    <font>
      <b/>
      <sz val="9"/>
      <color rgb="FF960000"/>
      <name val="Arial CE"/>
      <family val="2"/>
    </font>
    <font>
      <b/>
      <sz val="8"/>
      <color rgb="FF003366"/>
      <name val="Arial CE"/>
      <family val="2"/>
    </font>
    <font>
      <b/>
      <sz val="9"/>
      <color rgb="FF003366"/>
      <name val="Arial CE"/>
      <family val="2"/>
    </font>
    <font>
      <sz val="8"/>
      <color rgb="FF969696"/>
      <name val="Arial CE"/>
      <family val="2"/>
    </font>
    <font>
      <b/>
      <sz val="7"/>
      <color rgb="FF960000"/>
      <name val="Arial CE"/>
      <family val="2"/>
    </font>
    <font>
      <b/>
      <sz val="7"/>
      <color rgb="FF003366"/>
      <name val="Arial CE"/>
      <family val="2"/>
    </font>
    <font>
      <i/>
      <sz val="7"/>
      <color rgb="FF0000FF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</cellStyleXfs>
  <cellXfs count="20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0" fontId="16" fillId="0" borderId="0" xfId="2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166" fontId="14" fillId="0" borderId="5" xfId="0" applyNumberFormat="1" applyFont="1" applyFill="1" applyBorder="1" applyAlignment="1" applyProtection="1">
      <alignment horizontal="right" vertical="center"/>
      <protection locked="0"/>
    </xf>
    <xf numFmtId="4" fontId="14" fillId="0" borderId="5" xfId="0" applyNumberFormat="1" applyFont="1" applyFill="1" applyBorder="1" applyAlignment="1" applyProtection="1">
      <alignment horizontal="right" vertical="center"/>
      <protection locked="0"/>
    </xf>
    <xf numFmtId="166" fontId="20" fillId="0" borderId="5" xfId="0" applyNumberFormat="1" applyFont="1" applyFill="1" applyBorder="1" applyAlignment="1" applyProtection="1">
      <alignment horizontal="right" vertical="center"/>
      <protection locked="0"/>
    </xf>
    <xf numFmtId="4" fontId="20" fillId="0" borderId="5" xfId="0" applyNumberFormat="1" applyFont="1" applyFill="1" applyBorder="1" applyAlignment="1" applyProtection="1">
      <alignment horizontal="right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9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9" fontId="22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9" fontId="0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9" fontId="10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9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9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4" fontId="15" fillId="0" borderId="0" xfId="0" applyNumberFormat="1" applyFont="1" applyAlignment="1" applyProtection="1">
      <alignment horizontal="right" vertical="center"/>
      <protection locked="0"/>
    </xf>
    <xf numFmtId="9" fontId="15" fillId="0" borderId="0" xfId="0" applyNumberFormat="1" applyFont="1" applyAlignment="1" applyProtection="1">
      <alignment horizontal="center" vertical="center"/>
      <protection locked="0"/>
    </xf>
    <xf numFmtId="9" fontId="25" fillId="0" borderId="0" xfId="0" applyNumberFormat="1" applyFont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167" fontId="25" fillId="0" borderId="5" xfId="0" applyNumberFormat="1" applyFont="1" applyBorder="1" applyAlignment="1" applyProtection="1">
      <alignment horizontal="right" vertical="center"/>
      <protection locked="0"/>
    </xf>
    <xf numFmtId="0" fontId="26" fillId="0" borderId="5" xfId="0" applyFont="1" applyBorder="1" applyAlignment="1" applyProtection="1">
      <alignment horizontal="left" vertical="center" shrinkToFit="1"/>
      <protection locked="0"/>
    </xf>
    <xf numFmtId="167" fontId="25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 quotePrefix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167" fontId="27" fillId="0" borderId="5" xfId="0" applyNumberFormat="1" applyFont="1" applyBorder="1" applyAlignment="1" applyProtection="1">
      <alignment horizontal="right" vertical="center"/>
      <protection locked="0"/>
    </xf>
    <xf numFmtId="0" fontId="28" fillId="0" borderId="5" xfId="0" applyFont="1" applyBorder="1" applyAlignment="1" applyProtection="1">
      <alignment horizontal="left" vertical="center" shrinkToFit="1"/>
      <protection locked="0"/>
    </xf>
    <xf numFmtId="167" fontId="2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5" xfId="21" applyFont="1" applyFill="1" applyBorder="1" applyAlignment="1" applyProtection="1">
      <alignment horizontal="center" vertical="center" wrapText="1" shrinkToFit="1"/>
      <protection locked="0"/>
    </xf>
    <xf numFmtId="167" fontId="0" fillId="0" borderId="5" xfId="0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5" xfId="2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9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9" fontId="20" fillId="0" borderId="5" xfId="0" applyNumberFormat="1" applyFont="1" applyFill="1" applyBorder="1" applyAlignment="1" applyProtection="1">
      <alignment horizontal="center" vertical="center"/>
      <protection locked="0"/>
    </xf>
    <xf numFmtId="9" fontId="21" fillId="0" borderId="0" xfId="0" applyNumberFormat="1" applyFont="1" applyAlignment="1" applyProtection="1">
      <alignment vertical="center"/>
      <protection locked="0"/>
    </xf>
    <xf numFmtId="167" fontId="21" fillId="0" borderId="5" xfId="0" applyNumberFormat="1" applyFont="1" applyBorder="1" applyAlignment="1" applyProtection="1">
      <alignment horizontal="center" vertical="center"/>
      <protection locked="0"/>
    </xf>
    <xf numFmtId="167" fontId="21" fillId="0" borderId="5" xfId="0" applyNumberFormat="1" applyFont="1" applyBorder="1" applyAlignment="1" applyProtection="1">
      <alignment horizontal="right" vertical="center"/>
      <protection locked="0"/>
    </xf>
    <xf numFmtId="167" fontId="21" fillId="0" borderId="0" xfId="0" applyNumberFormat="1" applyFont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9" fontId="0" fillId="4" borderId="0" xfId="0" applyNumberFormat="1" applyFont="1" applyFill="1" applyAlignment="1" applyProtection="1">
      <alignment horizontal="center" vertical="center"/>
      <protection locked="0"/>
    </xf>
    <xf numFmtId="9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4" fontId="1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Šablona_Fomuláře_nabídky_H-Intes_1" xfId="21"/>
  </cellStyles>
  <dxfs count="16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5"/>
  <sheetViews>
    <sheetView showGridLines="0" view="pageBreakPreview" zoomScaleSheetLayoutView="100" workbookViewId="0" topLeftCell="A7">
      <selection activeCell="AK19" sqref="AK19:AO19"/>
    </sheetView>
  </sheetViews>
  <sheetFormatPr defaultColWidth="9.281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11.7109375" style="1" bestFit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3.00390625" style="21" bestFit="1" customWidth="1"/>
    <col min="44" max="44" width="10.7109375" style="21" bestFit="1" customWidth="1"/>
    <col min="45" max="49" width="9.28125" style="21" customWidth="1"/>
    <col min="50" max="16384" width="9.28125" style="1" customWidth="1"/>
  </cols>
  <sheetData>
    <row r="1" spans="1:2" ht="12">
      <c r="A1" s="4"/>
      <c r="B1" s="21"/>
    </row>
    <row r="2" ht="36.95" customHeight="1">
      <c r="B2" s="21"/>
    </row>
    <row r="3" s="21" customFormat="1" ht="6.95" customHeight="1"/>
    <row r="4" spans="2:44" ht="24.95" customHeight="1">
      <c r="B4" s="21"/>
      <c r="D4" s="179" t="s">
        <v>0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R4" s="137"/>
    </row>
    <row r="5" spans="2:49" ht="12" customHeight="1">
      <c r="B5" s="21"/>
      <c r="C5" s="138"/>
      <c r="D5" s="139" t="s">
        <v>1</v>
      </c>
      <c r="E5" s="138"/>
      <c r="F5" s="138"/>
      <c r="G5" s="138"/>
      <c r="H5" s="138"/>
      <c r="I5" s="138"/>
      <c r="J5" s="138"/>
      <c r="K5" s="192">
        <v>20024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59"/>
      <c r="AS5" s="160"/>
      <c r="AT5" s="160"/>
      <c r="AU5" s="160"/>
      <c r="AV5" s="160"/>
      <c r="AW5" s="160"/>
    </row>
    <row r="6" spans="2:49" ht="36.95" customHeight="1">
      <c r="B6" s="21"/>
      <c r="C6" s="138"/>
      <c r="D6" s="140" t="s">
        <v>2</v>
      </c>
      <c r="E6" s="138"/>
      <c r="F6" s="138"/>
      <c r="G6" s="138"/>
      <c r="H6" s="138"/>
      <c r="I6" s="138"/>
      <c r="J6" s="138"/>
      <c r="K6" s="194" t="s">
        <v>292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60"/>
      <c r="AS6" s="160"/>
      <c r="AT6" s="160"/>
      <c r="AU6" s="160"/>
      <c r="AV6" s="160"/>
      <c r="AW6" s="160"/>
    </row>
    <row r="7" spans="2:49" ht="12" customHeight="1">
      <c r="B7" s="21"/>
      <c r="C7" s="138"/>
      <c r="D7" s="139" t="s">
        <v>3</v>
      </c>
      <c r="E7" s="138"/>
      <c r="F7" s="138"/>
      <c r="G7" s="138"/>
      <c r="H7" s="138"/>
      <c r="I7" s="138"/>
      <c r="J7" s="138"/>
      <c r="K7" s="192" t="s">
        <v>291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38"/>
      <c r="AJ7" s="138"/>
      <c r="AK7" s="139" t="s">
        <v>4</v>
      </c>
      <c r="AL7" s="138"/>
      <c r="AM7" s="138"/>
      <c r="AN7" s="142">
        <v>44264</v>
      </c>
      <c r="AO7" s="138"/>
      <c r="AR7" s="160"/>
      <c r="AS7" s="160"/>
      <c r="AT7" s="160"/>
      <c r="AU7" s="160"/>
      <c r="AV7" s="160"/>
      <c r="AW7" s="160"/>
    </row>
    <row r="8" spans="2:49" ht="14.45" customHeight="1">
      <c r="B8" s="21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R8" s="160"/>
      <c r="AS8" s="160"/>
      <c r="AT8" s="160"/>
      <c r="AU8" s="160"/>
      <c r="AV8" s="160"/>
      <c r="AW8" s="160"/>
    </row>
    <row r="9" spans="2:49" ht="18.6" customHeight="1">
      <c r="B9" s="21"/>
      <c r="C9" s="138"/>
      <c r="D9" s="139" t="s">
        <v>5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 t="s">
        <v>6</v>
      </c>
      <c r="AL9" s="138"/>
      <c r="AM9" s="138"/>
      <c r="AN9" s="157" t="s">
        <v>293</v>
      </c>
      <c r="AO9" s="138"/>
      <c r="AR9" s="160"/>
      <c r="AS9" s="160"/>
      <c r="AT9" s="160"/>
      <c r="AU9" s="160"/>
      <c r="AV9" s="160"/>
      <c r="AW9" s="160"/>
    </row>
    <row r="10" spans="2:49" ht="18.6" customHeight="1">
      <c r="B10" s="21"/>
      <c r="C10" s="138"/>
      <c r="D10" s="138"/>
      <c r="E10" s="192" t="s">
        <v>294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38"/>
      <c r="AJ10" s="138"/>
      <c r="AK10" s="139" t="s">
        <v>7</v>
      </c>
      <c r="AL10" s="138"/>
      <c r="AM10" s="138"/>
      <c r="AN10" s="141" t="s">
        <v>295</v>
      </c>
      <c r="AO10" s="138"/>
      <c r="AR10" s="160"/>
      <c r="AS10" s="160"/>
      <c r="AT10" s="160"/>
      <c r="AU10" s="160"/>
      <c r="AV10" s="160"/>
      <c r="AW10" s="160"/>
    </row>
    <row r="11" spans="2:49" ht="6.95" customHeight="1">
      <c r="B11" s="21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R11" s="160"/>
      <c r="AS11" s="160"/>
      <c r="AT11" s="160"/>
      <c r="AU11" s="160"/>
      <c r="AV11" s="160"/>
      <c r="AW11" s="160"/>
    </row>
    <row r="12" spans="2:49" ht="18.6" customHeight="1">
      <c r="B12" s="21"/>
      <c r="C12" s="138"/>
      <c r="D12" s="139" t="s">
        <v>8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 t="s">
        <v>6</v>
      </c>
      <c r="AL12" s="138"/>
      <c r="AM12" s="138"/>
      <c r="AN12" s="141">
        <v>25636332</v>
      </c>
      <c r="AO12" s="138"/>
      <c r="AR12" s="160"/>
      <c r="AS12" s="160"/>
      <c r="AT12" s="160"/>
      <c r="AU12" s="160"/>
      <c r="AV12" s="160"/>
      <c r="AW12" s="160"/>
    </row>
    <row r="13" spans="2:49" ht="18.6" customHeight="1">
      <c r="B13" s="21"/>
      <c r="C13" s="138"/>
      <c r="D13" s="138"/>
      <c r="E13" s="192" t="s">
        <v>289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38"/>
      <c r="AJ13" s="138"/>
      <c r="AK13" s="139" t="s">
        <v>7</v>
      </c>
      <c r="AL13" s="138"/>
      <c r="AM13" s="138"/>
      <c r="AN13" s="141" t="s">
        <v>290</v>
      </c>
      <c r="AO13" s="138"/>
      <c r="AR13" s="160"/>
      <c r="AS13" s="160"/>
      <c r="AT13" s="160"/>
      <c r="AU13" s="160"/>
      <c r="AV13" s="160"/>
      <c r="AW13" s="160"/>
    </row>
    <row r="14" spans="2:49" ht="6.95" customHeight="1">
      <c r="B14" s="21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R14" s="160"/>
      <c r="AS14" s="160"/>
      <c r="AT14" s="160"/>
      <c r="AU14" s="160"/>
      <c r="AV14" s="160"/>
      <c r="AW14" s="160"/>
    </row>
    <row r="15" spans="2:49" ht="18.6" customHeight="1">
      <c r="B15" s="21"/>
      <c r="C15" s="138"/>
      <c r="D15" s="139" t="s">
        <v>9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 t="s">
        <v>6</v>
      </c>
      <c r="AL15" s="138"/>
      <c r="AM15" s="138"/>
      <c r="AN15" s="157" t="s">
        <v>49</v>
      </c>
      <c r="AO15" s="138"/>
      <c r="AR15" s="160"/>
      <c r="AS15" s="160"/>
      <c r="AT15" s="160"/>
      <c r="AU15" s="160"/>
      <c r="AV15" s="160"/>
      <c r="AW15" s="160"/>
    </row>
    <row r="16" spans="2:49" ht="18.6" customHeight="1">
      <c r="B16" s="21"/>
      <c r="C16" s="138"/>
      <c r="D16" s="138"/>
      <c r="E16" s="197" t="s">
        <v>49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38"/>
      <c r="AJ16" s="138"/>
      <c r="AK16" s="139" t="s">
        <v>7</v>
      </c>
      <c r="AL16" s="138"/>
      <c r="AM16" s="138"/>
      <c r="AN16" s="157" t="s">
        <v>49</v>
      </c>
      <c r="AO16" s="138"/>
      <c r="AR16" s="160"/>
      <c r="AS16" s="160"/>
      <c r="AT16" s="160"/>
      <c r="AU16" s="160"/>
      <c r="AV16" s="160"/>
      <c r="AW16" s="160"/>
    </row>
    <row r="17" spans="2:49" ht="6.95" customHeight="1">
      <c r="B17" s="21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R17" s="160"/>
      <c r="AS17" s="160"/>
      <c r="AT17" s="160"/>
      <c r="AU17" s="160"/>
      <c r="AV17" s="160"/>
      <c r="AW17" s="160"/>
    </row>
    <row r="18" spans="2:49" ht="6.95" customHeight="1">
      <c r="B18" s="2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R18" s="160"/>
      <c r="AS18" s="160"/>
      <c r="AT18" s="160"/>
      <c r="AU18" s="160"/>
      <c r="AV18" s="160"/>
      <c r="AW18" s="160"/>
    </row>
    <row r="19" spans="1:44" ht="25.9" customHeight="1">
      <c r="A19" s="5"/>
      <c r="B19" s="17"/>
      <c r="C19" s="5"/>
      <c r="D19" s="6" t="s">
        <v>10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195">
        <f>ROUND(AG64,2)</f>
        <v>0</v>
      </c>
      <c r="AL19" s="196"/>
      <c r="AM19" s="196"/>
      <c r="AN19" s="196"/>
      <c r="AO19" s="196"/>
      <c r="AP19" s="5"/>
      <c r="AQ19" s="135"/>
      <c r="AR19" s="136"/>
    </row>
    <row r="20" spans="1:42" ht="6.95" customHeight="1">
      <c r="A20" s="5"/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>
      <c r="A21" s="5"/>
      <c r="B21" s="17"/>
      <c r="C21" s="5"/>
      <c r="D21" s="5"/>
      <c r="E21" s="5"/>
      <c r="F21" s="5"/>
      <c r="G21" s="5"/>
      <c r="H21" s="5"/>
      <c r="I21" s="5"/>
      <c r="J21" s="5"/>
      <c r="K21" s="5"/>
      <c r="L21" s="185" t="s">
        <v>11</v>
      </c>
      <c r="M21" s="185"/>
      <c r="N21" s="185"/>
      <c r="O21" s="185"/>
      <c r="P21" s="185"/>
      <c r="Q21" s="5"/>
      <c r="R21" s="5"/>
      <c r="S21" s="5"/>
      <c r="T21" s="5"/>
      <c r="U21" s="5"/>
      <c r="V21" s="5"/>
      <c r="W21" s="186" t="s">
        <v>12</v>
      </c>
      <c r="X21" s="186"/>
      <c r="Y21" s="186"/>
      <c r="Z21" s="186"/>
      <c r="AA21" s="186"/>
      <c r="AB21" s="186"/>
      <c r="AC21" s="186"/>
      <c r="AD21" s="186"/>
      <c r="AE21" s="186"/>
      <c r="AF21" s="5"/>
      <c r="AG21" s="5"/>
      <c r="AH21" s="5"/>
      <c r="AI21" s="5"/>
      <c r="AJ21" s="5"/>
      <c r="AK21" s="185" t="s">
        <v>13</v>
      </c>
      <c r="AL21" s="185"/>
      <c r="AM21" s="185"/>
      <c r="AN21" s="185"/>
      <c r="AO21" s="185"/>
      <c r="AP21" s="5"/>
    </row>
    <row r="22" spans="2:49" s="53" customFormat="1" ht="14.45" customHeight="1">
      <c r="B22" s="41"/>
      <c r="D22" s="16" t="s">
        <v>14</v>
      </c>
      <c r="F22" s="16" t="s">
        <v>15</v>
      </c>
      <c r="L22" s="189">
        <v>0.21</v>
      </c>
      <c r="M22" s="188"/>
      <c r="N22" s="188"/>
      <c r="O22" s="188"/>
      <c r="P22" s="188"/>
      <c r="W22" s="190">
        <f>'SO.01'!U15</f>
        <v>0</v>
      </c>
      <c r="X22" s="191"/>
      <c r="Y22" s="191"/>
      <c r="Z22" s="191"/>
      <c r="AA22" s="191"/>
      <c r="AB22" s="191"/>
      <c r="AC22" s="191"/>
      <c r="AD22" s="191"/>
      <c r="AE22" s="191"/>
      <c r="AK22" s="187">
        <f>W22*L22</f>
        <v>0</v>
      </c>
      <c r="AL22" s="188"/>
      <c r="AM22" s="188"/>
      <c r="AN22" s="188"/>
      <c r="AO22" s="188"/>
      <c r="AQ22" s="41"/>
      <c r="AR22" s="41"/>
      <c r="AS22" s="41"/>
      <c r="AT22" s="41"/>
      <c r="AU22" s="41"/>
      <c r="AV22" s="41"/>
      <c r="AW22" s="41"/>
    </row>
    <row r="23" spans="2:49" s="53" customFormat="1" ht="14.45" customHeight="1">
      <c r="B23" s="41"/>
      <c r="F23" s="16" t="s">
        <v>16</v>
      </c>
      <c r="L23" s="189">
        <v>0.15</v>
      </c>
      <c r="M23" s="188"/>
      <c r="N23" s="188"/>
      <c r="O23" s="188"/>
      <c r="P23" s="188"/>
      <c r="W23" s="190">
        <f>'SO.01'!W15</f>
        <v>0</v>
      </c>
      <c r="X23" s="191"/>
      <c r="Y23" s="191"/>
      <c r="Z23" s="191"/>
      <c r="AA23" s="191"/>
      <c r="AB23" s="191"/>
      <c r="AC23" s="191"/>
      <c r="AD23" s="191"/>
      <c r="AE23" s="191"/>
      <c r="AK23" s="187">
        <f>W23*L23</f>
        <v>0</v>
      </c>
      <c r="AL23" s="188"/>
      <c r="AM23" s="188"/>
      <c r="AN23" s="188"/>
      <c r="AO23" s="188"/>
      <c r="AQ23" s="41"/>
      <c r="AR23" s="41"/>
      <c r="AS23" s="41"/>
      <c r="AT23" s="41"/>
      <c r="AU23" s="41"/>
      <c r="AV23" s="41"/>
      <c r="AW23" s="41"/>
    </row>
    <row r="24" spans="2:49" s="53" customFormat="1" ht="14.45" customHeight="1" hidden="1">
      <c r="B24" s="41"/>
      <c r="F24" s="16" t="s">
        <v>17</v>
      </c>
      <c r="L24" s="189">
        <v>0.21</v>
      </c>
      <c r="M24" s="188"/>
      <c r="N24" s="188"/>
      <c r="O24" s="188"/>
      <c r="P24" s="188"/>
      <c r="W24" s="187" t="e">
        <f>ROUND(#REF!,2)</f>
        <v>#REF!</v>
      </c>
      <c r="X24" s="188"/>
      <c r="Y24" s="188"/>
      <c r="Z24" s="188"/>
      <c r="AA24" s="188"/>
      <c r="AB24" s="188"/>
      <c r="AC24" s="188"/>
      <c r="AD24" s="188"/>
      <c r="AE24" s="188"/>
      <c r="AK24" s="187">
        <v>0</v>
      </c>
      <c r="AL24" s="188"/>
      <c r="AM24" s="188"/>
      <c r="AN24" s="188"/>
      <c r="AO24" s="188"/>
      <c r="AQ24" s="41"/>
      <c r="AR24" s="41"/>
      <c r="AS24" s="41"/>
      <c r="AT24" s="41"/>
      <c r="AU24" s="41"/>
      <c r="AV24" s="41"/>
      <c r="AW24" s="41"/>
    </row>
    <row r="25" spans="2:49" s="53" customFormat="1" ht="14.45" customHeight="1" hidden="1">
      <c r="B25" s="41"/>
      <c r="F25" s="16" t="s">
        <v>18</v>
      </c>
      <c r="L25" s="189">
        <v>0.15</v>
      </c>
      <c r="M25" s="188"/>
      <c r="N25" s="188"/>
      <c r="O25" s="188"/>
      <c r="P25" s="188"/>
      <c r="W25" s="187" t="e">
        <f>ROUND(#REF!,2)</f>
        <v>#REF!</v>
      </c>
      <c r="X25" s="188"/>
      <c r="Y25" s="188"/>
      <c r="Z25" s="188"/>
      <c r="AA25" s="188"/>
      <c r="AB25" s="188"/>
      <c r="AC25" s="188"/>
      <c r="AD25" s="188"/>
      <c r="AE25" s="188"/>
      <c r="AK25" s="187">
        <v>0</v>
      </c>
      <c r="AL25" s="188"/>
      <c r="AM25" s="188"/>
      <c r="AN25" s="188"/>
      <c r="AO25" s="188"/>
      <c r="AQ25" s="41"/>
      <c r="AR25" s="41"/>
      <c r="AS25" s="41"/>
      <c r="AT25" s="41"/>
      <c r="AU25" s="41"/>
      <c r="AV25" s="41"/>
      <c r="AW25" s="41"/>
    </row>
    <row r="26" spans="2:49" s="53" customFormat="1" ht="14.45" customHeight="1" hidden="1">
      <c r="B26" s="41"/>
      <c r="F26" s="16" t="s">
        <v>19</v>
      </c>
      <c r="L26" s="189">
        <v>0</v>
      </c>
      <c r="M26" s="188"/>
      <c r="N26" s="188"/>
      <c r="O26" s="188"/>
      <c r="P26" s="188"/>
      <c r="W26" s="187" t="e">
        <f>ROUND(#REF!,2)</f>
        <v>#REF!</v>
      </c>
      <c r="X26" s="188"/>
      <c r="Y26" s="188"/>
      <c r="Z26" s="188"/>
      <c r="AA26" s="188"/>
      <c r="AB26" s="188"/>
      <c r="AC26" s="188"/>
      <c r="AD26" s="188"/>
      <c r="AE26" s="188"/>
      <c r="AK26" s="187">
        <v>0</v>
      </c>
      <c r="AL26" s="188"/>
      <c r="AM26" s="188"/>
      <c r="AN26" s="188"/>
      <c r="AO26" s="188"/>
      <c r="AQ26" s="41"/>
      <c r="AR26" s="41"/>
      <c r="AS26" s="41"/>
      <c r="AT26" s="41"/>
      <c r="AU26" s="41"/>
      <c r="AV26" s="41"/>
      <c r="AW26" s="41"/>
    </row>
    <row r="27" spans="1:42" ht="6.95" customHeight="1">
      <c r="A27" s="5"/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5.9" customHeight="1">
      <c r="A28" s="5"/>
      <c r="B28" s="17"/>
      <c r="C28" s="7"/>
      <c r="D28" s="8" t="s">
        <v>20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9" t="s">
        <v>21</v>
      </c>
      <c r="U28" s="54"/>
      <c r="V28" s="54"/>
      <c r="W28" s="54"/>
      <c r="X28" s="164" t="s">
        <v>22</v>
      </c>
      <c r="Y28" s="165"/>
      <c r="Z28" s="165"/>
      <c r="AA28" s="165"/>
      <c r="AB28" s="165"/>
      <c r="AC28" s="54"/>
      <c r="AD28" s="54"/>
      <c r="AE28" s="54"/>
      <c r="AF28" s="54"/>
      <c r="AG28" s="54"/>
      <c r="AH28" s="54"/>
      <c r="AI28" s="54"/>
      <c r="AJ28" s="54"/>
      <c r="AK28" s="166">
        <f>SUM(AK19:AK26)</f>
        <v>0</v>
      </c>
      <c r="AL28" s="165"/>
      <c r="AM28" s="165"/>
      <c r="AN28" s="165"/>
      <c r="AO28" s="167"/>
      <c r="AP28" s="7"/>
    </row>
    <row r="29" spans="1:42" ht="6.95" customHeight="1">
      <c r="A29" s="5"/>
      <c r="B29" s="1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4.45" customHeight="1">
      <c r="A30" s="5"/>
      <c r="B30" s="1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ht="14.45" customHeight="1">
      <c r="B31" s="21"/>
    </row>
    <row r="32" ht="14.45" customHeight="1">
      <c r="B32" s="21"/>
    </row>
    <row r="33" spans="2:30" ht="14.45" customHeight="1">
      <c r="B33" s="21"/>
      <c r="AB33" s="21"/>
      <c r="AC33" s="21"/>
      <c r="AD33" s="21"/>
    </row>
    <row r="34" spans="2:30" ht="14.45" customHeight="1">
      <c r="B34" s="21"/>
      <c r="AB34" s="21"/>
      <c r="AC34" s="21"/>
      <c r="AD34" s="21"/>
    </row>
    <row r="35" spans="1:42" ht="12.75">
      <c r="A35" s="5"/>
      <c r="B35" s="17"/>
      <c r="C35" s="5"/>
      <c r="D35" s="176" t="s">
        <v>24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8"/>
      <c r="AA35" s="35"/>
      <c r="AB35" s="17"/>
      <c r="AC35" s="17"/>
      <c r="AD35" s="17"/>
      <c r="AE35" s="176" t="s">
        <v>46</v>
      </c>
      <c r="AF35" s="177"/>
      <c r="AG35" s="177"/>
      <c r="AH35" s="177"/>
      <c r="AI35" s="177"/>
      <c r="AJ35" s="177"/>
      <c r="AK35" s="177"/>
      <c r="AL35" s="177"/>
      <c r="AM35" s="177"/>
      <c r="AN35" s="177"/>
      <c r="AO35" s="178"/>
      <c r="AP35" s="5"/>
    </row>
    <row r="36" spans="2:41" ht="12">
      <c r="B36" s="21"/>
      <c r="D36" s="50" t="s">
        <v>47</v>
      </c>
      <c r="E36" s="37"/>
      <c r="F36" s="3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3"/>
      <c r="AA36" s="32"/>
      <c r="AB36" s="21"/>
      <c r="AC36" s="21"/>
      <c r="AD36" s="21"/>
      <c r="AE36" s="50" t="s">
        <v>47</v>
      </c>
      <c r="AF36" s="37"/>
      <c r="AG36" s="37"/>
      <c r="AH36" s="37"/>
      <c r="AI36" s="21"/>
      <c r="AJ36" s="21"/>
      <c r="AK36" s="21"/>
      <c r="AL36" s="21"/>
      <c r="AM36" s="21"/>
      <c r="AN36" s="21"/>
      <c r="AO36" s="33"/>
    </row>
    <row r="37" spans="2:41" ht="12">
      <c r="B37" s="21"/>
      <c r="D37" s="38"/>
      <c r="E37" s="37"/>
      <c r="F37" s="3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33"/>
      <c r="AA37" s="32"/>
      <c r="AB37" s="21"/>
      <c r="AC37" s="21"/>
      <c r="AD37" s="21"/>
      <c r="AE37" s="38"/>
      <c r="AF37" s="37"/>
      <c r="AG37" s="37"/>
      <c r="AH37" s="37"/>
      <c r="AI37" s="21"/>
      <c r="AJ37" s="21"/>
      <c r="AK37" s="21"/>
      <c r="AL37" s="21"/>
      <c r="AM37" s="21"/>
      <c r="AN37" s="21"/>
      <c r="AO37" s="33"/>
    </row>
    <row r="38" spans="2:41" ht="12">
      <c r="B38" s="21"/>
      <c r="D38" s="38"/>
      <c r="E38" s="37"/>
      <c r="F38" s="37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3"/>
      <c r="AA38" s="32"/>
      <c r="AB38" s="21"/>
      <c r="AC38" s="21"/>
      <c r="AD38" s="21"/>
      <c r="AE38" s="38"/>
      <c r="AF38" s="37"/>
      <c r="AG38" s="37"/>
      <c r="AH38" s="37"/>
      <c r="AI38" s="21"/>
      <c r="AJ38" s="21"/>
      <c r="AK38" s="21"/>
      <c r="AL38" s="21"/>
      <c r="AM38" s="21"/>
      <c r="AN38" s="21"/>
      <c r="AO38" s="33"/>
    </row>
    <row r="39" spans="2:41" ht="12">
      <c r="B39" s="21"/>
      <c r="D39" s="38"/>
      <c r="E39" s="37"/>
      <c r="F39" s="3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33"/>
      <c r="AA39" s="32"/>
      <c r="AB39" s="21"/>
      <c r="AC39" s="21"/>
      <c r="AD39" s="21"/>
      <c r="AE39" s="38"/>
      <c r="AF39" s="37"/>
      <c r="AG39" s="37"/>
      <c r="AH39" s="37"/>
      <c r="AI39" s="21"/>
      <c r="AJ39" s="21"/>
      <c r="AK39" s="21"/>
      <c r="AL39" s="21"/>
      <c r="AM39" s="21"/>
      <c r="AN39" s="21"/>
      <c r="AO39" s="33"/>
    </row>
    <row r="40" spans="2:41" ht="12">
      <c r="B40" s="21"/>
      <c r="D40" s="38"/>
      <c r="E40" s="37"/>
      <c r="F40" s="3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3"/>
      <c r="AA40" s="32"/>
      <c r="AB40" s="21"/>
      <c r="AC40" s="21"/>
      <c r="AD40" s="21"/>
      <c r="AE40" s="38"/>
      <c r="AF40" s="37"/>
      <c r="AG40" s="37"/>
      <c r="AH40" s="37"/>
      <c r="AI40" s="21"/>
      <c r="AJ40" s="21"/>
      <c r="AK40" s="21"/>
      <c r="AL40" s="21"/>
      <c r="AM40" s="21"/>
      <c r="AN40" s="21"/>
      <c r="AO40" s="33"/>
    </row>
    <row r="41" spans="2:41" ht="12">
      <c r="B41" s="21"/>
      <c r="D41" s="38"/>
      <c r="E41" s="37"/>
      <c r="F41" s="3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33"/>
      <c r="AA41" s="32"/>
      <c r="AB41" s="21"/>
      <c r="AC41" s="21"/>
      <c r="AD41" s="21"/>
      <c r="AE41" s="38"/>
      <c r="AF41" s="37"/>
      <c r="AG41" s="37"/>
      <c r="AH41" s="37"/>
      <c r="AI41" s="21"/>
      <c r="AJ41" s="21"/>
      <c r="AK41" s="21"/>
      <c r="AL41" s="21"/>
      <c r="AM41" s="21"/>
      <c r="AN41" s="21"/>
      <c r="AO41" s="33"/>
    </row>
    <row r="42" spans="2:41" ht="12">
      <c r="B42" s="21"/>
      <c r="D42" s="38"/>
      <c r="E42" s="37"/>
      <c r="F42" s="3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33"/>
      <c r="AA42" s="32"/>
      <c r="AB42" s="21"/>
      <c r="AC42" s="21"/>
      <c r="AD42" s="21"/>
      <c r="AE42" s="38"/>
      <c r="AF42" s="37"/>
      <c r="AG42" s="37"/>
      <c r="AH42" s="37"/>
      <c r="AI42" s="21"/>
      <c r="AJ42" s="21"/>
      <c r="AK42" s="21"/>
      <c r="AL42" s="21"/>
      <c r="AM42" s="21"/>
      <c r="AN42" s="21"/>
      <c r="AO42" s="33"/>
    </row>
    <row r="43" spans="2:41" ht="12">
      <c r="B43" s="21"/>
      <c r="D43" s="38"/>
      <c r="E43" s="37"/>
      <c r="F43" s="3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33"/>
      <c r="AA43" s="32"/>
      <c r="AB43" s="21"/>
      <c r="AC43" s="21"/>
      <c r="AD43" s="21"/>
      <c r="AE43" s="38"/>
      <c r="AF43" s="37"/>
      <c r="AG43" s="37"/>
      <c r="AH43" s="37"/>
      <c r="AI43" s="21"/>
      <c r="AJ43" s="21"/>
      <c r="AK43" s="21"/>
      <c r="AL43" s="21"/>
      <c r="AM43" s="21"/>
      <c r="AN43" s="21"/>
      <c r="AO43" s="33"/>
    </row>
    <row r="44" spans="2:41" ht="12">
      <c r="B44" s="21"/>
      <c r="D44" s="38"/>
      <c r="E44" s="37"/>
      <c r="F44" s="3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33"/>
      <c r="AA44" s="32"/>
      <c r="AB44" s="21"/>
      <c r="AC44" s="21"/>
      <c r="AD44" s="21"/>
      <c r="AE44" s="38"/>
      <c r="AF44" s="37"/>
      <c r="AG44" s="37"/>
      <c r="AH44" s="37"/>
      <c r="AI44" s="21"/>
      <c r="AJ44" s="21"/>
      <c r="AK44" s="21"/>
      <c r="AL44" s="21"/>
      <c r="AM44" s="21"/>
      <c r="AN44" s="21"/>
      <c r="AO44" s="33"/>
    </row>
    <row r="45" spans="2:41" ht="12">
      <c r="B45" s="21"/>
      <c r="D45" s="38"/>
      <c r="E45" s="37"/>
      <c r="F45" s="3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33"/>
      <c r="AA45" s="32"/>
      <c r="AB45" s="21"/>
      <c r="AC45" s="21"/>
      <c r="AD45" s="21"/>
      <c r="AE45" s="38"/>
      <c r="AF45" s="37"/>
      <c r="AG45" s="37"/>
      <c r="AH45" s="37"/>
      <c r="AI45" s="21"/>
      <c r="AJ45" s="21"/>
      <c r="AK45" s="21"/>
      <c r="AL45" s="21"/>
      <c r="AM45" s="21"/>
      <c r="AN45" s="21"/>
      <c r="AO45" s="33"/>
    </row>
    <row r="46" spans="1:42" ht="12.75">
      <c r="A46" s="5"/>
      <c r="B46" s="17"/>
      <c r="C46" s="5"/>
      <c r="D46" s="39" t="s">
        <v>23</v>
      </c>
      <c r="E46" s="40"/>
      <c r="F46" s="4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11"/>
      <c r="W46" s="51"/>
      <c r="X46" s="51"/>
      <c r="Y46" s="51"/>
      <c r="Z46" s="34"/>
      <c r="AA46" s="35"/>
      <c r="AB46" s="17"/>
      <c r="AC46" s="17"/>
      <c r="AD46" s="17"/>
      <c r="AE46" s="39" t="s">
        <v>23</v>
      </c>
      <c r="AF46" s="40"/>
      <c r="AG46" s="40"/>
      <c r="AH46" s="36"/>
      <c r="AI46" s="51"/>
      <c r="AJ46" s="51"/>
      <c r="AK46" s="51"/>
      <c r="AL46" s="51"/>
      <c r="AM46" s="11"/>
      <c r="AN46" s="51"/>
      <c r="AO46" s="34"/>
      <c r="AP46" s="5"/>
    </row>
    <row r="47" spans="1:42" s="21" customFormat="1" ht="6.95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ht="12" hidden="1">
      <c r="B48" s="21"/>
    </row>
    <row r="49" ht="12" hidden="1"/>
    <row r="50" ht="12" hidden="1"/>
    <row r="51" spans="1:42" ht="6.95" customHeight="1">
      <c r="A51" s="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ht="24.95" customHeight="1">
      <c r="A52" s="5"/>
      <c r="B52" s="17"/>
      <c r="C52" s="175" t="s">
        <v>48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</row>
    <row r="53" spans="1:42" ht="6.95" customHeight="1">
      <c r="A53" s="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2:49" s="15" customFormat="1" ht="12" customHeight="1">
      <c r="B54" s="52"/>
      <c r="C54" s="42" t="s">
        <v>1</v>
      </c>
      <c r="D54" s="52"/>
      <c r="E54" s="52"/>
      <c r="F54" s="52"/>
      <c r="G54" s="52"/>
      <c r="H54" s="52"/>
      <c r="I54" s="52"/>
      <c r="J54" s="52"/>
      <c r="K54" s="52"/>
      <c r="L54" s="158">
        <f>K5</f>
        <v>20024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2:49" s="14" customFormat="1" ht="36.95" customHeight="1">
      <c r="B55" s="55"/>
      <c r="C55" s="43" t="s">
        <v>2</v>
      </c>
      <c r="D55" s="55"/>
      <c r="E55" s="55"/>
      <c r="F55" s="55"/>
      <c r="G55" s="55"/>
      <c r="H55" s="55"/>
      <c r="I55" s="55"/>
      <c r="J55" s="55"/>
      <c r="K55" s="55"/>
      <c r="L55" s="170" t="str">
        <f>K6</f>
        <v>Sanace sklepa - spoluúčast KSUS</v>
      </c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55"/>
      <c r="AQ55" s="55"/>
      <c r="AR55" s="55"/>
      <c r="AS55" s="55"/>
      <c r="AT55" s="55"/>
      <c r="AU55" s="55"/>
      <c r="AV55" s="55"/>
      <c r="AW55" s="55"/>
    </row>
    <row r="56" spans="1:42" ht="6.95" customHeight="1">
      <c r="A56" s="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ht="12" customHeight="1">
      <c r="A57" s="5"/>
      <c r="B57" s="17"/>
      <c r="C57" s="42" t="s">
        <v>3</v>
      </c>
      <c r="D57" s="17"/>
      <c r="E57" s="17"/>
      <c r="F57" s="17"/>
      <c r="G57" s="17"/>
      <c r="H57" s="17"/>
      <c r="I57" s="17"/>
      <c r="J57" s="17"/>
      <c r="K57" s="17"/>
      <c r="L57" s="44" t="str">
        <f>IF(K7="","",K7)</f>
        <v>Mnichovo Hradiště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42" t="s">
        <v>4</v>
      </c>
      <c r="AJ57" s="17"/>
      <c r="AK57" s="17"/>
      <c r="AL57" s="17"/>
      <c r="AM57" s="172">
        <f>IF(AN7="","",AN7)</f>
        <v>44264</v>
      </c>
      <c r="AN57" s="172"/>
      <c r="AO57" s="17"/>
      <c r="AP57" s="17"/>
    </row>
    <row r="58" spans="1:42" ht="6.95" customHeight="1">
      <c r="A58" s="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ht="15.2" customHeight="1">
      <c r="A59" s="5"/>
      <c r="B59" s="17"/>
      <c r="C59" s="42" t="s">
        <v>5</v>
      </c>
      <c r="D59" s="17"/>
      <c r="E59" s="17"/>
      <c r="F59" s="17"/>
      <c r="G59" s="17"/>
      <c r="H59" s="17"/>
      <c r="I59" s="17"/>
      <c r="J59" s="17"/>
      <c r="K59" s="17"/>
      <c r="L59" s="52" t="str">
        <f>IF(E10="","",E10)</f>
        <v xml:space="preserve"> Krajská správa a údržba silnic Středočeského kraje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42" t="s">
        <v>9</v>
      </c>
      <c r="AJ59" s="17"/>
      <c r="AK59" s="17"/>
      <c r="AL59" s="17"/>
      <c r="AM59" s="182" t="str">
        <f>IF(E16="","",E16)</f>
        <v>---</v>
      </c>
      <c r="AN59" s="183"/>
      <c r="AO59" s="183"/>
      <c r="AP59" s="183"/>
    </row>
    <row r="60" spans="1:42" ht="15.2" customHeight="1">
      <c r="A60" s="5"/>
      <c r="B60" s="17"/>
      <c r="C60" s="42" t="s">
        <v>8</v>
      </c>
      <c r="D60" s="17"/>
      <c r="E60" s="17"/>
      <c r="F60" s="17"/>
      <c r="G60" s="17"/>
      <c r="H60" s="17"/>
      <c r="I60" s="17"/>
      <c r="J60" s="17"/>
      <c r="K60" s="17"/>
      <c r="L60" s="52" t="str">
        <f>IF(E13="","",E13)</f>
        <v>H-INTES s.r.o.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42"/>
      <c r="AJ60" s="17"/>
      <c r="AK60" s="17"/>
      <c r="AL60" s="17"/>
      <c r="AM60" s="182"/>
      <c r="AN60" s="183"/>
      <c r="AO60" s="183"/>
      <c r="AP60" s="183"/>
    </row>
    <row r="61" spans="1:42" ht="10.9" customHeight="1">
      <c r="A61" s="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29.25" customHeight="1">
      <c r="A62" s="5"/>
      <c r="B62" s="17"/>
      <c r="C62" s="168" t="s">
        <v>25</v>
      </c>
      <c r="D62" s="169"/>
      <c r="E62" s="169"/>
      <c r="F62" s="169"/>
      <c r="G62" s="169"/>
      <c r="H62" s="12"/>
      <c r="I62" s="173" t="s">
        <v>26</v>
      </c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74" t="s">
        <v>27</v>
      </c>
      <c r="AH62" s="169"/>
      <c r="AI62" s="169"/>
      <c r="AJ62" s="169"/>
      <c r="AK62" s="169"/>
      <c r="AL62" s="169"/>
      <c r="AM62" s="169"/>
      <c r="AN62" s="173" t="s">
        <v>28</v>
      </c>
      <c r="AO62" s="169"/>
      <c r="AP62" s="184"/>
    </row>
    <row r="63" spans="1:42" ht="10.9" customHeight="1">
      <c r="A63" s="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2:49" s="2" customFormat="1" ht="32.45" customHeight="1">
      <c r="B64" s="45"/>
      <c r="C64" s="46" t="s">
        <v>30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180">
        <f>ROUND(SUM(AG65:AM65),2)</f>
        <v>0</v>
      </c>
      <c r="AH64" s="180"/>
      <c r="AI64" s="180"/>
      <c r="AJ64" s="180"/>
      <c r="AK64" s="180"/>
      <c r="AL64" s="180"/>
      <c r="AM64" s="180"/>
      <c r="AN64" s="181">
        <f>SUM(AN65:AP65)</f>
        <v>0</v>
      </c>
      <c r="AO64" s="181"/>
      <c r="AP64" s="181"/>
      <c r="AQ64" s="45"/>
      <c r="AR64" s="45"/>
      <c r="AS64" s="45"/>
      <c r="AT64" s="45"/>
      <c r="AU64" s="45"/>
      <c r="AV64" s="45"/>
      <c r="AW64" s="45"/>
    </row>
    <row r="65" spans="1:49" s="3" customFormat="1" ht="30" customHeight="1">
      <c r="A65" s="13"/>
      <c r="B65" s="48"/>
      <c r="C65" s="49"/>
      <c r="D65" s="161" t="str">
        <f>'SO.01'!D7</f>
        <v>SO.01</v>
      </c>
      <c r="E65" s="161"/>
      <c r="F65" s="161"/>
      <c r="G65" s="161"/>
      <c r="H65" s="161"/>
      <c r="I65" s="56"/>
      <c r="J65" s="161" t="str">
        <f>'SO.01'!E7</f>
        <v>Sanace sklepa</v>
      </c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2">
        <f>'SO.01'!I15</f>
        <v>0</v>
      </c>
      <c r="AH65" s="163"/>
      <c r="AI65" s="163"/>
      <c r="AJ65" s="163"/>
      <c r="AK65" s="163"/>
      <c r="AL65" s="163"/>
      <c r="AM65" s="163"/>
      <c r="AN65" s="162">
        <f>'SO.01'!K15</f>
        <v>0</v>
      </c>
      <c r="AO65" s="163"/>
      <c r="AP65" s="163"/>
      <c r="AQ65" s="48"/>
      <c r="AR65" s="48"/>
      <c r="AS65" s="48"/>
      <c r="AT65" s="48"/>
      <c r="AU65" s="48"/>
      <c r="AV65" s="48"/>
      <c r="AW65" s="48"/>
    </row>
  </sheetData>
  <mergeCells count="47">
    <mergeCell ref="K6:AO6"/>
    <mergeCell ref="AK19:AO19"/>
    <mergeCell ref="W24:AE24"/>
    <mergeCell ref="W26:AE26"/>
    <mergeCell ref="AK23:AO23"/>
    <mergeCell ref="L23:P23"/>
    <mergeCell ref="AK24:AO24"/>
    <mergeCell ref="L24:P24"/>
    <mergeCell ref="AK25:AO25"/>
    <mergeCell ref="L25:P25"/>
    <mergeCell ref="K7:AH7"/>
    <mergeCell ref="E10:AH10"/>
    <mergeCell ref="E13:AH13"/>
    <mergeCell ref="E16:AH16"/>
    <mergeCell ref="W23:AE23"/>
    <mergeCell ref="D4:AO4"/>
    <mergeCell ref="AG64:AM64"/>
    <mergeCell ref="AN64:AP64"/>
    <mergeCell ref="AM59:AP59"/>
    <mergeCell ref="AM60:AP60"/>
    <mergeCell ref="AN62:AP62"/>
    <mergeCell ref="L21:P21"/>
    <mergeCell ref="W21:AE21"/>
    <mergeCell ref="AK21:AO21"/>
    <mergeCell ref="AK22:AO22"/>
    <mergeCell ref="L22:P22"/>
    <mergeCell ref="AK26:AO26"/>
    <mergeCell ref="L26:P26"/>
    <mergeCell ref="W22:AE22"/>
    <mergeCell ref="W25:AE25"/>
    <mergeCell ref="K5:AO5"/>
    <mergeCell ref="L54:AA54"/>
    <mergeCell ref="AR5:AW18"/>
    <mergeCell ref="D65:H65"/>
    <mergeCell ref="J65:AF65"/>
    <mergeCell ref="AN65:AP65"/>
    <mergeCell ref="AG65:AM65"/>
    <mergeCell ref="X28:AB28"/>
    <mergeCell ref="AK28:AO28"/>
    <mergeCell ref="C62:G62"/>
    <mergeCell ref="L55:AO55"/>
    <mergeCell ref="AM57:AN57"/>
    <mergeCell ref="I62:AF62"/>
    <mergeCell ref="AG62:AM62"/>
    <mergeCell ref="C52:AP52"/>
    <mergeCell ref="D35:Z35"/>
    <mergeCell ref="AE35:AO35"/>
  </mergeCells>
  <conditionalFormatting sqref="K5:AO5">
    <cfRule type="cellIs" priority="16" dxfId="0" operator="equal">
      <formula>"kód stavby"</formula>
    </cfRule>
  </conditionalFormatting>
  <conditionalFormatting sqref="K6:AO6">
    <cfRule type="cellIs" priority="15" dxfId="0" operator="equal">
      <formula>"NÁZEV STAVBY"</formula>
    </cfRule>
  </conditionalFormatting>
  <conditionalFormatting sqref="K7:AH7">
    <cfRule type="cellIs" priority="14" dxfId="0" operator="equal">
      <formula>"MÍSTO"</formula>
    </cfRule>
  </conditionalFormatting>
  <conditionalFormatting sqref="AN7">
    <cfRule type="cellIs" priority="13" dxfId="0" operator="equal">
      <formula>"DATUM"</formula>
    </cfRule>
  </conditionalFormatting>
  <conditionalFormatting sqref="E10:AH10">
    <cfRule type="cellIs" priority="12" dxfId="0" operator="equal">
      <formula>"ZADAVATEL"</formula>
    </cfRule>
  </conditionalFormatting>
  <conditionalFormatting sqref="E13:AH13">
    <cfRule type="cellIs" priority="10" dxfId="0" operator="equal">
      <formula>"ZHOTOVITEL"</formula>
    </cfRule>
    <cfRule type="cellIs" priority="11" dxfId="0" operator="equal">
      <formula>"ZADAVATEL"</formula>
    </cfRule>
  </conditionalFormatting>
  <conditionalFormatting sqref="E16:AH16">
    <cfRule type="cellIs" priority="7" dxfId="0" operator="equal">
      <formula>"PROJEKTANT"</formula>
    </cfRule>
    <cfRule type="cellIs" priority="8" dxfId="0" operator="equal">
      <formula>"ZHOTOVITEL"</formula>
    </cfRule>
    <cfRule type="cellIs" priority="9" dxfId="0" operator="equal">
      <formula>"ZADAVATEL"</formula>
    </cfRule>
  </conditionalFormatting>
  <conditionalFormatting sqref="AN9">
    <cfRule type="cellIs" priority="6" dxfId="0" operator="equal">
      <formula>"IČO"</formula>
    </cfRule>
  </conditionalFormatting>
  <conditionalFormatting sqref="AN10">
    <cfRule type="cellIs" priority="5" dxfId="0" operator="equal">
      <formula>"DIČ"</formula>
    </cfRule>
  </conditionalFormatting>
  <conditionalFormatting sqref="AN12">
    <cfRule type="cellIs" priority="4" dxfId="0" operator="equal">
      <formula>"IČO"</formula>
    </cfRule>
  </conditionalFormatting>
  <conditionalFormatting sqref="AN13">
    <cfRule type="cellIs" priority="3" dxfId="0" operator="equal">
      <formula>"DIČ"</formula>
    </cfRule>
  </conditionalFormatting>
  <conditionalFormatting sqref="AN15">
    <cfRule type="cellIs" priority="2" dxfId="0" operator="equal">
      <formula>"IČO"</formula>
    </cfRule>
  </conditionalFormatting>
  <conditionalFormatting sqref="AN16">
    <cfRule type="cellIs" priority="1" dxfId="0" operator="equal">
      <formula>"DIČ"</formula>
    </cfRule>
  </conditionalFormatting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8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showGridLines="0" tabSelected="1" view="pageBreakPreview" zoomScaleSheetLayoutView="100" workbookViewId="0" topLeftCell="A46">
      <selection activeCell="H90" sqref="H90:H96"/>
    </sheetView>
  </sheetViews>
  <sheetFormatPr defaultColWidth="9.28125" defaultRowHeight="12"/>
  <cols>
    <col min="1" max="1" width="1.7109375" style="67" customWidth="1"/>
    <col min="2" max="2" width="4.140625" style="124" customWidth="1"/>
    <col min="3" max="3" width="4.28125" style="124" hidden="1" customWidth="1"/>
    <col min="4" max="4" width="12.00390625" style="124" customWidth="1"/>
    <col min="5" max="5" width="50.8515625" style="73" customWidth="1"/>
    <col min="6" max="6" width="7.00390625" style="124" customWidth="1"/>
    <col min="7" max="7" width="11.421875" style="125" customWidth="1"/>
    <col min="8" max="9" width="20.140625" style="125" customWidth="1"/>
    <col min="10" max="10" width="10.8515625" style="126" hidden="1" customWidth="1"/>
    <col min="11" max="11" width="20.140625" style="125" hidden="1" customWidth="1"/>
    <col min="12" max="12" width="5.8515625" style="123" hidden="1" customWidth="1"/>
    <col min="13" max="13" width="14.140625" style="71" hidden="1" customWidth="1"/>
    <col min="14" max="14" width="5.8515625" style="123" customWidth="1"/>
    <col min="15" max="18" width="14.140625" style="121" hidden="1" customWidth="1"/>
    <col min="19" max="19" width="5.8515625" style="121" customWidth="1"/>
    <col min="20" max="20" width="10.8515625" style="126" hidden="1" customWidth="1"/>
    <col min="21" max="21" width="20.140625" style="125" hidden="1" customWidth="1"/>
    <col min="22" max="22" width="10.8515625" style="126" hidden="1" customWidth="1"/>
    <col min="23" max="23" width="20.140625" style="125" hidden="1" customWidth="1"/>
    <col min="24" max="25" width="9.28125" style="72" hidden="1" customWidth="1"/>
    <col min="26" max="16384" width="9.28125" style="122" customWidth="1"/>
  </cols>
  <sheetData>
    <row r="1" spans="1:25" s="67" customFormat="1" ht="6.95" customHeight="1">
      <c r="A1" s="20"/>
      <c r="B1" s="61"/>
      <c r="C1" s="61"/>
      <c r="D1" s="61"/>
      <c r="E1" s="62"/>
      <c r="F1" s="61"/>
      <c r="G1" s="63"/>
      <c r="H1" s="63"/>
      <c r="I1" s="63"/>
      <c r="J1" s="64"/>
      <c r="K1" s="63"/>
      <c r="L1" s="65"/>
      <c r="M1" s="61"/>
      <c r="N1" s="65"/>
      <c r="O1" s="20"/>
      <c r="P1" s="20"/>
      <c r="Q1" s="20"/>
      <c r="R1" s="20"/>
      <c r="S1" s="20"/>
      <c r="T1" s="64"/>
      <c r="U1" s="63"/>
      <c r="V1" s="64"/>
      <c r="W1" s="63"/>
      <c r="X1" s="66"/>
      <c r="Y1" s="66"/>
    </row>
    <row r="2" spans="1:25" s="73" customFormat="1" ht="24.95" customHeight="1">
      <c r="A2" s="62"/>
      <c r="B2" s="200" t="s">
        <v>34</v>
      </c>
      <c r="C2" s="200"/>
      <c r="D2" s="200"/>
      <c r="E2" s="200"/>
      <c r="F2" s="200"/>
      <c r="G2" s="200"/>
      <c r="H2" s="200"/>
      <c r="I2" s="200"/>
      <c r="J2" s="69"/>
      <c r="K2" s="68"/>
      <c r="L2" s="70"/>
      <c r="M2" s="71"/>
      <c r="N2" s="70"/>
      <c r="O2" s="60"/>
      <c r="P2" s="60"/>
      <c r="Q2" s="60"/>
      <c r="R2" s="60"/>
      <c r="S2" s="60"/>
      <c r="T2" s="69"/>
      <c r="U2" s="68"/>
      <c r="V2" s="69"/>
      <c r="W2" s="68"/>
      <c r="X2" s="72"/>
      <c r="Y2" s="72"/>
    </row>
    <row r="3" spans="1:25" s="73" customFormat="1" ht="6.95" customHeight="1">
      <c r="A3" s="62"/>
      <c r="B3" s="60"/>
      <c r="C3" s="60"/>
      <c r="D3" s="60"/>
      <c r="E3" s="60"/>
      <c r="F3" s="60"/>
      <c r="G3" s="60"/>
      <c r="H3" s="60"/>
      <c r="I3" s="60"/>
      <c r="J3" s="74"/>
      <c r="K3" s="60"/>
      <c r="L3" s="70"/>
      <c r="M3" s="71"/>
      <c r="N3" s="70"/>
      <c r="O3" s="60"/>
      <c r="P3" s="60"/>
      <c r="Q3" s="60"/>
      <c r="R3" s="60"/>
      <c r="S3" s="60"/>
      <c r="T3" s="74"/>
      <c r="U3" s="60"/>
      <c r="V3" s="74"/>
      <c r="W3" s="60"/>
      <c r="X3" s="72"/>
      <c r="Y3" s="72"/>
    </row>
    <row r="4" spans="1:25" s="73" customFormat="1" ht="12" customHeight="1">
      <c r="A4" s="62"/>
      <c r="B4" s="75" t="s">
        <v>2</v>
      </c>
      <c r="C4" s="60"/>
      <c r="D4" s="60"/>
      <c r="E4" s="60"/>
      <c r="F4" s="60"/>
      <c r="G4" s="60"/>
      <c r="H4" s="60"/>
      <c r="I4" s="60"/>
      <c r="J4" s="74"/>
      <c r="K4" s="60"/>
      <c r="L4" s="70"/>
      <c r="M4" s="71"/>
      <c r="N4" s="70"/>
      <c r="O4" s="60"/>
      <c r="P4" s="60"/>
      <c r="Q4" s="60"/>
      <c r="R4" s="60"/>
      <c r="S4" s="60"/>
      <c r="T4" s="74"/>
      <c r="U4" s="60"/>
      <c r="V4" s="74"/>
      <c r="W4" s="60"/>
      <c r="X4" s="72"/>
      <c r="Y4" s="72"/>
    </row>
    <row r="5" spans="1:25" s="73" customFormat="1" ht="16.5" customHeight="1">
      <c r="A5" s="62"/>
      <c r="B5" s="60"/>
      <c r="C5" s="60"/>
      <c r="D5" s="198" t="str">
        <f>'Rekapitulace stavby'!K6</f>
        <v>Sanace sklepa - spoluúčast KSUS</v>
      </c>
      <c r="E5" s="199"/>
      <c r="F5" s="199"/>
      <c r="G5" s="199"/>
      <c r="H5" s="60"/>
      <c r="I5" s="60"/>
      <c r="J5" s="74"/>
      <c r="K5" s="60"/>
      <c r="L5" s="70"/>
      <c r="M5" s="71"/>
      <c r="N5" s="70"/>
      <c r="O5" s="60"/>
      <c r="P5" s="60"/>
      <c r="Q5" s="60"/>
      <c r="R5" s="60"/>
      <c r="S5" s="60"/>
      <c r="T5" s="74"/>
      <c r="U5" s="60"/>
      <c r="V5" s="74"/>
      <c r="W5" s="60"/>
      <c r="X5" s="58" t="s">
        <v>50</v>
      </c>
      <c r="Y5" s="59">
        <v>0.21</v>
      </c>
    </row>
    <row r="6" spans="1:25" s="73" customFormat="1" ht="12" customHeight="1">
      <c r="A6" s="62"/>
      <c r="B6" s="75" t="s">
        <v>32</v>
      </c>
      <c r="C6" s="60"/>
      <c r="D6" s="60"/>
      <c r="E6" s="60"/>
      <c r="F6" s="60"/>
      <c r="G6" s="60"/>
      <c r="H6" s="60"/>
      <c r="I6" s="60"/>
      <c r="J6" s="74"/>
      <c r="K6" s="60"/>
      <c r="L6" s="70"/>
      <c r="M6" s="71"/>
      <c r="N6" s="70"/>
      <c r="O6" s="60"/>
      <c r="P6" s="60"/>
      <c r="Q6" s="60"/>
      <c r="R6" s="60"/>
      <c r="S6" s="60"/>
      <c r="T6" s="74"/>
      <c r="U6" s="60"/>
      <c r="V6" s="74"/>
      <c r="W6" s="60"/>
      <c r="X6" s="58" t="s">
        <v>51</v>
      </c>
      <c r="Y6" s="59">
        <v>0.15</v>
      </c>
    </row>
    <row r="7" spans="1:25" s="156" customFormat="1" ht="27" customHeight="1">
      <c r="A7" s="148"/>
      <c r="B7" s="149"/>
      <c r="C7" s="149"/>
      <c r="D7" s="150" t="s">
        <v>40</v>
      </c>
      <c r="E7" s="151" t="s">
        <v>288</v>
      </c>
      <c r="F7" s="149"/>
      <c r="G7" s="149"/>
      <c r="H7" s="149"/>
      <c r="I7" s="149"/>
      <c r="J7" s="152"/>
      <c r="K7" s="149"/>
      <c r="L7" s="153"/>
      <c r="M7" s="154"/>
      <c r="N7" s="153"/>
      <c r="O7" s="149"/>
      <c r="P7" s="149"/>
      <c r="Q7" s="149"/>
      <c r="R7" s="149"/>
      <c r="S7" s="149"/>
      <c r="T7" s="152"/>
      <c r="U7" s="149"/>
      <c r="V7" s="152"/>
      <c r="W7" s="149"/>
      <c r="X7" s="155"/>
      <c r="Y7" s="155"/>
    </row>
    <row r="8" spans="1:25" s="73" customFormat="1" ht="6.95" customHeight="1">
      <c r="A8" s="62"/>
      <c r="B8" s="60"/>
      <c r="C8" s="60"/>
      <c r="D8" s="60"/>
      <c r="E8" s="60"/>
      <c r="F8" s="60"/>
      <c r="G8" s="60"/>
      <c r="H8" s="60"/>
      <c r="I8" s="60"/>
      <c r="J8" s="74"/>
      <c r="K8" s="60"/>
      <c r="L8" s="70"/>
      <c r="M8" s="71"/>
      <c r="N8" s="70"/>
      <c r="O8" s="60"/>
      <c r="P8" s="60"/>
      <c r="Q8" s="60"/>
      <c r="R8" s="60"/>
      <c r="S8" s="60"/>
      <c r="T8" s="74"/>
      <c r="U8" s="60"/>
      <c r="V8" s="74"/>
      <c r="W8" s="60"/>
      <c r="X8" s="72"/>
      <c r="Y8" s="72"/>
    </row>
    <row r="9" spans="1:25" s="73" customFormat="1" ht="12" customHeight="1">
      <c r="A9" s="62"/>
      <c r="B9" s="75" t="s">
        <v>3</v>
      </c>
      <c r="C9" s="60"/>
      <c r="D9" s="60"/>
      <c r="E9" s="76" t="str">
        <f>'Rekapitulace stavby'!K7</f>
        <v>Mnichovo Hradiště</v>
      </c>
      <c r="F9" s="60"/>
      <c r="G9" s="60"/>
      <c r="H9" s="75" t="s">
        <v>4</v>
      </c>
      <c r="I9" s="77">
        <f>'Rekapitulace stavby'!AN7</f>
        <v>44264</v>
      </c>
      <c r="J9" s="78"/>
      <c r="K9" s="77"/>
      <c r="L9" s="70"/>
      <c r="M9" s="71"/>
      <c r="N9" s="70"/>
      <c r="O9" s="60"/>
      <c r="P9" s="60"/>
      <c r="Q9" s="60"/>
      <c r="R9" s="60"/>
      <c r="S9" s="60"/>
      <c r="T9" s="78"/>
      <c r="U9" s="77"/>
      <c r="V9" s="78"/>
      <c r="W9" s="77"/>
      <c r="X9" s="72"/>
      <c r="Y9" s="72"/>
    </row>
    <row r="10" spans="1:25" s="73" customFormat="1" ht="6.95" customHeight="1">
      <c r="A10" s="62"/>
      <c r="B10" s="60"/>
      <c r="C10" s="60"/>
      <c r="D10" s="60"/>
      <c r="E10" s="60"/>
      <c r="F10" s="60"/>
      <c r="G10" s="60"/>
      <c r="H10" s="60"/>
      <c r="I10" s="60"/>
      <c r="J10" s="74"/>
      <c r="K10" s="60"/>
      <c r="L10" s="70"/>
      <c r="M10" s="71"/>
      <c r="N10" s="70"/>
      <c r="O10" s="60"/>
      <c r="P10" s="60"/>
      <c r="Q10" s="60"/>
      <c r="R10" s="60"/>
      <c r="S10" s="60"/>
      <c r="T10" s="74"/>
      <c r="U10" s="60"/>
      <c r="V10" s="74"/>
      <c r="W10" s="60"/>
      <c r="X10" s="72"/>
      <c r="Y10" s="72"/>
    </row>
    <row r="11" spans="1:25" s="73" customFormat="1" ht="15.2" customHeight="1">
      <c r="A11" s="62"/>
      <c r="B11" s="75" t="s">
        <v>5</v>
      </c>
      <c r="C11" s="60"/>
      <c r="D11" s="60"/>
      <c r="E11" s="76" t="str">
        <f>'Rekapitulace stavby'!E10</f>
        <v xml:space="preserve"> Krajská správa a údržba silnic Středočeského kraje</v>
      </c>
      <c r="F11" s="60"/>
      <c r="G11" s="60"/>
      <c r="H11" s="75" t="s">
        <v>9</v>
      </c>
      <c r="I11" s="79" t="str">
        <f>'Rekapitulace stavby'!E16</f>
        <v>---</v>
      </c>
      <c r="J11" s="80"/>
      <c r="K11" s="79"/>
      <c r="L11" s="70"/>
      <c r="M11" s="71"/>
      <c r="N11" s="70"/>
      <c r="O11" s="60"/>
      <c r="P11" s="60"/>
      <c r="Q11" s="60"/>
      <c r="R11" s="60"/>
      <c r="S11" s="60"/>
      <c r="T11" s="80"/>
      <c r="U11" s="79"/>
      <c r="V11" s="80"/>
      <c r="W11" s="79"/>
      <c r="X11" s="72"/>
      <c r="Y11" s="72"/>
    </row>
    <row r="12" spans="1:25" s="73" customFormat="1" ht="15.2" customHeight="1">
      <c r="A12" s="62"/>
      <c r="B12" s="75" t="s">
        <v>8</v>
      </c>
      <c r="C12" s="60"/>
      <c r="D12" s="60"/>
      <c r="E12" s="76" t="str">
        <f>'Rekapitulace stavby'!E13</f>
        <v>H-INTES s.r.o.</v>
      </c>
      <c r="F12" s="60"/>
      <c r="G12" s="60"/>
      <c r="H12" s="75"/>
      <c r="I12" s="79"/>
      <c r="J12" s="80"/>
      <c r="K12" s="79"/>
      <c r="L12" s="70"/>
      <c r="M12" s="81"/>
      <c r="N12" s="70"/>
      <c r="O12" s="82"/>
      <c r="P12" s="82"/>
      <c r="Q12" s="82"/>
      <c r="R12" s="82"/>
      <c r="S12" s="82"/>
      <c r="T12" s="80"/>
      <c r="U12" s="79"/>
      <c r="V12" s="80"/>
      <c r="W12" s="79"/>
      <c r="X12" s="72"/>
      <c r="Y12" s="72"/>
    </row>
    <row r="13" spans="1:25" s="73" customFormat="1" ht="10.35" customHeight="1">
      <c r="A13" s="62"/>
      <c r="B13" s="60"/>
      <c r="C13" s="60"/>
      <c r="D13" s="60"/>
      <c r="E13" s="60"/>
      <c r="F13" s="60"/>
      <c r="G13" s="60"/>
      <c r="H13" s="60"/>
      <c r="I13" s="60"/>
      <c r="J13" s="74"/>
      <c r="K13" s="60"/>
      <c r="L13" s="70"/>
      <c r="M13" s="81"/>
      <c r="N13" s="70"/>
      <c r="O13" s="82"/>
      <c r="P13" s="82"/>
      <c r="Q13" s="82"/>
      <c r="R13" s="82"/>
      <c r="S13" s="82"/>
      <c r="T13" s="74"/>
      <c r="U13" s="60"/>
      <c r="V13" s="74"/>
      <c r="W13" s="60"/>
      <c r="X13" s="72"/>
      <c r="Y13" s="72"/>
    </row>
    <row r="14" spans="1:25" s="89" customFormat="1" ht="29.25" customHeight="1">
      <c r="A14" s="81"/>
      <c r="B14" s="83" t="s">
        <v>35</v>
      </c>
      <c r="C14" s="83" t="s">
        <v>29</v>
      </c>
      <c r="D14" s="83" t="s">
        <v>25</v>
      </c>
      <c r="E14" s="83" t="s">
        <v>26</v>
      </c>
      <c r="F14" s="83" t="s">
        <v>36</v>
      </c>
      <c r="G14" s="83" t="s">
        <v>37</v>
      </c>
      <c r="H14" s="83" t="s">
        <v>38</v>
      </c>
      <c r="I14" s="84" t="s">
        <v>33</v>
      </c>
      <c r="J14" s="85" t="s">
        <v>14</v>
      </c>
      <c r="K14" s="84" t="s">
        <v>56</v>
      </c>
      <c r="L14" s="86"/>
      <c r="M14" s="87" t="s">
        <v>14</v>
      </c>
      <c r="N14" s="86"/>
      <c r="O14" s="87" t="s">
        <v>42</v>
      </c>
      <c r="P14" s="87" t="s">
        <v>43</v>
      </c>
      <c r="Q14" s="87" t="s">
        <v>44</v>
      </c>
      <c r="R14" s="87" t="s">
        <v>45</v>
      </c>
      <c r="S14" s="88"/>
      <c r="T14" s="127" t="s">
        <v>53</v>
      </c>
      <c r="U14" s="128" t="s">
        <v>54</v>
      </c>
      <c r="V14" s="127" t="s">
        <v>52</v>
      </c>
      <c r="W14" s="128" t="s">
        <v>55</v>
      </c>
      <c r="X14" s="129"/>
      <c r="Y14" s="129"/>
    </row>
    <row r="15" spans="1:25" s="90" customFormat="1" ht="30" customHeight="1">
      <c r="A15" s="91"/>
      <c r="B15" s="92" t="s">
        <v>39</v>
      </c>
      <c r="G15" s="93"/>
      <c r="H15" s="93"/>
      <c r="I15" s="94">
        <f>SUBTOTAL(109,I16:I130)</f>
        <v>0</v>
      </c>
      <c r="J15" s="95"/>
      <c r="K15" s="94">
        <f>SUBTOTAL(109,K16:K130)</f>
        <v>0</v>
      </c>
      <c r="L15" s="96"/>
      <c r="M15" s="133"/>
      <c r="N15" s="96"/>
      <c r="O15" s="97"/>
      <c r="P15" s="98" t="s">
        <v>41</v>
      </c>
      <c r="Q15" s="99"/>
      <c r="R15" s="98" t="s">
        <v>41</v>
      </c>
      <c r="S15" s="100"/>
      <c r="T15" s="95"/>
      <c r="U15" s="94">
        <f>SUBTOTAL(109,U16:U130)</f>
        <v>0</v>
      </c>
      <c r="V15" s="95"/>
      <c r="W15" s="94">
        <f>SUBTOTAL(109,W16:W130)</f>
        <v>0</v>
      </c>
      <c r="X15" s="130"/>
      <c r="Y15" s="130"/>
    </row>
    <row r="16" spans="1:25" s="101" customFormat="1" ht="25.9" customHeight="1">
      <c r="A16" s="102"/>
      <c r="D16" s="103" t="s">
        <v>31</v>
      </c>
      <c r="E16" s="104" t="s">
        <v>57</v>
      </c>
      <c r="F16" s="105"/>
      <c r="G16" s="106"/>
      <c r="H16" s="106"/>
      <c r="I16" s="107">
        <f>SUBTOTAL(109,I17:I33)</f>
        <v>0</v>
      </c>
      <c r="J16" s="108"/>
      <c r="K16" s="107"/>
      <c r="L16" s="109"/>
      <c r="M16" s="134"/>
      <c r="N16" s="109"/>
      <c r="O16" s="110"/>
      <c r="P16" s="111"/>
      <c r="Q16" s="112"/>
      <c r="R16" s="111"/>
      <c r="S16" s="113"/>
      <c r="T16" s="108"/>
      <c r="U16" s="107"/>
      <c r="V16" s="108"/>
      <c r="W16" s="107"/>
      <c r="X16" s="131"/>
      <c r="Y16" s="131"/>
    </row>
    <row r="17" spans="1:25" s="114" customFormat="1" ht="15.95" customHeight="1">
      <c r="A17" s="18"/>
      <c r="B17" s="22" t="s">
        <v>31</v>
      </c>
      <c r="C17" s="22"/>
      <c r="D17" s="30" t="s">
        <v>58</v>
      </c>
      <c r="E17" s="23" t="s">
        <v>59</v>
      </c>
      <c r="F17" s="115" t="s">
        <v>60</v>
      </c>
      <c r="G17" s="26">
        <v>29</v>
      </c>
      <c r="H17" s="27"/>
      <c r="I17" s="27">
        <f aca="true" t="shared" si="0" ref="I17:I33">ROUND(H17*G17,2)</f>
        <v>0</v>
      </c>
      <c r="J17" s="57">
        <f aca="true" t="shared" si="1" ref="J17:J33">IF(M17=$X$5,$Y$5,$Y$6)</f>
        <v>0.21</v>
      </c>
      <c r="K17" s="27">
        <f aca="true" t="shared" si="2" ref="K17:K33">I17+I17*J17</f>
        <v>0</v>
      </c>
      <c r="L17" s="109"/>
      <c r="M17" s="116" t="s">
        <v>50</v>
      </c>
      <c r="N17" s="109"/>
      <c r="O17" s="117"/>
      <c r="P17" s="117">
        <f aca="true" t="shared" si="3" ref="P17:P33">O17*G17</f>
        <v>0</v>
      </c>
      <c r="Q17" s="117"/>
      <c r="R17" s="117">
        <f aca="true" t="shared" si="4" ref="R17:R33">Q17*G17</f>
        <v>0</v>
      </c>
      <c r="S17" s="118"/>
      <c r="T17" s="57">
        <f aca="true" t="shared" si="5" ref="T17:T33">IF(J17=$Y$5,$Y$5,0)</f>
        <v>0.21</v>
      </c>
      <c r="U17" s="27">
        <f aca="true" t="shared" si="6" ref="U17:U33">IF(T17=$Y$5,I17,0)</f>
        <v>0</v>
      </c>
      <c r="V17" s="57">
        <f aca="true" t="shared" si="7" ref="V17:V33">IF(J17=$Y$6,$Y$6,0)</f>
        <v>0</v>
      </c>
      <c r="W17" s="27">
        <f aca="true" t="shared" si="8" ref="W17:W33">IF(V17=$Y$6,I17,0)</f>
        <v>0</v>
      </c>
      <c r="X17" s="72"/>
      <c r="Y17" s="72"/>
    </row>
    <row r="18" spans="1:25" s="114" customFormat="1" ht="25.9" customHeight="1">
      <c r="A18" s="18"/>
      <c r="B18" s="22" t="s">
        <v>61</v>
      </c>
      <c r="C18" s="22"/>
      <c r="D18" s="30" t="s">
        <v>62</v>
      </c>
      <c r="E18" s="23" t="s">
        <v>63</v>
      </c>
      <c r="F18" s="115" t="s">
        <v>64</v>
      </c>
      <c r="G18" s="26">
        <v>86</v>
      </c>
      <c r="H18" s="27"/>
      <c r="I18" s="27">
        <f t="shared" si="0"/>
        <v>0</v>
      </c>
      <c r="J18" s="57">
        <f t="shared" si="1"/>
        <v>0.21</v>
      </c>
      <c r="K18" s="27">
        <f t="shared" si="2"/>
        <v>0</v>
      </c>
      <c r="L18" s="109"/>
      <c r="M18" s="116" t="s">
        <v>50</v>
      </c>
      <c r="N18" s="109"/>
      <c r="O18" s="117"/>
      <c r="P18" s="117">
        <f t="shared" si="3"/>
        <v>0</v>
      </c>
      <c r="Q18" s="117"/>
      <c r="R18" s="117">
        <f t="shared" si="4"/>
        <v>0</v>
      </c>
      <c r="S18" s="118"/>
      <c r="T18" s="57">
        <f t="shared" si="5"/>
        <v>0.21</v>
      </c>
      <c r="U18" s="27">
        <f t="shared" si="6"/>
        <v>0</v>
      </c>
      <c r="V18" s="57">
        <f t="shared" si="7"/>
        <v>0</v>
      </c>
      <c r="W18" s="27">
        <f t="shared" si="8"/>
        <v>0</v>
      </c>
      <c r="X18" s="72"/>
      <c r="Y18" s="72"/>
    </row>
    <row r="19" spans="1:25" s="114" customFormat="1" ht="25.9" customHeight="1">
      <c r="A19" s="18"/>
      <c r="B19" s="22" t="s">
        <v>65</v>
      </c>
      <c r="C19" s="22"/>
      <c r="D19" s="30" t="s">
        <v>66</v>
      </c>
      <c r="E19" s="23" t="s">
        <v>67</v>
      </c>
      <c r="F19" s="115" t="s">
        <v>64</v>
      </c>
      <c r="G19" s="26">
        <v>40.4</v>
      </c>
      <c r="H19" s="27"/>
      <c r="I19" s="27">
        <f t="shared" si="0"/>
        <v>0</v>
      </c>
      <c r="J19" s="57">
        <f t="shared" si="1"/>
        <v>0.21</v>
      </c>
      <c r="K19" s="27">
        <f t="shared" si="2"/>
        <v>0</v>
      </c>
      <c r="L19" s="109"/>
      <c r="M19" s="116" t="s">
        <v>50</v>
      </c>
      <c r="N19" s="109"/>
      <c r="O19" s="117"/>
      <c r="P19" s="117">
        <f t="shared" si="3"/>
        <v>0</v>
      </c>
      <c r="Q19" s="117"/>
      <c r="R19" s="117">
        <f t="shared" si="4"/>
        <v>0</v>
      </c>
      <c r="S19" s="118"/>
      <c r="T19" s="57">
        <f t="shared" si="5"/>
        <v>0.21</v>
      </c>
      <c r="U19" s="27">
        <f t="shared" si="6"/>
        <v>0</v>
      </c>
      <c r="V19" s="57">
        <f t="shared" si="7"/>
        <v>0</v>
      </c>
      <c r="W19" s="27">
        <f t="shared" si="8"/>
        <v>0</v>
      </c>
      <c r="X19" s="72"/>
      <c r="Y19" s="72"/>
    </row>
    <row r="20" spans="1:25" s="114" customFormat="1" ht="36" customHeight="1">
      <c r="A20" s="18"/>
      <c r="B20" s="22" t="s">
        <v>68</v>
      </c>
      <c r="C20" s="22"/>
      <c r="D20" s="30" t="s">
        <v>69</v>
      </c>
      <c r="E20" s="23" t="s">
        <v>70</v>
      </c>
      <c r="F20" s="115" t="s">
        <v>71</v>
      </c>
      <c r="G20" s="26">
        <v>11</v>
      </c>
      <c r="H20" s="27"/>
      <c r="I20" s="27">
        <f t="shared" si="0"/>
        <v>0</v>
      </c>
      <c r="J20" s="57">
        <f t="shared" si="1"/>
        <v>0.21</v>
      </c>
      <c r="K20" s="27">
        <f t="shared" si="2"/>
        <v>0</v>
      </c>
      <c r="L20" s="109"/>
      <c r="M20" s="116" t="s">
        <v>50</v>
      </c>
      <c r="N20" s="109"/>
      <c r="O20" s="117"/>
      <c r="P20" s="117">
        <f t="shared" si="3"/>
        <v>0</v>
      </c>
      <c r="Q20" s="117"/>
      <c r="R20" s="117">
        <f t="shared" si="4"/>
        <v>0</v>
      </c>
      <c r="S20" s="118"/>
      <c r="T20" s="57">
        <f t="shared" si="5"/>
        <v>0.21</v>
      </c>
      <c r="U20" s="27">
        <f t="shared" si="6"/>
        <v>0</v>
      </c>
      <c r="V20" s="57">
        <f t="shared" si="7"/>
        <v>0</v>
      </c>
      <c r="W20" s="27">
        <f t="shared" si="8"/>
        <v>0</v>
      </c>
      <c r="X20" s="72"/>
      <c r="Y20" s="72"/>
    </row>
    <row r="21" spans="1:25" s="114" customFormat="1" ht="15.95" customHeight="1">
      <c r="A21" s="18"/>
      <c r="B21" s="22" t="s">
        <v>72</v>
      </c>
      <c r="C21" s="22"/>
      <c r="D21" s="30" t="s">
        <v>73</v>
      </c>
      <c r="E21" s="23" t="s">
        <v>74</v>
      </c>
      <c r="F21" s="115" t="s">
        <v>64</v>
      </c>
      <c r="G21" s="26">
        <v>14</v>
      </c>
      <c r="H21" s="27"/>
      <c r="I21" s="27">
        <f t="shared" si="0"/>
        <v>0</v>
      </c>
      <c r="J21" s="57">
        <f t="shared" si="1"/>
        <v>0.21</v>
      </c>
      <c r="K21" s="27">
        <f t="shared" si="2"/>
        <v>0</v>
      </c>
      <c r="L21" s="109"/>
      <c r="M21" s="116" t="s">
        <v>50</v>
      </c>
      <c r="N21" s="109"/>
      <c r="O21" s="117"/>
      <c r="P21" s="117">
        <f t="shared" si="3"/>
        <v>0</v>
      </c>
      <c r="Q21" s="117"/>
      <c r="R21" s="117">
        <f t="shared" si="4"/>
        <v>0</v>
      </c>
      <c r="S21" s="118"/>
      <c r="T21" s="57">
        <f t="shared" si="5"/>
        <v>0.21</v>
      </c>
      <c r="U21" s="27">
        <f t="shared" si="6"/>
        <v>0</v>
      </c>
      <c r="V21" s="57">
        <f t="shared" si="7"/>
        <v>0</v>
      </c>
      <c r="W21" s="27">
        <f t="shared" si="8"/>
        <v>0</v>
      </c>
      <c r="X21" s="72"/>
      <c r="Y21" s="72"/>
    </row>
    <row r="22" spans="1:25" s="114" customFormat="1" ht="15.95" customHeight="1">
      <c r="A22" s="18"/>
      <c r="B22" s="22" t="s">
        <v>75</v>
      </c>
      <c r="C22" s="22"/>
      <c r="D22" s="30" t="s">
        <v>76</v>
      </c>
      <c r="E22" s="23" t="s">
        <v>77</v>
      </c>
      <c r="F22" s="115" t="s">
        <v>64</v>
      </c>
      <c r="G22" s="26">
        <v>14</v>
      </c>
      <c r="H22" s="27"/>
      <c r="I22" s="27">
        <f t="shared" si="0"/>
        <v>0</v>
      </c>
      <c r="J22" s="57">
        <f t="shared" si="1"/>
        <v>0.21</v>
      </c>
      <c r="K22" s="27">
        <f t="shared" si="2"/>
        <v>0</v>
      </c>
      <c r="L22" s="109"/>
      <c r="M22" s="116" t="s">
        <v>50</v>
      </c>
      <c r="N22" s="109"/>
      <c r="O22" s="117"/>
      <c r="P22" s="117">
        <f t="shared" si="3"/>
        <v>0</v>
      </c>
      <c r="Q22" s="117"/>
      <c r="R22" s="117">
        <f t="shared" si="4"/>
        <v>0</v>
      </c>
      <c r="S22" s="118"/>
      <c r="T22" s="57">
        <f t="shared" si="5"/>
        <v>0.21</v>
      </c>
      <c r="U22" s="27">
        <f t="shared" si="6"/>
        <v>0</v>
      </c>
      <c r="V22" s="57">
        <f t="shared" si="7"/>
        <v>0</v>
      </c>
      <c r="W22" s="27">
        <f t="shared" si="8"/>
        <v>0</v>
      </c>
      <c r="X22" s="72"/>
      <c r="Y22" s="72"/>
    </row>
    <row r="23" spans="1:25" s="114" customFormat="1" ht="36" customHeight="1">
      <c r="A23" s="18"/>
      <c r="B23" s="22" t="s">
        <v>78</v>
      </c>
      <c r="C23" s="22"/>
      <c r="D23" s="30" t="s">
        <v>79</v>
      </c>
      <c r="E23" s="23" t="s">
        <v>80</v>
      </c>
      <c r="F23" s="115" t="s">
        <v>71</v>
      </c>
      <c r="G23" s="26">
        <v>51</v>
      </c>
      <c r="H23" s="27"/>
      <c r="I23" s="27">
        <f t="shared" si="0"/>
        <v>0</v>
      </c>
      <c r="J23" s="57">
        <f t="shared" si="1"/>
        <v>0.21</v>
      </c>
      <c r="K23" s="27">
        <f t="shared" si="2"/>
        <v>0</v>
      </c>
      <c r="L23" s="109"/>
      <c r="M23" s="116" t="s">
        <v>50</v>
      </c>
      <c r="N23" s="109"/>
      <c r="O23" s="117"/>
      <c r="P23" s="117">
        <f t="shared" si="3"/>
        <v>0</v>
      </c>
      <c r="Q23" s="117"/>
      <c r="R23" s="117">
        <f t="shared" si="4"/>
        <v>0</v>
      </c>
      <c r="S23" s="118"/>
      <c r="T23" s="57">
        <f t="shared" si="5"/>
        <v>0.21</v>
      </c>
      <c r="U23" s="27">
        <f t="shared" si="6"/>
        <v>0</v>
      </c>
      <c r="V23" s="57">
        <f t="shared" si="7"/>
        <v>0</v>
      </c>
      <c r="W23" s="27">
        <f t="shared" si="8"/>
        <v>0</v>
      </c>
      <c r="X23" s="72"/>
      <c r="Y23" s="72"/>
    </row>
    <row r="24" spans="1:25" s="114" customFormat="1" ht="25.9" customHeight="1">
      <c r="A24" s="18"/>
      <c r="B24" s="22" t="s">
        <v>81</v>
      </c>
      <c r="C24" s="22"/>
      <c r="D24" s="30" t="s">
        <v>82</v>
      </c>
      <c r="E24" s="23" t="s">
        <v>83</v>
      </c>
      <c r="F24" s="115" t="s">
        <v>71</v>
      </c>
      <c r="G24" s="26">
        <v>3</v>
      </c>
      <c r="H24" s="27"/>
      <c r="I24" s="27">
        <f t="shared" si="0"/>
        <v>0</v>
      </c>
      <c r="J24" s="57">
        <f t="shared" si="1"/>
        <v>0.21</v>
      </c>
      <c r="K24" s="27">
        <f t="shared" si="2"/>
        <v>0</v>
      </c>
      <c r="L24" s="109"/>
      <c r="M24" s="116" t="s">
        <v>50</v>
      </c>
      <c r="N24" s="109"/>
      <c r="O24" s="117"/>
      <c r="P24" s="117">
        <f t="shared" si="3"/>
        <v>0</v>
      </c>
      <c r="Q24" s="117"/>
      <c r="R24" s="117">
        <f t="shared" si="4"/>
        <v>0</v>
      </c>
      <c r="S24" s="118"/>
      <c r="T24" s="57">
        <f t="shared" si="5"/>
        <v>0.21</v>
      </c>
      <c r="U24" s="27">
        <f t="shared" si="6"/>
        <v>0</v>
      </c>
      <c r="V24" s="57">
        <f t="shared" si="7"/>
        <v>0</v>
      </c>
      <c r="W24" s="27">
        <f t="shared" si="8"/>
        <v>0</v>
      </c>
      <c r="X24" s="72"/>
      <c r="Y24" s="72"/>
    </row>
    <row r="25" spans="1:25" s="114" customFormat="1" ht="25.9" customHeight="1">
      <c r="A25" s="18"/>
      <c r="B25" s="22" t="s">
        <v>84</v>
      </c>
      <c r="C25" s="22"/>
      <c r="D25" s="30" t="s">
        <v>85</v>
      </c>
      <c r="E25" s="23" t="s">
        <v>86</v>
      </c>
      <c r="F25" s="115" t="s">
        <v>71</v>
      </c>
      <c r="G25" s="26">
        <v>1</v>
      </c>
      <c r="H25" s="27"/>
      <c r="I25" s="27">
        <f t="shared" si="0"/>
        <v>0</v>
      </c>
      <c r="J25" s="57">
        <f t="shared" si="1"/>
        <v>0.21</v>
      </c>
      <c r="K25" s="27">
        <f t="shared" si="2"/>
        <v>0</v>
      </c>
      <c r="L25" s="109"/>
      <c r="M25" s="116" t="s">
        <v>50</v>
      </c>
      <c r="N25" s="109"/>
      <c r="O25" s="117"/>
      <c r="P25" s="117">
        <f t="shared" si="3"/>
        <v>0</v>
      </c>
      <c r="Q25" s="117"/>
      <c r="R25" s="117">
        <f t="shared" si="4"/>
        <v>0</v>
      </c>
      <c r="S25" s="118"/>
      <c r="T25" s="57">
        <f t="shared" si="5"/>
        <v>0.21</v>
      </c>
      <c r="U25" s="27">
        <f t="shared" si="6"/>
        <v>0</v>
      </c>
      <c r="V25" s="57">
        <f t="shared" si="7"/>
        <v>0</v>
      </c>
      <c r="W25" s="27">
        <f t="shared" si="8"/>
        <v>0</v>
      </c>
      <c r="X25" s="72"/>
      <c r="Y25" s="72"/>
    </row>
    <row r="26" spans="1:25" s="114" customFormat="1" ht="25.9" customHeight="1">
      <c r="A26" s="18"/>
      <c r="B26" s="22" t="s">
        <v>87</v>
      </c>
      <c r="C26" s="22"/>
      <c r="D26" s="30" t="s">
        <v>88</v>
      </c>
      <c r="E26" s="23" t="s">
        <v>89</v>
      </c>
      <c r="F26" s="115" t="s">
        <v>71</v>
      </c>
      <c r="G26" s="26">
        <v>1</v>
      </c>
      <c r="H26" s="27"/>
      <c r="I26" s="27">
        <f t="shared" si="0"/>
        <v>0</v>
      </c>
      <c r="J26" s="57">
        <f t="shared" si="1"/>
        <v>0.21</v>
      </c>
      <c r="K26" s="27">
        <f t="shared" si="2"/>
        <v>0</v>
      </c>
      <c r="L26" s="109"/>
      <c r="M26" s="116" t="s">
        <v>50</v>
      </c>
      <c r="N26" s="109"/>
      <c r="O26" s="117"/>
      <c r="P26" s="117">
        <f t="shared" si="3"/>
        <v>0</v>
      </c>
      <c r="Q26" s="117"/>
      <c r="R26" s="117">
        <f t="shared" si="4"/>
        <v>0</v>
      </c>
      <c r="S26" s="118"/>
      <c r="T26" s="57">
        <f t="shared" si="5"/>
        <v>0.21</v>
      </c>
      <c r="U26" s="27">
        <f t="shared" si="6"/>
        <v>0</v>
      </c>
      <c r="V26" s="57">
        <f t="shared" si="7"/>
        <v>0</v>
      </c>
      <c r="W26" s="27">
        <f t="shared" si="8"/>
        <v>0</v>
      </c>
      <c r="X26" s="72"/>
      <c r="Y26" s="72"/>
    </row>
    <row r="27" spans="1:25" s="114" customFormat="1" ht="36" customHeight="1">
      <c r="A27" s="18"/>
      <c r="B27" s="22" t="s">
        <v>90</v>
      </c>
      <c r="C27" s="22"/>
      <c r="D27" s="30" t="s">
        <v>91</v>
      </c>
      <c r="E27" s="23" t="s">
        <v>92</v>
      </c>
      <c r="F27" s="115" t="s">
        <v>71</v>
      </c>
      <c r="G27" s="26">
        <v>2</v>
      </c>
      <c r="H27" s="27"/>
      <c r="I27" s="27">
        <f t="shared" si="0"/>
        <v>0</v>
      </c>
      <c r="J27" s="57">
        <f t="shared" si="1"/>
        <v>0.21</v>
      </c>
      <c r="K27" s="27">
        <f t="shared" si="2"/>
        <v>0</v>
      </c>
      <c r="L27" s="109"/>
      <c r="M27" s="116" t="s">
        <v>50</v>
      </c>
      <c r="N27" s="109"/>
      <c r="O27" s="117"/>
      <c r="P27" s="117">
        <f t="shared" si="3"/>
        <v>0</v>
      </c>
      <c r="Q27" s="117"/>
      <c r="R27" s="117">
        <f t="shared" si="4"/>
        <v>0</v>
      </c>
      <c r="S27" s="118"/>
      <c r="T27" s="57">
        <f t="shared" si="5"/>
        <v>0.21</v>
      </c>
      <c r="U27" s="27">
        <f t="shared" si="6"/>
        <v>0</v>
      </c>
      <c r="V27" s="57">
        <f t="shared" si="7"/>
        <v>0</v>
      </c>
      <c r="W27" s="27">
        <f t="shared" si="8"/>
        <v>0</v>
      </c>
      <c r="X27" s="72"/>
      <c r="Y27" s="72"/>
    </row>
    <row r="28" spans="1:25" s="114" customFormat="1" ht="25.9" customHeight="1">
      <c r="A28" s="18"/>
      <c r="B28" s="22" t="s">
        <v>93</v>
      </c>
      <c r="C28" s="22"/>
      <c r="D28" s="30" t="s">
        <v>94</v>
      </c>
      <c r="E28" s="23" t="s">
        <v>95</v>
      </c>
      <c r="F28" s="115" t="s">
        <v>71</v>
      </c>
      <c r="G28" s="26">
        <v>65</v>
      </c>
      <c r="H28" s="27"/>
      <c r="I28" s="27">
        <f t="shared" si="0"/>
        <v>0</v>
      </c>
      <c r="J28" s="57">
        <f t="shared" si="1"/>
        <v>0.21</v>
      </c>
      <c r="K28" s="27">
        <f t="shared" si="2"/>
        <v>0</v>
      </c>
      <c r="L28" s="109"/>
      <c r="M28" s="116" t="s">
        <v>50</v>
      </c>
      <c r="N28" s="109"/>
      <c r="O28" s="117"/>
      <c r="P28" s="117">
        <f t="shared" si="3"/>
        <v>0</v>
      </c>
      <c r="Q28" s="117"/>
      <c r="R28" s="117">
        <f t="shared" si="4"/>
        <v>0</v>
      </c>
      <c r="S28" s="118"/>
      <c r="T28" s="57">
        <f t="shared" si="5"/>
        <v>0.21</v>
      </c>
      <c r="U28" s="27">
        <f t="shared" si="6"/>
        <v>0</v>
      </c>
      <c r="V28" s="57">
        <f t="shared" si="7"/>
        <v>0</v>
      </c>
      <c r="W28" s="27">
        <f t="shared" si="8"/>
        <v>0</v>
      </c>
      <c r="X28" s="72"/>
      <c r="Y28" s="72"/>
    </row>
    <row r="29" spans="1:25" s="114" customFormat="1" ht="25.9" customHeight="1">
      <c r="A29" s="18"/>
      <c r="B29" s="22" t="s">
        <v>96</v>
      </c>
      <c r="C29" s="22"/>
      <c r="D29" s="30" t="s">
        <v>97</v>
      </c>
      <c r="E29" s="23" t="s">
        <v>98</v>
      </c>
      <c r="F29" s="115" t="s">
        <v>71</v>
      </c>
      <c r="G29" s="26">
        <v>67</v>
      </c>
      <c r="H29" s="27"/>
      <c r="I29" s="27">
        <f t="shared" si="0"/>
        <v>0</v>
      </c>
      <c r="J29" s="57">
        <f t="shared" si="1"/>
        <v>0.21</v>
      </c>
      <c r="K29" s="27">
        <f t="shared" si="2"/>
        <v>0</v>
      </c>
      <c r="L29" s="109"/>
      <c r="M29" s="116" t="s">
        <v>50</v>
      </c>
      <c r="N29" s="109"/>
      <c r="O29" s="117"/>
      <c r="P29" s="117">
        <f t="shared" si="3"/>
        <v>0</v>
      </c>
      <c r="Q29" s="117"/>
      <c r="R29" s="117">
        <f t="shared" si="4"/>
        <v>0</v>
      </c>
      <c r="S29" s="118"/>
      <c r="T29" s="57">
        <f t="shared" si="5"/>
        <v>0.21</v>
      </c>
      <c r="U29" s="27">
        <f t="shared" si="6"/>
        <v>0</v>
      </c>
      <c r="V29" s="57">
        <f t="shared" si="7"/>
        <v>0</v>
      </c>
      <c r="W29" s="27">
        <f t="shared" si="8"/>
        <v>0</v>
      </c>
      <c r="X29" s="72"/>
      <c r="Y29" s="72"/>
    </row>
    <row r="30" spans="1:25" s="114" customFormat="1" ht="25.9" customHeight="1">
      <c r="A30" s="18"/>
      <c r="B30" s="22" t="s">
        <v>99</v>
      </c>
      <c r="C30" s="22"/>
      <c r="D30" s="30" t="s">
        <v>100</v>
      </c>
      <c r="E30" s="23" t="s">
        <v>101</v>
      </c>
      <c r="F30" s="115" t="s">
        <v>71</v>
      </c>
      <c r="G30" s="26">
        <v>67</v>
      </c>
      <c r="H30" s="27"/>
      <c r="I30" s="27">
        <f t="shared" si="0"/>
        <v>0</v>
      </c>
      <c r="J30" s="57">
        <f t="shared" si="1"/>
        <v>0.21</v>
      </c>
      <c r="K30" s="27">
        <f t="shared" si="2"/>
        <v>0</v>
      </c>
      <c r="L30" s="109"/>
      <c r="M30" s="116" t="s">
        <v>50</v>
      </c>
      <c r="N30" s="109"/>
      <c r="O30" s="117"/>
      <c r="P30" s="117">
        <f t="shared" si="3"/>
        <v>0</v>
      </c>
      <c r="Q30" s="117"/>
      <c r="R30" s="117">
        <f t="shared" si="4"/>
        <v>0</v>
      </c>
      <c r="S30" s="118"/>
      <c r="T30" s="57">
        <f t="shared" si="5"/>
        <v>0.21</v>
      </c>
      <c r="U30" s="27">
        <f t="shared" si="6"/>
        <v>0</v>
      </c>
      <c r="V30" s="57">
        <f t="shared" si="7"/>
        <v>0</v>
      </c>
      <c r="W30" s="27">
        <f t="shared" si="8"/>
        <v>0</v>
      </c>
      <c r="X30" s="72"/>
      <c r="Y30" s="72"/>
    </row>
    <row r="31" spans="1:25" s="114" customFormat="1" ht="25.9" customHeight="1">
      <c r="A31" s="18"/>
      <c r="B31" s="22" t="s">
        <v>102</v>
      </c>
      <c r="C31" s="22"/>
      <c r="D31" s="30" t="s">
        <v>103</v>
      </c>
      <c r="E31" s="23" t="s">
        <v>104</v>
      </c>
      <c r="F31" s="115" t="s">
        <v>105</v>
      </c>
      <c r="G31" s="26">
        <v>123.95</v>
      </c>
      <c r="H31" s="27"/>
      <c r="I31" s="27">
        <f t="shared" si="0"/>
        <v>0</v>
      </c>
      <c r="J31" s="57">
        <f t="shared" si="1"/>
        <v>0.21</v>
      </c>
      <c r="K31" s="27">
        <f t="shared" si="2"/>
        <v>0</v>
      </c>
      <c r="L31" s="109"/>
      <c r="M31" s="116" t="s">
        <v>50</v>
      </c>
      <c r="N31" s="109"/>
      <c r="O31" s="117"/>
      <c r="P31" s="117">
        <f t="shared" si="3"/>
        <v>0</v>
      </c>
      <c r="Q31" s="117"/>
      <c r="R31" s="117">
        <f t="shared" si="4"/>
        <v>0</v>
      </c>
      <c r="S31" s="118"/>
      <c r="T31" s="57">
        <f t="shared" si="5"/>
        <v>0.21</v>
      </c>
      <c r="U31" s="27">
        <f t="shared" si="6"/>
        <v>0</v>
      </c>
      <c r="V31" s="57">
        <f t="shared" si="7"/>
        <v>0</v>
      </c>
      <c r="W31" s="27">
        <f t="shared" si="8"/>
        <v>0</v>
      </c>
      <c r="X31" s="72"/>
      <c r="Y31" s="72"/>
    </row>
    <row r="32" spans="1:25" s="114" customFormat="1" ht="25.9" customHeight="1">
      <c r="A32" s="18"/>
      <c r="B32" s="22" t="s">
        <v>106</v>
      </c>
      <c r="C32" s="22"/>
      <c r="D32" s="30" t="s">
        <v>107</v>
      </c>
      <c r="E32" s="23" t="s">
        <v>108</v>
      </c>
      <c r="F32" s="115" t="s">
        <v>71</v>
      </c>
      <c r="G32" s="26">
        <v>53</v>
      </c>
      <c r="H32" s="27"/>
      <c r="I32" s="27">
        <f t="shared" si="0"/>
        <v>0</v>
      </c>
      <c r="J32" s="57">
        <f t="shared" si="1"/>
        <v>0.21</v>
      </c>
      <c r="K32" s="27">
        <f t="shared" si="2"/>
        <v>0</v>
      </c>
      <c r="L32" s="109"/>
      <c r="M32" s="116" t="s">
        <v>50</v>
      </c>
      <c r="N32" s="109"/>
      <c r="O32" s="117"/>
      <c r="P32" s="117">
        <f t="shared" si="3"/>
        <v>0</v>
      </c>
      <c r="Q32" s="117"/>
      <c r="R32" s="117">
        <f t="shared" si="4"/>
        <v>0</v>
      </c>
      <c r="S32" s="118"/>
      <c r="T32" s="57">
        <f t="shared" si="5"/>
        <v>0.21</v>
      </c>
      <c r="U32" s="27">
        <f t="shared" si="6"/>
        <v>0</v>
      </c>
      <c r="V32" s="57">
        <f t="shared" si="7"/>
        <v>0</v>
      </c>
      <c r="W32" s="27">
        <f t="shared" si="8"/>
        <v>0</v>
      </c>
      <c r="X32" s="72"/>
      <c r="Y32" s="72"/>
    </row>
    <row r="33" spans="1:25" s="119" customFormat="1" ht="15.95" customHeight="1">
      <c r="A33" s="19"/>
      <c r="B33" s="24" t="s">
        <v>109</v>
      </c>
      <c r="C33" s="24"/>
      <c r="D33" s="31" t="s">
        <v>110</v>
      </c>
      <c r="E33" s="25" t="s">
        <v>111</v>
      </c>
      <c r="F33" s="120" t="s">
        <v>105</v>
      </c>
      <c r="G33" s="28">
        <v>103.35</v>
      </c>
      <c r="H33" s="29"/>
      <c r="I33" s="29">
        <f t="shared" si="0"/>
        <v>0</v>
      </c>
      <c r="J33" s="143">
        <f t="shared" si="1"/>
        <v>0.21</v>
      </c>
      <c r="K33" s="29">
        <f t="shared" si="2"/>
        <v>0</v>
      </c>
      <c r="L33" s="144"/>
      <c r="M33" s="145" t="s">
        <v>50</v>
      </c>
      <c r="N33" s="144"/>
      <c r="O33" s="146"/>
      <c r="P33" s="146">
        <f t="shared" si="3"/>
        <v>0</v>
      </c>
      <c r="Q33" s="146"/>
      <c r="R33" s="146">
        <f t="shared" si="4"/>
        <v>0</v>
      </c>
      <c r="S33" s="147"/>
      <c r="T33" s="143">
        <f t="shared" si="5"/>
        <v>0.21</v>
      </c>
      <c r="U33" s="29">
        <f t="shared" si="6"/>
        <v>0</v>
      </c>
      <c r="V33" s="143">
        <f t="shared" si="7"/>
        <v>0</v>
      </c>
      <c r="W33" s="29">
        <f t="shared" si="8"/>
        <v>0</v>
      </c>
      <c r="X33" s="132"/>
      <c r="Y33" s="132"/>
    </row>
    <row r="34" spans="1:25" s="101" customFormat="1" ht="25.9" customHeight="1">
      <c r="A34" s="102"/>
      <c r="D34" s="103" t="s">
        <v>61</v>
      </c>
      <c r="E34" s="104" t="s">
        <v>112</v>
      </c>
      <c r="F34" s="105"/>
      <c r="G34" s="106"/>
      <c r="H34" s="106"/>
      <c r="I34" s="107">
        <f>SUBTOTAL(109,I35:I43)</f>
        <v>0</v>
      </c>
      <c r="J34" s="108"/>
      <c r="K34" s="107"/>
      <c r="L34" s="109"/>
      <c r="M34" s="134"/>
      <c r="N34" s="109"/>
      <c r="O34" s="110"/>
      <c r="P34" s="111"/>
      <c r="Q34" s="112"/>
      <c r="R34" s="111"/>
      <c r="S34" s="113"/>
      <c r="T34" s="108"/>
      <c r="U34" s="107"/>
      <c r="V34" s="108"/>
      <c r="W34" s="107"/>
      <c r="X34" s="131"/>
      <c r="Y34" s="131"/>
    </row>
    <row r="35" spans="1:25" s="114" customFormat="1" ht="15.95" customHeight="1">
      <c r="A35" s="18"/>
      <c r="B35" s="22" t="s">
        <v>113</v>
      </c>
      <c r="C35" s="22"/>
      <c r="D35" s="30" t="s">
        <v>114</v>
      </c>
      <c r="E35" s="23" t="s">
        <v>115</v>
      </c>
      <c r="F35" s="115" t="s">
        <v>64</v>
      </c>
      <c r="G35" s="26">
        <v>12</v>
      </c>
      <c r="H35" s="27"/>
      <c r="I35" s="27">
        <f aca="true" t="shared" si="9" ref="I35:I67">ROUND(H35*G35,2)</f>
        <v>0</v>
      </c>
      <c r="J35" s="57">
        <f aca="true" t="shared" si="10" ref="J35:J67">IF(M35=$X$5,$Y$5,$Y$6)</f>
        <v>0.21</v>
      </c>
      <c r="K35" s="27">
        <f aca="true" t="shared" si="11" ref="K35:K67">I35+I35*J35</f>
        <v>0</v>
      </c>
      <c r="L35" s="109"/>
      <c r="M35" s="116" t="s">
        <v>50</v>
      </c>
      <c r="N35" s="109"/>
      <c r="O35" s="117"/>
      <c r="P35" s="117">
        <f aca="true" t="shared" si="12" ref="P35:P67">O35*G35</f>
        <v>0</v>
      </c>
      <c r="Q35" s="117"/>
      <c r="R35" s="117">
        <f aca="true" t="shared" si="13" ref="R35:R67">Q35*G35</f>
        <v>0</v>
      </c>
      <c r="S35" s="118"/>
      <c r="T35" s="57">
        <f aca="true" t="shared" si="14" ref="T35:T67">IF(J35=$Y$5,$Y$5,0)</f>
        <v>0.21</v>
      </c>
      <c r="U35" s="27">
        <f aca="true" t="shared" si="15" ref="U35:U67">IF(T35=$Y$5,I35,0)</f>
        <v>0</v>
      </c>
      <c r="V35" s="57">
        <f aca="true" t="shared" si="16" ref="V35:V67">IF(J35=$Y$6,$Y$6,0)</f>
        <v>0</v>
      </c>
      <c r="W35" s="27">
        <f aca="true" t="shared" si="17" ref="W35:W67">IF(V35=$Y$6,I35,0)</f>
        <v>0</v>
      </c>
      <c r="X35" s="72"/>
      <c r="Y35" s="72"/>
    </row>
    <row r="36" spans="1:25" s="114" customFormat="1" ht="25.9" customHeight="1">
      <c r="A36" s="18"/>
      <c r="B36" s="22" t="s">
        <v>116</v>
      </c>
      <c r="C36" s="22"/>
      <c r="D36" s="30" t="s">
        <v>117</v>
      </c>
      <c r="E36" s="23" t="s">
        <v>118</v>
      </c>
      <c r="F36" s="115" t="s">
        <v>64</v>
      </c>
      <c r="G36" s="26">
        <v>4</v>
      </c>
      <c r="H36" s="27"/>
      <c r="I36" s="27">
        <f t="shared" si="9"/>
        <v>0</v>
      </c>
      <c r="J36" s="57">
        <f t="shared" si="10"/>
        <v>0.21</v>
      </c>
      <c r="K36" s="27">
        <f t="shared" si="11"/>
        <v>0</v>
      </c>
      <c r="L36" s="109"/>
      <c r="M36" s="116" t="s">
        <v>50</v>
      </c>
      <c r="N36" s="109"/>
      <c r="O36" s="117"/>
      <c r="P36" s="117">
        <f t="shared" si="12"/>
        <v>0</v>
      </c>
      <c r="Q36" s="117"/>
      <c r="R36" s="117">
        <f t="shared" si="13"/>
        <v>0</v>
      </c>
      <c r="S36" s="118"/>
      <c r="T36" s="57">
        <f t="shared" si="14"/>
        <v>0.21</v>
      </c>
      <c r="U36" s="27">
        <f t="shared" si="15"/>
        <v>0</v>
      </c>
      <c r="V36" s="57">
        <f t="shared" si="16"/>
        <v>0</v>
      </c>
      <c r="W36" s="27">
        <f t="shared" si="17"/>
        <v>0</v>
      </c>
      <c r="X36" s="72"/>
      <c r="Y36" s="72"/>
    </row>
    <row r="37" spans="1:25" s="119" customFormat="1" ht="15.95" customHeight="1">
      <c r="A37" s="19"/>
      <c r="B37" s="24" t="s">
        <v>119</v>
      </c>
      <c r="C37" s="24"/>
      <c r="D37" s="31" t="s">
        <v>120</v>
      </c>
      <c r="E37" s="25" t="s">
        <v>121</v>
      </c>
      <c r="F37" s="120" t="s">
        <v>122</v>
      </c>
      <c r="G37" s="28">
        <v>4</v>
      </c>
      <c r="H37" s="29"/>
      <c r="I37" s="29">
        <f t="shared" si="9"/>
        <v>0</v>
      </c>
      <c r="J37" s="143">
        <f t="shared" si="10"/>
        <v>0.21</v>
      </c>
      <c r="K37" s="29">
        <f t="shared" si="11"/>
        <v>0</v>
      </c>
      <c r="L37" s="144"/>
      <c r="M37" s="145" t="s">
        <v>50</v>
      </c>
      <c r="N37" s="144"/>
      <c r="O37" s="146"/>
      <c r="P37" s="146">
        <f t="shared" si="12"/>
        <v>0</v>
      </c>
      <c r="Q37" s="146"/>
      <c r="R37" s="146">
        <f t="shared" si="13"/>
        <v>0</v>
      </c>
      <c r="S37" s="147"/>
      <c r="T37" s="143">
        <f t="shared" si="14"/>
        <v>0.21</v>
      </c>
      <c r="U37" s="29">
        <f t="shared" si="15"/>
        <v>0</v>
      </c>
      <c r="V37" s="143">
        <f t="shared" si="16"/>
        <v>0</v>
      </c>
      <c r="W37" s="29">
        <f t="shared" si="17"/>
        <v>0</v>
      </c>
      <c r="X37" s="132"/>
      <c r="Y37" s="132"/>
    </row>
    <row r="38" spans="1:25" s="114" customFormat="1" ht="25.9" customHeight="1">
      <c r="A38" s="18"/>
      <c r="B38" s="22" t="s">
        <v>123</v>
      </c>
      <c r="C38" s="22"/>
      <c r="D38" s="30" t="s">
        <v>124</v>
      </c>
      <c r="E38" s="23" t="s">
        <v>125</v>
      </c>
      <c r="F38" s="115" t="s">
        <v>71</v>
      </c>
      <c r="G38" s="26">
        <v>1.8</v>
      </c>
      <c r="H38" s="27"/>
      <c r="I38" s="27">
        <f t="shared" si="9"/>
        <v>0</v>
      </c>
      <c r="J38" s="57">
        <f t="shared" si="10"/>
        <v>0.21</v>
      </c>
      <c r="K38" s="27">
        <f t="shared" si="11"/>
        <v>0</v>
      </c>
      <c r="L38" s="109"/>
      <c r="M38" s="116" t="s">
        <v>50</v>
      </c>
      <c r="N38" s="109"/>
      <c r="O38" s="117"/>
      <c r="P38" s="117">
        <f t="shared" si="12"/>
        <v>0</v>
      </c>
      <c r="Q38" s="117"/>
      <c r="R38" s="117">
        <f t="shared" si="13"/>
        <v>0</v>
      </c>
      <c r="S38" s="118"/>
      <c r="T38" s="57">
        <f t="shared" si="14"/>
        <v>0.21</v>
      </c>
      <c r="U38" s="27">
        <f t="shared" si="15"/>
        <v>0</v>
      </c>
      <c r="V38" s="57">
        <f t="shared" si="16"/>
        <v>0</v>
      </c>
      <c r="W38" s="27">
        <f t="shared" si="17"/>
        <v>0</v>
      </c>
      <c r="X38" s="72"/>
      <c r="Y38" s="72"/>
    </row>
    <row r="39" spans="1:25" s="114" customFormat="1" ht="15.95" customHeight="1">
      <c r="A39" s="18"/>
      <c r="B39" s="22" t="s">
        <v>126</v>
      </c>
      <c r="C39" s="22"/>
      <c r="D39" s="30" t="s">
        <v>127</v>
      </c>
      <c r="E39" s="23" t="s">
        <v>128</v>
      </c>
      <c r="F39" s="115" t="s">
        <v>71</v>
      </c>
      <c r="G39" s="26">
        <v>1.9</v>
      </c>
      <c r="H39" s="27"/>
      <c r="I39" s="27">
        <f t="shared" si="9"/>
        <v>0</v>
      </c>
      <c r="J39" s="57">
        <f t="shared" si="10"/>
        <v>0.21</v>
      </c>
      <c r="K39" s="27">
        <f t="shared" si="11"/>
        <v>0</v>
      </c>
      <c r="L39" s="109"/>
      <c r="M39" s="116" t="s">
        <v>50</v>
      </c>
      <c r="N39" s="109"/>
      <c r="O39" s="117"/>
      <c r="P39" s="117">
        <f t="shared" si="12"/>
        <v>0</v>
      </c>
      <c r="Q39" s="117"/>
      <c r="R39" s="117">
        <f t="shared" si="13"/>
        <v>0</v>
      </c>
      <c r="S39" s="118"/>
      <c r="T39" s="57">
        <f t="shared" si="14"/>
        <v>0.21</v>
      </c>
      <c r="U39" s="27">
        <f t="shared" si="15"/>
        <v>0</v>
      </c>
      <c r="V39" s="57">
        <f t="shared" si="16"/>
        <v>0</v>
      </c>
      <c r="W39" s="27">
        <f t="shared" si="17"/>
        <v>0</v>
      </c>
      <c r="X39" s="72"/>
      <c r="Y39" s="72"/>
    </row>
    <row r="40" spans="1:25" s="114" customFormat="1" ht="15.95" customHeight="1">
      <c r="A40" s="18"/>
      <c r="B40" s="22" t="s">
        <v>129</v>
      </c>
      <c r="C40" s="22"/>
      <c r="D40" s="30" t="s">
        <v>130</v>
      </c>
      <c r="E40" s="23" t="s">
        <v>131</v>
      </c>
      <c r="F40" s="115" t="s">
        <v>105</v>
      </c>
      <c r="G40" s="26">
        <v>0.3</v>
      </c>
      <c r="H40" s="27"/>
      <c r="I40" s="27">
        <f t="shared" si="9"/>
        <v>0</v>
      </c>
      <c r="J40" s="57">
        <f t="shared" si="10"/>
        <v>0.21</v>
      </c>
      <c r="K40" s="27">
        <f t="shared" si="11"/>
        <v>0</v>
      </c>
      <c r="L40" s="109"/>
      <c r="M40" s="116" t="s">
        <v>50</v>
      </c>
      <c r="N40" s="109"/>
      <c r="O40" s="117"/>
      <c r="P40" s="117">
        <f t="shared" si="12"/>
        <v>0</v>
      </c>
      <c r="Q40" s="117"/>
      <c r="R40" s="117">
        <f t="shared" si="13"/>
        <v>0</v>
      </c>
      <c r="S40" s="118"/>
      <c r="T40" s="57">
        <f t="shared" si="14"/>
        <v>0.21</v>
      </c>
      <c r="U40" s="27">
        <f t="shared" si="15"/>
        <v>0</v>
      </c>
      <c r="V40" s="57">
        <f t="shared" si="16"/>
        <v>0</v>
      </c>
      <c r="W40" s="27">
        <f t="shared" si="17"/>
        <v>0</v>
      </c>
      <c r="X40" s="72"/>
      <c r="Y40" s="72"/>
    </row>
    <row r="41" spans="1:25" s="114" customFormat="1" ht="15.95" customHeight="1">
      <c r="A41" s="18"/>
      <c r="B41" s="22" t="s">
        <v>132</v>
      </c>
      <c r="C41" s="22"/>
      <c r="D41" s="30" t="s">
        <v>133</v>
      </c>
      <c r="E41" s="23" t="s">
        <v>134</v>
      </c>
      <c r="F41" s="115" t="s">
        <v>64</v>
      </c>
      <c r="G41" s="26">
        <v>1.8</v>
      </c>
      <c r="H41" s="27"/>
      <c r="I41" s="27">
        <f t="shared" si="9"/>
        <v>0</v>
      </c>
      <c r="J41" s="57">
        <f t="shared" si="10"/>
        <v>0.21</v>
      </c>
      <c r="K41" s="27">
        <f t="shared" si="11"/>
        <v>0</v>
      </c>
      <c r="L41" s="109"/>
      <c r="M41" s="116" t="s">
        <v>50</v>
      </c>
      <c r="N41" s="109"/>
      <c r="O41" s="117"/>
      <c r="P41" s="117">
        <f t="shared" si="12"/>
        <v>0</v>
      </c>
      <c r="Q41" s="117"/>
      <c r="R41" s="117">
        <f t="shared" si="13"/>
        <v>0</v>
      </c>
      <c r="S41" s="118"/>
      <c r="T41" s="57">
        <f t="shared" si="14"/>
        <v>0.21</v>
      </c>
      <c r="U41" s="27">
        <f t="shared" si="15"/>
        <v>0</v>
      </c>
      <c r="V41" s="57">
        <f t="shared" si="16"/>
        <v>0</v>
      </c>
      <c r="W41" s="27">
        <f t="shared" si="17"/>
        <v>0</v>
      </c>
      <c r="X41" s="72"/>
      <c r="Y41" s="72"/>
    </row>
    <row r="42" spans="1:25" s="114" customFormat="1" ht="15.95" customHeight="1">
      <c r="A42" s="18"/>
      <c r="B42" s="22" t="s">
        <v>135</v>
      </c>
      <c r="C42" s="22"/>
      <c r="D42" s="30" t="s">
        <v>136</v>
      </c>
      <c r="E42" s="23" t="s">
        <v>137</v>
      </c>
      <c r="F42" s="115" t="s">
        <v>64</v>
      </c>
      <c r="G42" s="26">
        <v>1.8</v>
      </c>
      <c r="H42" s="27"/>
      <c r="I42" s="27">
        <f t="shared" si="9"/>
        <v>0</v>
      </c>
      <c r="J42" s="57">
        <f t="shared" si="10"/>
        <v>0.21</v>
      </c>
      <c r="K42" s="27">
        <f t="shared" si="11"/>
        <v>0</v>
      </c>
      <c r="L42" s="109"/>
      <c r="M42" s="116" t="s">
        <v>50</v>
      </c>
      <c r="N42" s="109"/>
      <c r="O42" s="117"/>
      <c r="P42" s="117">
        <f t="shared" si="12"/>
        <v>0</v>
      </c>
      <c r="Q42" s="117"/>
      <c r="R42" s="117">
        <f t="shared" si="13"/>
        <v>0</v>
      </c>
      <c r="S42" s="118"/>
      <c r="T42" s="57">
        <f t="shared" si="14"/>
        <v>0.21</v>
      </c>
      <c r="U42" s="27">
        <f t="shared" si="15"/>
        <v>0</v>
      </c>
      <c r="V42" s="57">
        <f t="shared" si="16"/>
        <v>0</v>
      </c>
      <c r="W42" s="27">
        <f t="shared" si="17"/>
        <v>0</v>
      </c>
      <c r="X42" s="72"/>
      <c r="Y42" s="72"/>
    </row>
    <row r="43" spans="1:25" s="114" customFormat="1" ht="25.9" customHeight="1">
      <c r="A43" s="18"/>
      <c r="B43" s="22" t="s">
        <v>138</v>
      </c>
      <c r="C43" s="22"/>
      <c r="D43" s="30" t="s">
        <v>139</v>
      </c>
      <c r="E43" s="23" t="s">
        <v>140</v>
      </c>
      <c r="F43" s="115" t="s">
        <v>60</v>
      </c>
      <c r="G43" s="26">
        <v>36</v>
      </c>
      <c r="H43" s="27"/>
      <c r="I43" s="27">
        <f t="shared" si="9"/>
        <v>0</v>
      </c>
      <c r="J43" s="57">
        <f t="shared" si="10"/>
        <v>0.21</v>
      </c>
      <c r="K43" s="27">
        <f t="shared" si="11"/>
        <v>0</v>
      </c>
      <c r="L43" s="109"/>
      <c r="M43" s="116" t="s">
        <v>50</v>
      </c>
      <c r="N43" s="109"/>
      <c r="O43" s="117"/>
      <c r="P43" s="117">
        <f t="shared" si="12"/>
        <v>0</v>
      </c>
      <c r="Q43" s="117"/>
      <c r="R43" s="117">
        <f t="shared" si="13"/>
        <v>0</v>
      </c>
      <c r="S43" s="118"/>
      <c r="T43" s="57">
        <f t="shared" si="14"/>
        <v>0.21</v>
      </c>
      <c r="U43" s="27">
        <f t="shared" si="15"/>
        <v>0</v>
      </c>
      <c r="V43" s="57">
        <f t="shared" si="16"/>
        <v>0</v>
      </c>
      <c r="W43" s="27">
        <f t="shared" si="17"/>
        <v>0</v>
      </c>
      <c r="X43" s="72"/>
      <c r="Y43" s="72"/>
    </row>
    <row r="44" spans="1:25" s="101" customFormat="1" ht="25.9" customHeight="1">
      <c r="A44" s="102"/>
      <c r="D44" s="103" t="s">
        <v>65</v>
      </c>
      <c r="E44" s="104" t="s">
        <v>141</v>
      </c>
      <c r="F44" s="105"/>
      <c r="G44" s="106"/>
      <c r="H44" s="106"/>
      <c r="I44" s="107">
        <f>SUBTOTAL(109,I45:I49)</f>
        <v>0</v>
      </c>
      <c r="J44" s="108"/>
      <c r="K44" s="107"/>
      <c r="L44" s="109"/>
      <c r="M44" s="134"/>
      <c r="N44" s="109"/>
      <c r="O44" s="110"/>
      <c r="P44" s="111"/>
      <c r="Q44" s="112"/>
      <c r="R44" s="111"/>
      <c r="S44" s="113"/>
      <c r="T44" s="108"/>
      <c r="U44" s="107"/>
      <c r="V44" s="108"/>
      <c r="W44" s="107"/>
      <c r="X44" s="131"/>
      <c r="Y44" s="131"/>
    </row>
    <row r="45" spans="1:25" s="114" customFormat="1" ht="25.9" customHeight="1">
      <c r="A45" s="18"/>
      <c r="B45" s="22" t="s">
        <v>142</v>
      </c>
      <c r="C45" s="22"/>
      <c r="D45" s="30" t="s">
        <v>143</v>
      </c>
      <c r="E45" s="23" t="s">
        <v>144</v>
      </c>
      <c r="F45" s="115" t="s">
        <v>71</v>
      </c>
      <c r="G45" s="26">
        <v>0.9</v>
      </c>
      <c r="H45" s="27"/>
      <c r="I45" s="27">
        <f t="shared" si="9"/>
        <v>0</v>
      </c>
      <c r="J45" s="57">
        <f t="shared" si="10"/>
        <v>0.21</v>
      </c>
      <c r="K45" s="27">
        <f t="shared" si="11"/>
        <v>0</v>
      </c>
      <c r="L45" s="109"/>
      <c r="M45" s="116" t="s">
        <v>50</v>
      </c>
      <c r="N45" s="109"/>
      <c r="O45" s="117"/>
      <c r="P45" s="117">
        <f t="shared" si="12"/>
        <v>0</v>
      </c>
      <c r="Q45" s="117"/>
      <c r="R45" s="117">
        <f t="shared" si="13"/>
        <v>0</v>
      </c>
      <c r="S45" s="118"/>
      <c r="T45" s="57">
        <f t="shared" si="14"/>
        <v>0.21</v>
      </c>
      <c r="U45" s="27">
        <f t="shared" si="15"/>
        <v>0</v>
      </c>
      <c r="V45" s="57">
        <f t="shared" si="16"/>
        <v>0</v>
      </c>
      <c r="W45" s="27">
        <f t="shared" si="17"/>
        <v>0</v>
      </c>
      <c r="X45" s="72"/>
      <c r="Y45" s="72"/>
    </row>
    <row r="46" spans="1:25" s="114" customFormat="1" ht="15.95" customHeight="1">
      <c r="A46" s="18"/>
      <c r="B46" s="22" t="s">
        <v>145</v>
      </c>
      <c r="C46" s="22"/>
      <c r="D46" s="30" t="s">
        <v>146</v>
      </c>
      <c r="E46" s="23" t="s">
        <v>147</v>
      </c>
      <c r="F46" s="115" t="s">
        <v>105</v>
      </c>
      <c r="G46" s="26">
        <v>0.05</v>
      </c>
      <c r="H46" s="27"/>
      <c r="I46" s="27">
        <f t="shared" si="9"/>
        <v>0</v>
      </c>
      <c r="J46" s="57">
        <f t="shared" si="10"/>
        <v>0.21</v>
      </c>
      <c r="K46" s="27">
        <f t="shared" si="11"/>
        <v>0</v>
      </c>
      <c r="L46" s="109"/>
      <c r="M46" s="116" t="s">
        <v>50</v>
      </c>
      <c r="N46" s="109"/>
      <c r="O46" s="117"/>
      <c r="P46" s="117">
        <f t="shared" si="12"/>
        <v>0</v>
      </c>
      <c r="Q46" s="117"/>
      <c r="R46" s="117">
        <f t="shared" si="13"/>
        <v>0</v>
      </c>
      <c r="S46" s="118"/>
      <c r="T46" s="57">
        <f t="shared" si="14"/>
        <v>0.21</v>
      </c>
      <c r="U46" s="27">
        <f t="shared" si="15"/>
        <v>0</v>
      </c>
      <c r="V46" s="57">
        <f t="shared" si="16"/>
        <v>0</v>
      </c>
      <c r="W46" s="27">
        <f t="shared" si="17"/>
        <v>0</v>
      </c>
      <c r="X46" s="72"/>
      <c r="Y46" s="72"/>
    </row>
    <row r="47" spans="1:25" s="114" customFormat="1" ht="25.9" customHeight="1">
      <c r="A47" s="18"/>
      <c r="B47" s="22" t="s">
        <v>148</v>
      </c>
      <c r="C47" s="22"/>
      <c r="D47" s="30" t="s">
        <v>149</v>
      </c>
      <c r="E47" s="23" t="s">
        <v>150</v>
      </c>
      <c r="F47" s="115" t="s">
        <v>71</v>
      </c>
      <c r="G47" s="26">
        <v>10</v>
      </c>
      <c r="H47" s="27"/>
      <c r="I47" s="27">
        <f t="shared" si="9"/>
        <v>0</v>
      </c>
      <c r="J47" s="57">
        <f t="shared" si="10"/>
        <v>0.21</v>
      </c>
      <c r="K47" s="27">
        <f t="shared" si="11"/>
        <v>0</v>
      </c>
      <c r="L47" s="109"/>
      <c r="M47" s="116" t="s">
        <v>50</v>
      </c>
      <c r="N47" s="109"/>
      <c r="O47" s="117"/>
      <c r="P47" s="117">
        <f t="shared" si="12"/>
        <v>0</v>
      </c>
      <c r="Q47" s="117"/>
      <c r="R47" s="117">
        <f t="shared" si="13"/>
        <v>0</v>
      </c>
      <c r="S47" s="118"/>
      <c r="T47" s="57">
        <f t="shared" si="14"/>
        <v>0.21</v>
      </c>
      <c r="U47" s="27">
        <f t="shared" si="15"/>
        <v>0</v>
      </c>
      <c r="V47" s="57">
        <f t="shared" si="16"/>
        <v>0</v>
      </c>
      <c r="W47" s="27">
        <f t="shared" si="17"/>
        <v>0</v>
      </c>
      <c r="X47" s="72"/>
      <c r="Y47" s="72"/>
    </row>
    <row r="48" spans="1:25" s="114" customFormat="1" ht="25.9" customHeight="1">
      <c r="A48" s="18"/>
      <c r="B48" s="22" t="s">
        <v>151</v>
      </c>
      <c r="C48" s="22"/>
      <c r="D48" s="30" t="s">
        <v>152</v>
      </c>
      <c r="E48" s="23" t="s">
        <v>153</v>
      </c>
      <c r="F48" s="115" t="s">
        <v>64</v>
      </c>
      <c r="G48" s="26">
        <v>3.5</v>
      </c>
      <c r="H48" s="27"/>
      <c r="I48" s="27">
        <f t="shared" si="9"/>
        <v>0</v>
      </c>
      <c r="J48" s="57">
        <f t="shared" si="10"/>
        <v>0.21</v>
      </c>
      <c r="K48" s="27">
        <f t="shared" si="11"/>
        <v>0</v>
      </c>
      <c r="L48" s="109"/>
      <c r="M48" s="116" t="s">
        <v>50</v>
      </c>
      <c r="N48" s="109"/>
      <c r="O48" s="117"/>
      <c r="P48" s="117">
        <f t="shared" si="12"/>
        <v>0</v>
      </c>
      <c r="Q48" s="117"/>
      <c r="R48" s="117">
        <f t="shared" si="13"/>
        <v>0</v>
      </c>
      <c r="S48" s="118"/>
      <c r="T48" s="57">
        <f t="shared" si="14"/>
        <v>0.21</v>
      </c>
      <c r="U48" s="27">
        <f t="shared" si="15"/>
        <v>0</v>
      </c>
      <c r="V48" s="57">
        <f t="shared" si="16"/>
        <v>0</v>
      </c>
      <c r="W48" s="27">
        <f t="shared" si="17"/>
        <v>0</v>
      </c>
      <c r="X48" s="72"/>
      <c r="Y48" s="72"/>
    </row>
    <row r="49" spans="1:25" s="114" customFormat="1" ht="15.95" customHeight="1">
      <c r="A49" s="18"/>
      <c r="B49" s="22" t="s">
        <v>154</v>
      </c>
      <c r="C49" s="22"/>
      <c r="D49" s="30" t="s">
        <v>155</v>
      </c>
      <c r="E49" s="23" t="s">
        <v>156</v>
      </c>
      <c r="F49" s="115" t="s">
        <v>64</v>
      </c>
      <c r="G49" s="26">
        <v>3.5</v>
      </c>
      <c r="H49" s="27"/>
      <c r="I49" s="27">
        <f t="shared" si="9"/>
        <v>0</v>
      </c>
      <c r="J49" s="57">
        <f t="shared" si="10"/>
        <v>0.21</v>
      </c>
      <c r="K49" s="27">
        <f t="shared" si="11"/>
        <v>0</v>
      </c>
      <c r="L49" s="109"/>
      <c r="M49" s="116" t="s">
        <v>50</v>
      </c>
      <c r="N49" s="109"/>
      <c r="O49" s="117"/>
      <c r="P49" s="117">
        <f t="shared" si="12"/>
        <v>0</v>
      </c>
      <c r="Q49" s="117"/>
      <c r="R49" s="117">
        <f t="shared" si="13"/>
        <v>0</v>
      </c>
      <c r="S49" s="118"/>
      <c r="T49" s="57">
        <f t="shared" si="14"/>
        <v>0.21</v>
      </c>
      <c r="U49" s="27">
        <f t="shared" si="15"/>
        <v>0</v>
      </c>
      <c r="V49" s="57">
        <f t="shared" si="16"/>
        <v>0</v>
      </c>
      <c r="W49" s="27">
        <f t="shared" si="17"/>
        <v>0</v>
      </c>
      <c r="X49" s="72"/>
      <c r="Y49" s="72"/>
    </row>
    <row r="50" spans="1:25" s="101" customFormat="1" ht="25.9" customHeight="1">
      <c r="A50" s="102"/>
      <c r="D50" s="103" t="s">
        <v>72</v>
      </c>
      <c r="E50" s="104" t="s">
        <v>157</v>
      </c>
      <c r="F50" s="105"/>
      <c r="G50" s="106"/>
      <c r="H50" s="106"/>
      <c r="I50" s="107">
        <f>SUBTOTAL(109,I51:I56)</f>
        <v>0</v>
      </c>
      <c r="J50" s="108"/>
      <c r="K50" s="107"/>
      <c r="L50" s="109"/>
      <c r="M50" s="134"/>
      <c r="N50" s="109"/>
      <c r="O50" s="110"/>
      <c r="P50" s="111"/>
      <c r="Q50" s="112"/>
      <c r="R50" s="111"/>
      <c r="S50" s="113"/>
      <c r="T50" s="108"/>
      <c r="U50" s="107"/>
      <c r="V50" s="108"/>
      <c r="W50" s="107"/>
      <c r="X50" s="131"/>
      <c r="Y50" s="131"/>
    </row>
    <row r="51" spans="1:25" s="114" customFormat="1" ht="15.95" customHeight="1">
      <c r="A51" s="18"/>
      <c r="B51" s="22" t="s">
        <v>158</v>
      </c>
      <c r="C51" s="22"/>
      <c r="D51" s="30" t="s">
        <v>159</v>
      </c>
      <c r="E51" s="23" t="s">
        <v>160</v>
      </c>
      <c r="F51" s="115" t="s">
        <v>64</v>
      </c>
      <c r="G51" s="26">
        <v>40.4</v>
      </c>
      <c r="H51" s="27"/>
      <c r="I51" s="27">
        <f t="shared" si="9"/>
        <v>0</v>
      </c>
      <c r="J51" s="57">
        <f t="shared" si="10"/>
        <v>0.21</v>
      </c>
      <c r="K51" s="27">
        <f t="shared" si="11"/>
        <v>0</v>
      </c>
      <c r="L51" s="109"/>
      <c r="M51" s="116" t="s">
        <v>50</v>
      </c>
      <c r="N51" s="109"/>
      <c r="O51" s="117"/>
      <c r="P51" s="117">
        <f t="shared" si="12"/>
        <v>0</v>
      </c>
      <c r="Q51" s="117"/>
      <c r="R51" s="117">
        <f t="shared" si="13"/>
        <v>0</v>
      </c>
      <c r="S51" s="118"/>
      <c r="T51" s="57">
        <f t="shared" si="14"/>
        <v>0.21</v>
      </c>
      <c r="U51" s="27">
        <f t="shared" si="15"/>
        <v>0</v>
      </c>
      <c r="V51" s="57">
        <f t="shared" si="16"/>
        <v>0</v>
      </c>
      <c r="W51" s="27">
        <f t="shared" si="17"/>
        <v>0</v>
      </c>
      <c r="X51" s="72"/>
      <c r="Y51" s="72"/>
    </row>
    <row r="52" spans="1:25" s="114" customFormat="1" ht="25.9" customHeight="1">
      <c r="A52" s="18"/>
      <c r="B52" s="22" t="s">
        <v>161</v>
      </c>
      <c r="C52" s="22"/>
      <c r="D52" s="30" t="s">
        <v>162</v>
      </c>
      <c r="E52" s="23" t="s">
        <v>163</v>
      </c>
      <c r="F52" s="115" t="s">
        <v>64</v>
      </c>
      <c r="G52" s="26">
        <v>40.4</v>
      </c>
      <c r="H52" s="27"/>
      <c r="I52" s="27">
        <f t="shared" si="9"/>
        <v>0</v>
      </c>
      <c r="J52" s="57">
        <f t="shared" si="10"/>
        <v>0.21</v>
      </c>
      <c r="K52" s="27">
        <f t="shared" si="11"/>
        <v>0</v>
      </c>
      <c r="L52" s="109"/>
      <c r="M52" s="116" t="s">
        <v>50</v>
      </c>
      <c r="N52" s="109"/>
      <c r="O52" s="117"/>
      <c r="P52" s="117">
        <f t="shared" si="12"/>
        <v>0</v>
      </c>
      <c r="Q52" s="117"/>
      <c r="R52" s="117">
        <f t="shared" si="13"/>
        <v>0</v>
      </c>
      <c r="S52" s="118"/>
      <c r="T52" s="57">
        <f t="shared" si="14"/>
        <v>0.21</v>
      </c>
      <c r="U52" s="27">
        <f t="shared" si="15"/>
        <v>0</v>
      </c>
      <c r="V52" s="57">
        <f t="shared" si="16"/>
        <v>0</v>
      </c>
      <c r="W52" s="27">
        <f t="shared" si="17"/>
        <v>0</v>
      </c>
      <c r="X52" s="72"/>
      <c r="Y52" s="72"/>
    </row>
    <row r="53" spans="1:25" s="114" customFormat="1" ht="25.9" customHeight="1">
      <c r="A53" s="18"/>
      <c r="B53" s="22" t="s">
        <v>164</v>
      </c>
      <c r="C53" s="22"/>
      <c r="D53" s="30" t="s">
        <v>165</v>
      </c>
      <c r="E53" s="23" t="s">
        <v>166</v>
      </c>
      <c r="F53" s="115" t="s">
        <v>64</v>
      </c>
      <c r="G53" s="26">
        <v>40.4</v>
      </c>
      <c r="H53" s="27"/>
      <c r="I53" s="27">
        <f t="shared" si="9"/>
        <v>0</v>
      </c>
      <c r="J53" s="57">
        <f t="shared" si="10"/>
        <v>0.21</v>
      </c>
      <c r="K53" s="27">
        <f t="shared" si="11"/>
        <v>0</v>
      </c>
      <c r="L53" s="109"/>
      <c r="M53" s="116" t="s">
        <v>50</v>
      </c>
      <c r="N53" s="109"/>
      <c r="O53" s="117"/>
      <c r="P53" s="117">
        <f t="shared" si="12"/>
        <v>0</v>
      </c>
      <c r="Q53" s="117"/>
      <c r="R53" s="117">
        <f t="shared" si="13"/>
        <v>0</v>
      </c>
      <c r="S53" s="118"/>
      <c r="T53" s="57">
        <f t="shared" si="14"/>
        <v>0.21</v>
      </c>
      <c r="U53" s="27">
        <f t="shared" si="15"/>
        <v>0</v>
      </c>
      <c r="V53" s="57">
        <f t="shared" si="16"/>
        <v>0</v>
      </c>
      <c r="W53" s="27">
        <f t="shared" si="17"/>
        <v>0</v>
      </c>
      <c r="X53" s="72"/>
      <c r="Y53" s="72"/>
    </row>
    <row r="54" spans="1:25" s="114" customFormat="1" ht="25.9" customHeight="1">
      <c r="A54" s="18"/>
      <c r="B54" s="22" t="s">
        <v>167</v>
      </c>
      <c r="C54" s="22"/>
      <c r="D54" s="30" t="s">
        <v>168</v>
      </c>
      <c r="E54" s="23" t="s">
        <v>169</v>
      </c>
      <c r="F54" s="115" t="s">
        <v>64</v>
      </c>
      <c r="G54" s="26">
        <v>40.4</v>
      </c>
      <c r="H54" s="27"/>
      <c r="I54" s="27">
        <f t="shared" si="9"/>
        <v>0</v>
      </c>
      <c r="J54" s="57">
        <f t="shared" si="10"/>
        <v>0.21</v>
      </c>
      <c r="K54" s="27">
        <f t="shared" si="11"/>
        <v>0</v>
      </c>
      <c r="L54" s="109"/>
      <c r="M54" s="116" t="s">
        <v>50</v>
      </c>
      <c r="N54" s="109"/>
      <c r="O54" s="117"/>
      <c r="P54" s="117">
        <f t="shared" si="12"/>
        <v>0</v>
      </c>
      <c r="Q54" s="117"/>
      <c r="R54" s="117">
        <f t="shared" si="13"/>
        <v>0</v>
      </c>
      <c r="S54" s="118"/>
      <c r="T54" s="57">
        <f t="shared" si="14"/>
        <v>0.21</v>
      </c>
      <c r="U54" s="27">
        <f t="shared" si="15"/>
        <v>0</v>
      </c>
      <c r="V54" s="57">
        <f t="shared" si="16"/>
        <v>0</v>
      </c>
      <c r="W54" s="27">
        <f t="shared" si="17"/>
        <v>0</v>
      </c>
      <c r="X54" s="72"/>
      <c r="Y54" s="72"/>
    </row>
    <row r="55" spans="1:25" s="114" customFormat="1" ht="25.9" customHeight="1">
      <c r="A55" s="18"/>
      <c r="B55" s="22" t="s">
        <v>170</v>
      </c>
      <c r="C55" s="22"/>
      <c r="D55" s="30" t="s">
        <v>171</v>
      </c>
      <c r="E55" s="23" t="s">
        <v>172</v>
      </c>
      <c r="F55" s="115" t="s">
        <v>64</v>
      </c>
      <c r="G55" s="26">
        <v>40.4</v>
      </c>
      <c r="H55" s="27"/>
      <c r="I55" s="27">
        <f t="shared" si="9"/>
        <v>0</v>
      </c>
      <c r="J55" s="57">
        <f t="shared" si="10"/>
        <v>0.21</v>
      </c>
      <c r="K55" s="27">
        <f t="shared" si="11"/>
        <v>0</v>
      </c>
      <c r="L55" s="109"/>
      <c r="M55" s="116" t="s">
        <v>50</v>
      </c>
      <c r="N55" s="109"/>
      <c r="O55" s="117"/>
      <c r="P55" s="117">
        <f t="shared" si="12"/>
        <v>0</v>
      </c>
      <c r="Q55" s="117"/>
      <c r="R55" s="117">
        <f t="shared" si="13"/>
        <v>0</v>
      </c>
      <c r="S55" s="118"/>
      <c r="T55" s="57">
        <f t="shared" si="14"/>
        <v>0.21</v>
      </c>
      <c r="U55" s="27">
        <f t="shared" si="15"/>
        <v>0</v>
      </c>
      <c r="V55" s="57">
        <f t="shared" si="16"/>
        <v>0</v>
      </c>
      <c r="W55" s="27">
        <f t="shared" si="17"/>
        <v>0</v>
      </c>
      <c r="X55" s="72"/>
      <c r="Y55" s="72"/>
    </row>
    <row r="56" spans="1:25" s="114" customFormat="1" ht="25.9" customHeight="1">
      <c r="A56" s="18"/>
      <c r="B56" s="22" t="s">
        <v>173</v>
      </c>
      <c r="C56" s="22"/>
      <c r="D56" s="30" t="s">
        <v>174</v>
      </c>
      <c r="E56" s="23" t="s">
        <v>175</v>
      </c>
      <c r="F56" s="115" t="s">
        <v>64</v>
      </c>
      <c r="G56" s="26">
        <v>40.4</v>
      </c>
      <c r="H56" s="27"/>
      <c r="I56" s="27">
        <f t="shared" si="9"/>
        <v>0</v>
      </c>
      <c r="J56" s="57">
        <f t="shared" si="10"/>
        <v>0.21</v>
      </c>
      <c r="K56" s="27">
        <f t="shared" si="11"/>
        <v>0</v>
      </c>
      <c r="L56" s="109"/>
      <c r="M56" s="116" t="s">
        <v>50</v>
      </c>
      <c r="N56" s="109"/>
      <c r="O56" s="117"/>
      <c r="P56" s="117">
        <f t="shared" si="12"/>
        <v>0</v>
      </c>
      <c r="Q56" s="117"/>
      <c r="R56" s="117">
        <f t="shared" si="13"/>
        <v>0</v>
      </c>
      <c r="S56" s="118"/>
      <c r="T56" s="57">
        <f t="shared" si="14"/>
        <v>0.21</v>
      </c>
      <c r="U56" s="27">
        <f t="shared" si="15"/>
        <v>0</v>
      </c>
      <c r="V56" s="57">
        <f t="shared" si="16"/>
        <v>0</v>
      </c>
      <c r="W56" s="27">
        <f t="shared" si="17"/>
        <v>0</v>
      </c>
      <c r="X56" s="72"/>
      <c r="Y56" s="72"/>
    </row>
    <row r="57" spans="1:25" s="101" customFormat="1" ht="25.9" customHeight="1">
      <c r="A57" s="102"/>
      <c r="D57" s="103" t="s">
        <v>81</v>
      </c>
      <c r="E57" s="104" t="s">
        <v>176</v>
      </c>
      <c r="F57" s="105"/>
      <c r="G57" s="106"/>
      <c r="H57" s="106"/>
      <c r="I57" s="107">
        <f>SUBTOTAL(109,I58:I75)</f>
        <v>0</v>
      </c>
      <c r="J57" s="108"/>
      <c r="K57" s="107"/>
      <c r="L57" s="109"/>
      <c r="M57" s="134"/>
      <c r="N57" s="109"/>
      <c r="O57" s="110"/>
      <c r="P57" s="111"/>
      <c r="Q57" s="112"/>
      <c r="R57" s="111"/>
      <c r="S57" s="113"/>
      <c r="T57" s="108"/>
      <c r="U57" s="107"/>
      <c r="V57" s="108"/>
      <c r="W57" s="107"/>
      <c r="X57" s="131"/>
      <c r="Y57" s="131"/>
    </row>
    <row r="58" spans="1:25" s="114" customFormat="1" ht="25.9" customHeight="1">
      <c r="A58" s="18"/>
      <c r="B58" s="22" t="s">
        <v>177</v>
      </c>
      <c r="C58" s="22"/>
      <c r="D58" s="30" t="s">
        <v>178</v>
      </c>
      <c r="E58" s="23" t="s">
        <v>179</v>
      </c>
      <c r="F58" s="115" t="s">
        <v>122</v>
      </c>
      <c r="G58" s="26">
        <v>2</v>
      </c>
      <c r="H58" s="27"/>
      <c r="I58" s="27">
        <f t="shared" si="9"/>
        <v>0</v>
      </c>
      <c r="J58" s="57">
        <f t="shared" si="10"/>
        <v>0.21</v>
      </c>
      <c r="K58" s="27">
        <f t="shared" si="11"/>
        <v>0</v>
      </c>
      <c r="L58" s="109"/>
      <c r="M58" s="116" t="s">
        <v>50</v>
      </c>
      <c r="N58" s="109"/>
      <c r="O58" s="117"/>
      <c r="P58" s="117">
        <f t="shared" si="12"/>
        <v>0</v>
      </c>
      <c r="Q58" s="117"/>
      <c r="R58" s="117">
        <f t="shared" si="13"/>
        <v>0</v>
      </c>
      <c r="S58" s="118"/>
      <c r="T58" s="57">
        <f t="shared" si="14"/>
        <v>0.21</v>
      </c>
      <c r="U58" s="27">
        <f t="shared" si="15"/>
        <v>0</v>
      </c>
      <c r="V58" s="57">
        <f t="shared" si="16"/>
        <v>0</v>
      </c>
      <c r="W58" s="27">
        <f t="shared" si="17"/>
        <v>0</v>
      </c>
      <c r="X58" s="72"/>
      <c r="Y58" s="72"/>
    </row>
    <row r="59" spans="1:25" s="119" customFormat="1" ht="25.9" customHeight="1">
      <c r="A59" s="19"/>
      <c r="B59" s="24" t="s">
        <v>180</v>
      </c>
      <c r="C59" s="24"/>
      <c r="D59" s="31" t="s">
        <v>181</v>
      </c>
      <c r="E59" s="25" t="s">
        <v>182</v>
      </c>
      <c r="F59" s="120" t="s">
        <v>122</v>
      </c>
      <c r="G59" s="28">
        <v>1</v>
      </c>
      <c r="H59" s="29"/>
      <c r="I59" s="29">
        <f t="shared" si="9"/>
        <v>0</v>
      </c>
      <c r="J59" s="143">
        <f t="shared" si="10"/>
        <v>0.21</v>
      </c>
      <c r="K59" s="29">
        <f t="shared" si="11"/>
        <v>0</v>
      </c>
      <c r="L59" s="144"/>
      <c r="M59" s="145" t="s">
        <v>50</v>
      </c>
      <c r="N59" s="144"/>
      <c r="O59" s="146"/>
      <c r="P59" s="146">
        <f t="shared" si="12"/>
        <v>0</v>
      </c>
      <c r="Q59" s="146"/>
      <c r="R59" s="146">
        <f t="shared" si="13"/>
        <v>0</v>
      </c>
      <c r="S59" s="147"/>
      <c r="T59" s="143">
        <f t="shared" si="14"/>
        <v>0.21</v>
      </c>
      <c r="U59" s="29">
        <f t="shared" si="15"/>
        <v>0</v>
      </c>
      <c r="V59" s="143">
        <f t="shared" si="16"/>
        <v>0</v>
      </c>
      <c r="W59" s="29">
        <f t="shared" si="17"/>
        <v>0</v>
      </c>
      <c r="X59" s="132"/>
      <c r="Y59" s="132"/>
    </row>
    <row r="60" spans="1:25" s="119" customFormat="1" ht="25.9" customHeight="1">
      <c r="A60" s="19"/>
      <c r="B60" s="24" t="s">
        <v>183</v>
      </c>
      <c r="C60" s="24"/>
      <c r="D60" s="31" t="s">
        <v>184</v>
      </c>
      <c r="E60" s="25" t="s">
        <v>185</v>
      </c>
      <c r="F60" s="120" t="s">
        <v>122</v>
      </c>
      <c r="G60" s="28">
        <v>1</v>
      </c>
      <c r="H60" s="29"/>
      <c r="I60" s="29">
        <f t="shared" si="9"/>
        <v>0</v>
      </c>
      <c r="J60" s="143">
        <f t="shared" si="10"/>
        <v>0.21</v>
      </c>
      <c r="K60" s="29">
        <f t="shared" si="11"/>
        <v>0</v>
      </c>
      <c r="L60" s="144"/>
      <c r="M60" s="145" t="s">
        <v>50</v>
      </c>
      <c r="N60" s="144"/>
      <c r="O60" s="146"/>
      <c r="P60" s="146">
        <f t="shared" si="12"/>
        <v>0</v>
      </c>
      <c r="Q60" s="146"/>
      <c r="R60" s="146">
        <f t="shared" si="13"/>
        <v>0</v>
      </c>
      <c r="S60" s="147"/>
      <c r="T60" s="143">
        <f t="shared" si="14"/>
        <v>0.21</v>
      </c>
      <c r="U60" s="29">
        <f t="shared" si="15"/>
        <v>0</v>
      </c>
      <c r="V60" s="143">
        <f t="shared" si="16"/>
        <v>0</v>
      </c>
      <c r="W60" s="29">
        <f t="shared" si="17"/>
        <v>0</v>
      </c>
      <c r="X60" s="132"/>
      <c r="Y60" s="132"/>
    </row>
    <row r="61" spans="1:25" s="114" customFormat="1" ht="25.9" customHeight="1">
      <c r="A61" s="18"/>
      <c r="B61" s="22" t="s">
        <v>186</v>
      </c>
      <c r="C61" s="22"/>
      <c r="D61" s="30" t="s">
        <v>187</v>
      </c>
      <c r="E61" s="23" t="s">
        <v>188</v>
      </c>
      <c r="F61" s="115" t="s">
        <v>122</v>
      </c>
      <c r="G61" s="26">
        <v>1</v>
      </c>
      <c r="H61" s="27"/>
      <c r="I61" s="27">
        <f t="shared" si="9"/>
        <v>0</v>
      </c>
      <c r="J61" s="57">
        <f t="shared" si="10"/>
        <v>0.21</v>
      </c>
      <c r="K61" s="27">
        <f t="shared" si="11"/>
        <v>0</v>
      </c>
      <c r="L61" s="109"/>
      <c r="M61" s="116" t="s">
        <v>50</v>
      </c>
      <c r="N61" s="109"/>
      <c r="O61" s="117"/>
      <c r="P61" s="117">
        <f t="shared" si="12"/>
        <v>0</v>
      </c>
      <c r="Q61" s="117"/>
      <c r="R61" s="117">
        <f t="shared" si="13"/>
        <v>0</v>
      </c>
      <c r="S61" s="118"/>
      <c r="T61" s="57">
        <f t="shared" si="14"/>
        <v>0.21</v>
      </c>
      <c r="U61" s="27">
        <f t="shared" si="15"/>
        <v>0</v>
      </c>
      <c r="V61" s="57">
        <f t="shared" si="16"/>
        <v>0</v>
      </c>
      <c r="W61" s="27">
        <f t="shared" si="17"/>
        <v>0</v>
      </c>
      <c r="X61" s="72"/>
      <c r="Y61" s="72"/>
    </row>
    <row r="62" spans="1:25" s="119" customFormat="1" ht="25.9" customHeight="1">
      <c r="A62" s="19"/>
      <c r="B62" s="24" t="s">
        <v>189</v>
      </c>
      <c r="C62" s="24"/>
      <c r="D62" s="31" t="s">
        <v>190</v>
      </c>
      <c r="E62" s="25" t="s">
        <v>191</v>
      </c>
      <c r="F62" s="120" t="s">
        <v>122</v>
      </c>
      <c r="G62" s="28">
        <v>1</v>
      </c>
      <c r="H62" s="29"/>
      <c r="I62" s="29">
        <f t="shared" si="9"/>
        <v>0</v>
      </c>
      <c r="J62" s="143">
        <f t="shared" si="10"/>
        <v>0.21</v>
      </c>
      <c r="K62" s="29">
        <f t="shared" si="11"/>
        <v>0</v>
      </c>
      <c r="L62" s="144"/>
      <c r="M62" s="145" t="s">
        <v>50</v>
      </c>
      <c r="N62" s="144"/>
      <c r="O62" s="146"/>
      <c r="P62" s="146">
        <f t="shared" si="12"/>
        <v>0</v>
      </c>
      <c r="Q62" s="146"/>
      <c r="R62" s="146">
        <f t="shared" si="13"/>
        <v>0</v>
      </c>
      <c r="S62" s="147"/>
      <c r="T62" s="143">
        <f t="shared" si="14"/>
        <v>0.21</v>
      </c>
      <c r="U62" s="29">
        <f t="shared" si="15"/>
        <v>0</v>
      </c>
      <c r="V62" s="143">
        <f t="shared" si="16"/>
        <v>0</v>
      </c>
      <c r="W62" s="29">
        <f t="shared" si="17"/>
        <v>0</v>
      </c>
      <c r="X62" s="132"/>
      <c r="Y62" s="132"/>
    </row>
    <row r="63" spans="1:25" s="114" customFormat="1" ht="25.9" customHeight="1">
      <c r="A63" s="18"/>
      <c r="B63" s="22" t="s">
        <v>192</v>
      </c>
      <c r="C63" s="22"/>
      <c r="D63" s="30" t="s">
        <v>193</v>
      </c>
      <c r="E63" s="23" t="s">
        <v>194</v>
      </c>
      <c r="F63" s="115" t="s">
        <v>122</v>
      </c>
      <c r="G63" s="26">
        <v>1</v>
      </c>
      <c r="H63" s="27"/>
      <c r="I63" s="27">
        <f t="shared" si="9"/>
        <v>0</v>
      </c>
      <c r="J63" s="57">
        <f t="shared" si="10"/>
        <v>0.21</v>
      </c>
      <c r="K63" s="27">
        <f t="shared" si="11"/>
        <v>0</v>
      </c>
      <c r="L63" s="109"/>
      <c r="M63" s="116" t="s">
        <v>50</v>
      </c>
      <c r="N63" s="109"/>
      <c r="O63" s="117"/>
      <c r="P63" s="117">
        <f t="shared" si="12"/>
        <v>0</v>
      </c>
      <c r="Q63" s="117"/>
      <c r="R63" s="117">
        <f t="shared" si="13"/>
        <v>0</v>
      </c>
      <c r="S63" s="118"/>
      <c r="T63" s="57">
        <f t="shared" si="14"/>
        <v>0.21</v>
      </c>
      <c r="U63" s="27">
        <f t="shared" si="15"/>
        <v>0</v>
      </c>
      <c r="V63" s="57">
        <f t="shared" si="16"/>
        <v>0</v>
      </c>
      <c r="W63" s="27">
        <f t="shared" si="17"/>
        <v>0</v>
      </c>
      <c r="X63" s="72"/>
      <c r="Y63" s="72"/>
    </row>
    <row r="64" spans="1:25" s="119" customFormat="1" ht="25.9" customHeight="1">
      <c r="A64" s="19"/>
      <c r="B64" s="24" t="s">
        <v>195</v>
      </c>
      <c r="C64" s="24"/>
      <c r="D64" s="31" t="s">
        <v>196</v>
      </c>
      <c r="E64" s="25" t="s">
        <v>197</v>
      </c>
      <c r="F64" s="120" t="s">
        <v>122</v>
      </c>
      <c r="G64" s="28">
        <v>1</v>
      </c>
      <c r="H64" s="29"/>
      <c r="I64" s="29">
        <f t="shared" si="9"/>
        <v>0</v>
      </c>
      <c r="J64" s="143">
        <f t="shared" si="10"/>
        <v>0.21</v>
      </c>
      <c r="K64" s="29">
        <f t="shared" si="11"/>
        <v>0</v>
      </c>
      <c r="L64" s="144"/>
      <c r="M64" s="145" t="s">
        <v>50</v>
      </c>
      <c r="N64" s="144"/>
      <c r="O64" s="146"/>
      <c r="P64" s="146">
        <f t="shared" si="12"/>
        <v>0</v>
      </c>
      <c r="Q64" s="146"/>
      <c r="R64" s="146">
        <f t="shared" si="13"/>
        <v>0</v>
      </c>
      <c r="S64" s="147"/>
      <c r="T64" s="143">
        <f t="shared" si="14"/>
        <v>0.21</v>
      </c>
      <c r="U64" s="29">
        <f t="shared" si="15"/>
        <v>0</v>
      </c>
      <c r="V64" s="143">
        <f t="shared" si="16"/>
        <v>0</v>
      </c>
      <c r="W64" s="29">
        <f t="shared" si="17"/>
        <v>0</v>
      </c>
      <c r="X64" s="132"/>
      <c r="Y64" s="132"/>
    </row>
    <row r="65" spans="1:25" s="114" customFormat="1" ht="25.9" customHeight="1">
      <c r="A65" s="18"/>
      <c r="B65" s="22" t="s">
        <v>198</v>
      </c>
      <c r="C65" s="22"/>
      <c r="D65" s="30" t="s">
        <v>199</v>
      </c>
      <c r="E65" s="23" t="s">
        <v>200</v>
      </c>
      <c r="F65" s="115" t="s">
        <v>122</v>
      </c>
      <c r="G65" s="26">
        <v>2</v>
      </c>
      <c r="H65" s="27"/>
      <c r="I65" s="27">
        <f t="shared" si="9"/>
        <v>0</v>
      </c>
      <c r="J65" s="57">
        <f t="shared" si="10"/>
        <v>0.21</v>
      </c>
      <c r="K65" s="27">
        <f t="shared" si="11"/>
        <v>0</v>
      </c>
      <c r="L65" s="109"/>
      <c r="M65" s="116" t="s">
        <v>50</v>
      </c>
      <c r="N65" s="109"/>
      <c r="O65" s="117"/>
      <c r="P65" s="117">
        <f t="shared" si="12"/>
        <v>0</v>
      </c>
      <c r="Q65" s="117"/>
      <c r="R65" s="117">
        <f t="shared" si="13"/>
        <v>0</v>
      </c>
      <c r="S65" s="118"/>
      <c r="T65" s="57">
        <f t="shared" si="14"/>
        <v>0.21</v>
      </c>
      <c r="U65" s="27">
        <f t="shared" si="15"/>
        <v>0</v>
      </c>
      <c r="V65" s="57">
        <f t="shared" si="16"/>
        <v>0</v>
      </c>
      <c r="W65" s="27">
        <f t="shared" si="17"/>
        <v>0</v>
      </c>
      <c r="X65" s="72"/>
      <c r="Y65" s="72"/>
    </row>
    <row r="66" spans="1:25" s="114" customFormat="1" ht="25.9" customHeight="1">
      <c r="A66" s="18"/>
      <c r="B66" s="22" t="s">
        <v>201</v>
      </c>
      <c r="C66" s="22"/>
      <c r="D66" s="30" t="s">
        <v>202</v>
      </c>
      <c r="E66" s="23" t="s">
        <v>203</v>
      </c>
      <c r="F66" s="115" t="s">
        <v>71</v>
      </c>
      <c r="G66" s="26">
        <v>2.3</v>
      </c>
      <c r="H66" s="27"/>
      <c r="I66" s="27">
        <f t="shared" si="9"/>
        <v>0</v>
      </c>
      <c r="J66" s="57">
        <f t="shared" si="10"/>
        <v>0.21</v>
      </c>
      <c r="K66" s="27">
        <f t="shared" si="11"/>
        <v>0</v>
      </c>
      <c r="L66" s="109"/>
      <c r="M66" s="116" t="s">
        <v>50</v>
      </c>
      <c r="N66" s="109"/>
      <c r="O66" s="117"/>
      <c r="P66" s="117">
        <f t="shared" si="12"/>
        <v>0</v>
      </c>
      <c r="Q66" s="117"/>
      <c r="R66" s="117">
        <f t="shared" si="13"/>
        <v>0</v>
      </c>
      <c r="S66" s="118"/>
      <c r="T66" s="57">
        <f t="shared" si="14"/>
        <v>0.21</v>
      </c>
      <c r="U66" s="27">
        <f t="shared" si="15"/>
        <v>0</v>
      </c>
      <c r="V66" s="57">
        <f t="shared" si="16"/>
        <v>0</v>
      </c>
      <c r="W66" s="27">
        <f t="shared" si="17"/>
        <v>0</v>
      </c>
      <c r="X66" s="72"/>
      <c r="Y66" s="72"/>
    </row>
    <row r="67" spans="1:25" s="114" customFormat="1" ht="25.9" customHeight="1">
      <c r="A67" s="18"/>
      <c r="B67" s="22" t="s">
        <v>204</v>
      </c>
      <c r="C67" s="22"/>
      <c r="D67" s="30" t="s">
        <v>205</v>
      </c>
      <c r="E67" s="23" t="s">
        <v>206</v>
      </c>
      <c r="F67" s="115" t="s">
        <v>60</v>
      </c>
      <c r="G67" s="26">
        <v>3.3</v>
      </c>
      <c r="H67" s="27"/>
      <c r="I67" s="27">
        <f t="shared" si="9"/>
        <v>0</v>
      </c>
      <c r="J67" s="57">
        <f t="shared" si="10"/>
        <v>0.21</v>
      </c>
      <c r="K67" s="27">
        <f t="shared" si="11"/>
        <v>0</v>
      </c>
      <c r="L67" s="109"/>
      <c r="M67" s="116" t="s">
        <v>50</v>
      </c>
      <c r="N67" s="109"/>
      <c r="O67" s="117"/>
      <c r="P67" s="117">
        <f t="shared" si="12"/>
        <v>0</v>
      </c>
      <c r="Q67" s="117"/>
      <c r="R67" s="117">
        <f t="shared" si="13"/>
        <v>0</v>
      </c>
      <c r="S67" s="118"/>
      <c r="T67" s="57">
        <f t="shared" si="14"/>
        <v>0.21</v>
      </c>
      <c r="U67" s="27">
        <f t="shared" si="15"/>
        <v>0</v>
      </c>
      <c r="V67" s="57">
        <f t="shared" si="16"/>
        <v>0</v>
      </c>
      <c r="W67" s="27">
        <f t="shared" si="17"/>
        <v>0</v>
      </c>
      <c r="X67" s="72"/>
      <c r="Y67" s="72"/>
    </row>
    <row r="68" spans="1:25" s="119" customFormat="1" ht="25.9" customHeight="1">
      <c r="A68" s="19"/>
      <c r="B68" s="24" t="s">
        <v>207</v>
      </c>
      <c r="C68" s="24"/>
      <c r="D68" s="31" t="s">
        <v>208</v>
      </c>
      <c r="E68" s="25" t="s">
        <v>209</v>
      </c>
      <c r="F68" s="120" t="s">
        <v>60</v>
      </c>
      <c r="G68" s="28">
        <v>3.465</v>
      </c>
      <c r="H68" s="29"/>
      <c r="I68" s="29">
        <f aca="true" t="shared" si="18" ref="I68:I96">ROUND(H68*G68,2)</f>
        <v>0</v>
      </c>
      <c r="J68" s="143">
        <f aca="true" t="shared" si="19" ref="J68:J96">IF(M68=$X$5,$Y$5,$Y$6)</f>
        <v>0.21</v>
      </c>
      <c r="K68" s="29">
        <f aca="true" t="shared" si="20" ref="K68:K96">I68+I68*J68</f>
        <v>0</v>
      </c>
      <c r="L68" s="144"/>
      <c r="M68" s="145" t="s">
        <v>50</v>
      </c>
      <c r="N68" s="144"/>
      <c r="O68" s="146"/>
      <c r="P68" s="146">
        <f aca="true" t="shared" si="21" ref="P68:P96">O68*G68</f>
        <v>0</v>
      </c>
      <c r="Q68" s="146"/>
      <c r="R68" s="146">
        <f aca="true" t="shared" si="22" ref="R68:R96">Q68*G68</f>
        <v>0</v>
      </c>
      <c r="S68" s="147"/>
      <c r="T68" s="143">
        <f aca="true" t="shared" si="23" ref="T68:T96">IF(J68=$Y$5,$Y$5,0)</f>
        <v>0.21</v>
      </c>
      <c r="U68" s="29">
        <f aca="true" t="shared" si="24" ref="U68:U96">IF(T68=$Y$5,I68,0)</f>
        <v>0</v>
      </c>
      <c r="V68" s="143">
        <f aca="true" t="shared" si="25" ref="V68:V96">IF(J68=$Y$6,$Y$6,0)</f>
        <v>0</v>
      </c>
      <c r="W68" s="29">
        <f aca="true" t="shared" si="26" ref="W68:W96">IF(V68=$Y$6,I68,0)</f>
        <v>0</v>
      </c>
      <c r="X68" s="132"/>
      <c r="Y68" s="132"/>
    </row>
    <row r="69" spans="1:25" s="114" customFormat="1" ht="25.9" customHeight="1">
      <c r="A69" s="18"/>
      <c r="B69" s="22" t="s">
        <v>210</v>
      </c>
      <c r="C69" s="22"/>
      <c r="D69" s="30" t="s">
        <v>211</v>
      </c>
      <c r="E69" s="23" t="s">
        <v>212</v>
      </c>
      <c r="F69" s="115" t="s">
        <v>122</v>
      </c>
      <c r="G69" s="26">
        <v>1</v>
      </c>
      <c r="H69" s="27"/>
      <c r="I69" s="27">
        <f t="shared" si="18"/>
        <v>0</v>
      </c>
      <c r="J69" s="57">
        <f t="shared" si="19"/>
        <v>0.21</v>
      </c>
      <c r="K69" s="27">
        <f t="shared" si="20"/>
        <v>0</v>
      </c>
      <c r="L69" s="109"/>
      <c r="M69" s="116" t="s">
        <v>50</v>
      </c>
      <c r="N69" s="109"/>
      <c r="O69" s="117"/>
      <c r="P69" s="117">
        <f t="shared" si="21"/>
        <v>0</v>
      </c>
      <c r="Q69" s="117"/>
      <c r="R69" s="117">
        <f t="shared" si="22"/>
        <v>0</v>
      </c>
      <c r="S69" s="118"/>
      <c r="T69" s="57">
        <f t="shared" si="23"/>
        <v>0.21</v>
      </c>
      <c r="U69" s="27">
        <f t="shared" si="24"/>
        <v>0</v>
      </c>
      <c r="V69" s="57">
        <f t="shared" si="25"/>
        <v>0</v>
      </c>
      <c r="W69" s="27">
        <f t="shared" si="26"/>
        <v>0</v>
      </c>
      <c r="X69" s="72"/>
      <c r="Y69" s="72"/>
    </row>
    <row r="70" spans="1:25" s="119" customFormat="1" ht="15.95" customHeight="1">
      <c r="A70" s="19"/>
      <c r="B70" s="24" t="s">
        <v>213</v>
      </c>
      <c r="C70" s="24"/>
      <c r="D70" s="31" t="s">
        <v>214</v>
      </c>
      <c r="E70" s="25" t="s">
        <v>215</v>
      </c>
      <c r="F70" s="120" t="s">
        <v>122</v>
      </c>
      <c r="G70" s="28">
        <v>1</v>
      </c>
      <c r="H70" s="29"/>
      <c r="I70" s="29">
        <f t="shared" si="18"/>
        <v>0</v>
      </c>
      <c r="J70" s="143">
        <f t="shared" si="19"/>
        <v>0.21</v>
      </c>
      <c r="K70" s="29">
        <f t="shared" si="20"/>
        <v>0</v>
      </c>
      <c r="L70" s="144"/>
      <c r="M70" s="145" t="s">
        <v>50</v>
      </c>
      <c r="N70" s="144"/>
      <c r="O70" s="146"/>
      <c r="P70" s="146">
        <f t="shared" si="21"/>
        <v>0</v>
      </c>
      <c r="Q70" s="146"/>
      <c r="R70" s="146">
        <f t="shared" si="22"/>
        <v>0</v>
      </c>
      <c r="S70" s="147"/>
      <c r="T70" s="143">
        <f t="shared" si="23"/>
        <v>0.21</v>
      </c>
      <c r="U70" s="29">
        <f t="shared" si="24"/>
        <v>0</v>
      </c>
      <c r="V70" s="143">
        <f t="shared" si="25"/>
        <v>0</v>
      </c>
      <c r="W70" s="29">
        <f t="shared" si="26"/>
        <v>0</v>
      </c>
      <c r="X70" s="132"/>
      <c r="Y70" s="132"/>
    </row>
    <row r="71" spans="1:25" s="114" customFormat="1" ht="25.9" customHeight="1">
      <c r="A71" s="18"/>
      <c r="B71" s="22" t="s">
        <v>216</v>
      </c>
      <c r="C71" s="22"/>
      <c r="D71" s="30" t="s">
        <v>217</v>
      </c>
      <c r="E71" s="23" t="s">
        <v>218</v>
      </c>
      <c r="F71" s="115" t="s">
        <v>60</v>
      </c>
      <c r="G71" s="26">
        <v>3</v>
      </c>
      <c r="H71" s="27"/>
      <c r="I71" s="27">
        <f t="shared" si="18"/>
        <v>0</v>
      </c>
      <c r="J71" s="57">
        <f t="shared" si="19"/>
        <v>0.21</v>
      </c>
      <c r="K71" s="27">
        <f t="shared" si="20"/>
        <v>0</v>
      </c>
      <c r="L71" s="109"/>
      <c r="M71" s="116" t="s">
        <v>50</v>
      </c>
      <c r="N71" s="109"/>
      <c r="O71" s="117"/>
      <c r="P71" s="117">
        <f t="shared" si="21"/>
        <v>0</v>
      </c>
      <c r="Q71" s="117"/>
      <c r="R71" s="117">
        <f t="shared" si="22"/>
        <v>0</v>
      </c>
      <c r="S71" s="118"/>
      <c r="T71" s="57">
        <f t="shared" si="23"/>
        <v>0.21</v>
      </c>
      <c r="U71" s="27">
        <f t="shared" si="24"/>
        <v>0</v>
      </c>
      <c r="V71" s="57">
        <f t="shared" si="25"/>
        <v>0</v>
      </c>
      <c r="W71" s="27">
        <f t="shared" si="26"/>
        <v>0</v>
      </c>
      <c r="X71" s="72"/>
      <c r="Y71" s="72"/>
    </row>
    <row r="72" spans="1:25" s="119" customFormat="1" ht="25.9" customHeight="1">
      <c r="A72" s="19"/>
      <c r="B72" s="24" t="s">
        <v>219</v>
      </c>
      <c r="C72" s="24"/>
      <c r="D72" s="31" t="s">
        <v>220</v>
      </c>
      <c r="E72" s="25" t="s">
        <v>221</v>
      </c>
      <c r="F72" s="120" t="s">
        <v>60</v>
      </c>
      <c r="G72" s="28">
        <v>3.15</v>
      </c>
      <c r="H72" s="29"/>
      <c r="I72" s="29">
        <f t="shared" si="18"/>
        <v>0</v>
      </c>
      <c r="J72" s="143">
        <f t="shared" si="19"/>
        <v>0.21</v>
      </c>
      <c r="K72" s="29">
        <f t="shared" si="20"/>
        <v>0</v>
      </c>
      <c r="L72" s="144"/>
      <c r="M72" s="145" t="s">
        <v>50</v>
      </c>
      <c r="N72" s="144"/>
      <c r="O72" s="146"/>
      <c r="P72" s="146">
        <f t="shared" si="21"/>
        <v>0</v>
      </c>
      <c r="Q72" s="146"/>
      <c r="R72" s="146">
        <f t="shared" si="22"/>
        <v>0</v>
      </c>
      <c r="S72" s="147"/>
      <c r="T72" s="143">
        <f t="shared" si="23"/>
        <v>0.21</v>
      </c>
      <c r="U72" s="29">
        <f t="shared" si="24"/>
        <v>0</v>
      </c>
      <c r="V72" s="143">
        <f t="shared" si="25"/>
        <v>0</v>
      </c>
      <c r="W72" s="29">
        <f t="shared" si="26"/>
        <v>0</v>
      </c>
      <c r="X72" s="132"/>
      <c r="Y72" s="132"/>
    </row>
    <row r="73" spans="1:25" s="114" customFormat="1" ht="25.9" customHeight="1">
      <c r="A73" s="18"/>
      <c r="B73" s="22" t="s">
        <v>222</v>
      </c>
      <c r="C73" s="22"/>
      <c r="D73" s="30" t="s">
        <v>223</v>
      </c>
      <c r="E73" s="23" t="s">
        <v>224</v>
      </c>
      <c r="F73" s="115" t="s">
        <v>122</v>
      </c>
      <c r="G73" s="26">
        <v>1</v>
      </c>
      <c r="H73" s="27"/>
      <c r="I73" s="27">
        <f t="shared" si="18"/>
        <v>0</v>
      </c>
      <c r="J73" s="57">
        <f t="shared" si="19"/>
        <v>0.21</v>
      </c>
      <c r="K73" s="27">
        <f t="shared" si="20"/>
        <v>0</v>
      </c>
      <c r="L73" s="109"/>
      <c r="M73" s="116" t="s">
        <v>50</v>
      </c>
      <c r="N73" s="109"/>
      <c r="O73" s="117"/>
      <c r="P73" s="117">
        <f t="shared" si="21"/>
        <v>0</v>
      </c>
      <c r="Q73" s="117"/>
      <c r="R73" s="117">
        <f t="shared" si="22"/>
        <v>0</v>
      </c>
      <c r="S73" s="118"/>
      <c r="T73" s="57">
        <f t="shared" si="23"/>
        <v>0.21</v>
      </c>
      <c r="U73" s="27">
        <f t="shared" si="24"/>
        <v>0</v>
      </c>
      <c r="V73" s="57">
        <f t="shared" si="25"/>
        <v>0</v>
      </c>
      <c r="W73" s="27">
        <f t="shared" si="26"/>
        <v>0</v>
      </c>
      <c r="X73" s="72"/>
      <c r="Y73" s="72"/>
    </row>
    <row r="74" spans="1:25" s="119" customFormat="1" ht="15.95" customHeight="1">
      <c r="A74" s="19"/>
      <c r="B74" s="24" t="s">
        <v>225</v>
      </c>
      <c r="C74" s="24"/>
      <c r="D74" s="31" t="s">
        <v>226</v>
      </c>
      <c r="E74" s="25" t="s">
        <v>227</v>
      </c>
      <c r="F74" s="120" t="s">
        <v>122</v>
      </c>
      <c r="G74" s="28">
        <v>1</v>
      </c>
      <c r="H74" s="29"/>
      <c r="I74" s="29">
        <f t="shared" si="18"/>
        <v>0</v>
      </c>
      <c r="J74" s="143">
        <f t="shared" si="19"/>
        <v>0.21</v>
      </c>
      <c r="K74" s="29">
        <f t="shared" si="20"/>
        <v>0</v>
      </c>
      <c r="L74" s="144"/>
      <c r="M74" s="145" t="s">
        <v>50</v>
      </c>
      <c r="N74" s="144"/>
      <c r="O74" s="146"/>
      <c r="P74" s="146">
        <f t="shared" si="21"/>
        <v>0</v>
      </c>
      <c r="Q74" s="146"/>
      <c r="R74" s="146">
        <f t="shared" si="22"/>
        <v>0</v>
      </c>
      <c r="S74" s="147"/>
      <c r="T74" s="143">
        <f t="shared" si="23"/>
        <v>0.21</v>
      </c>
      <c r="U74" s="29">
        <f t="shared" si="24"/>
        <v>0</v>
      </c>
      <c r="V74" s="143">
        <f t="shared" si="25"/>
        <v>0</v>
      </c>
      <c r="W74" s="29">
        <f t="shared" si="26"/>
        <v>0</v>
      </c>
      <c r="X74" s="132"/>
      <c r="Y74" s="132"/>
    </row>
    <row r="75" spans="1:25" s="114" customFormat="1" ht="25.9" customHeight="1">
      <c r="A75" s="18"/>
      <c r="B75" s="22" t="s">
        <v>228</v>
      </c>
      <c r="C75" s="22"/>
      <c r="D75" s="30" t="s">
        <v>229</v>
      </c>
      <c r="E75" s="23" t="s">
        <v>230</v>
      </c>
      <c r="F75" s="115" t="s">
        <v>71</v>
      </c>
      <c r="G75" s="26">
        <v>2.2</v>
      </c>
      <c r="H75" s="27"/>
      <c r="I75" s="27">
        <f t="shared" si="18"/>
        <v>0</v>
      </c>
      <c r="J75" s="57">
        <f t="shared" si="19"/>
        <v>0.21</v>
      </c>
      <c r="K75" s="27">
        <f t="shared" si="20"/>
        <v>0</v>
      </c>
      <c r="L75" s="109"/>
      <c r="M75" s="116" t="s">
        <v>50</v>
      </c>
      <c r="N75" s="109"/>
      <c r="O75" s="117"/>
      <c r="P75" s="117">
        <f t="shared" si="21"/>
        <v>0</v>
      </c>
      <c r="Q75" s="117"/>
      <c r="R75" s="117">
        <f t="shared" si="22"/>
        <v>0</v>
      </c>
      <c r="S75" s="118"/>
      <c r="T75" s="57">
        <f t="shared" si="23"/>
        <v>0.21</v>
      </c>
      <c r="U75" s="27">
        <f t="shared" si="24"/>
        <v>0</v>
      </c>
      <c r="V75" s="57">
        <f t="shared" si="25"/>
        <v>0</v>
      </c>
      <c r="W75" s="27">
        <f t="shared" si="26"/>
        <v>0</v>
      </c>
      <c r="X75" s="72"/>
      <c r="Y75" s="72"/>
    </row>
    <row r="76" spans="1:25" s="101" customFormat="1" ht="25.9" customHeight="1">
      <c r="A76" s="102"/>
      <c r="D76" s="103" t="s">
        <v>84</v>
      </c>
      <c r="E76" s="104" t="s">
        <v>231</v>
      </c>
      <c r="F76" s="105"/>
      <c r="G76" s="106"/>
      <c r="H76" s="106"/>
      <c r="I76" s="107">
        <f>SUBTOTAL(109,I77)</f>
        <v>0</v>
      </c>
      <c r="J76" s="108"/>
      <c r="K76" s="107"/>
      <c r="L76" s="109"/>
      <c r="M76" s="134"/>
      <c r="N76" s="109"/>
      <c r="O76" s="110"/>
      <c r="P76" s="111"/>
      <c r="Q76" s="112"/>
      <c r="R76" s="111"/>
      <c r="S76" s="113"/>
      <c r="T76" s="108"/>
      <c r="U76" s="107"/>
      <c r="V76" s="108"/>
      <c r="W76" s="107"/>
      <c r="X76" s="131"/>
      <c r="Y76" s="131"/>
    </row>
    <row r="77" spans="1:25" s="114" customFormat="1" ht="25.9" customHeight="1">
      <c r="A77" s="18"/>
      <c r="B77" s="22" t="s">
        <v>232</v>
      </c>
      <c r="C77" s="22"/>
      <c r="D77" s="30" t="s">
        <v>233</v>
      </c>
      <c r="E77" s="23" t="s">
        <v>234</v>
      </c>
      <c r="F77" s="115" t="s">
        <v>71</v>
      </c>
      <c r="G77" s="26">
        <v>0.3</v>
      </c>
      <c r="H77" s="27"/>
      <c r="I77" s="27">
        <f t="shared" si="18"/>
        <v>0</v>
      </c>
      <c r="J77" s="57">
        <f t="shared" si="19"/>
        <v>0.21</v>
      </c>
      <c r="K77" s="27">
        <f t="shared" si="20"/>
        <v>0</v>
      </c>
      <c r="L77" s="109"/>
      <c r="M77" s="116" t="s">
        <v>50</v>
      </c>
      <c r="N77" s="109"/>
      <c r="O77" s="117"/>
      <c r="P77" s="117">
        <f t="shared" si="21"/>
        <v>0</v>
      </c>
      <c r="Q77" s="117"/>
      <c r="R77" s="117">
        <f t="shared" si="22"/>
        <v>0</v>
      </c>
      <c r="S77" s="118"/>
      <c r="T77" s="57">
        <f t="shared" si="23"/>
        <v>0.21</v>
      </c>
      <c r="U77" s="27">
        <f t="shared" si="24"/>
        <v>0</v>
      </c>
      <c r="V77" s="57">
        <f t="shared" si="25"/>
        <v>0</v>
      </c>
      <c r="W77" s="27">
        <f t="shared" si="26"/>
        <v>0</v>
      </c>
      <c r="X77" s="72"/>
      <c r="Y77" s="72"/>
    </row>
    <row r="78" spans="1:25" s="101" customFormat="1" ht="25.9" customHeight="1">
      <c r="A78" s="102"/>
      <c r="D78" s="103" t="s">
        <v>235</v>
      </c>
      <c r="E78" s="104" t="s">
        <v>236</v>
      </c>
      <c r="F78" s="105"/>
      <c r="G78" s="106"/>
      <c r="H78" s="106"/>
      <c r="I78" s="107">
        <f>SUBTOTAL(109,I79:I83)</f>
        <v>0</v>
      </c>
      <c r="J78" s="108"/>
      <c r="K78" s="107"/>
      <c r="L78" s="109"/>
      <c r="M78" s="134"/>
      <c r="N78" s="109"/>
      <c r="O78" s="110"/>
      <c r="P78" s="111"/>
      <c r="Q78" s="112"/>
      <c r="R78" s="111"/>
      <c r="S78" s="113"/>
      <c r="T78" s="108"/>
      <c r="U78" s="107"/>
      <c r="V78" s="108"/>
      <c r="W78" s="107"/>
      <c r="X78" s="131"/>
      <c r="Y78" s="131"/>
    </row>
    <row r="79" spans="1:25" s="114" customFormat="1" ht="15.95" customHeight="1">
      <c r="A79" s="18"/>
      <c r="B79" s="22" t="s">
        <v>237</v>
      </c>
      <c r="C79" s="22"/>
      <c r="D79" s="30" t="s">
        <v>238</v>
      </c>
      <c r="E79" s="23" t="s">
        <v>239</v>
      </c>
      <c r="F79" s="115" t="s">
        <v>105</v>
      </c>
      <c r="G79" s="26">
        <v>56.92</v>
      </c>
      <c r="H79" s="27"/>
      <c r="I79" s="27">
        <f t="shared" si="18"/>
        <v>0</v>
      </c>
      <c r="J79" s="57">
        <f t="shared" si="19"/>
        <v>0.21</v>
      </c>
      <c r="K79" s="27">
        <f t="shared" si="20"/>
        <v>0</v>
      </c>
      <c r="L79" s="109"/>
      <c r="M79" s="116" t="s">
        <v>50</v>
      </c>
      <c r="N79" s="109"/>
      <c r="O79" s="117"/>
      <c r="P79" s="117">
        <f t="shared" si="21"/>
        <v>0</v>
      </c>
      <c r="Q79" s="117"/>
      <c r="R79" s="117">
        <f t="shared" si="22"/>
        <v>0</v>
      </c>
      <c r="S79" s="118"/>
      <c r="T79" s="57">
        <f t="shared" si="23"/>
        <v>0.21</v>
      </c>
      <c r="U79" s="27">
        <f t="shared" si="24"/>
        <v>0</v>
      </c>
      <c r="V79" s="57">
        <f t="shared" si="25"/>
        <v>0</v>
      </c>
      <c r="W79" s="27">
        <f t="shared" si="26"/>
        <v>0</v>
      </c>
      <c r="X79" s="72"/>
      <c r="Y79" s="72"/>
    </row>
    <row r="80" spans="1:25" s="114" customFormat="1" ht="15.95" customHeight="1">
      <c r="A80" s="18"/>
      <c r="B80" s="22" t="s">
        <v>240</v>
      </c>
      <c r="C80" s="22"/>
      <c r="D80" s="30" t="s">
        <v>241</v>
      </c>
      <c r="E80" s="23" t="s">
        <v>242</v>
      </c>
      <c r="F80" s="115" t="s">
        <v>105</v>
      </c>
      <c r="G80" s="26">
        <v>56.92</v>
      </c>
      <c r="H80" s="27"/>
      <c r="I80" s="27">
        <f t="shared" si="18"/>
        <v>0</v>
      </c>
      <c r="J80" s="57">
        <f t="shared" si="19"/>
        <v>0.21</v>
      </c>
      <c r="K80" s="27">
        <f t="shared" si="20"/>
        <v>0</v>
      </c>
      <c r="L80" s="109"/>
      <c r="M80" s="116" t="s">
        <v>50</v>
      </c>
      <c r="N80" s="109"/>
      <c r="O80" s="117"/>
      <c r="P80" s="117">
        <f t="shared" si="21"/>
        <v>0</v>
      </c>
      <c r="Q80" s="117"/>
      <c r="R80" s="117">
        <f t="shared" si="22"/>
        <v>0</v>
      </c>
      <c r="S80" s="118"/>
      <c r="T80" s="57">
        <f t="shared" si="23"/>
        <v>0.21</v>
      </c>
      <c r="U80" s="27">
        <f t="shared" si="24"/>
        <v>0</v>
      </c>
      <c r="V80" s="57">
        <f t="shared" si="25"/>
        <v>0</v>
      </c>
      <c r="W80" s="27">
        <f t="shared" si="26"/>
        <v>0</v>
      </c>
      <c r="X80" s="72"/>
      <c r="Y80" s="72"/>
    </row>
    <row r="81" spans="1:25" s="114" customFormat="1" ht="15.95" customHeight="1">
      <c r="A81" s="18"/>
      <c r="B81" s="22" t="s">
        <v>243</v>
      </c>
      <c r="C81" s="22"/>
      <c r="D81" s="30" t="s">
        <v>244</v>
      </c>
      <c r="E81" s="23" t="s">
        <v>245</v>
      </c>
      <c r="F81" s="115" t="s">
        <v>105</v>
      </c>
      <c r="G81" s="26">
        <v>56.92</v>
      </c>
      <c r="H81" s="27"/>
      <c r="I81" s="27">
        <f t="shared" si="18"/>
        <v>0</v>
      </c>
      <c r="J81" s="57">
        <f t="shared" si="19"/>
        <v>0.21</v>
      </c>
      <c r="K81" s="27">
        <f t="shared" si="20"/>
        <v>0</v>
      </c>
      <c r="L81" s="109"/>
      <c r="M81" s="116" t="s">
        <v>50</v>
      </c>
      <c r="N81" s="109"/>
      <c r="O81" s="117"/>
      <c r="P81" s="117">
        <f t="shared" si="21"/>
        <v>0</v>
      </c>
      <c r="Q81" s="117"/>
      <c r="R81" s="117">
        <f t="shared" si="22"/>
        <v>0</v>
      </c>
      <c r="S81" s="118"/>
      <c r="T81" s="57">
        <f t="shared" si="23"/>
        <v>0.21</v>
      </c>
      <c r="U81" s="27">
        <f t="shared" si="24"/>
        <v>0</v>
      </c>
      <c r="V81" s="57">
        <f t="shared" si="25"/>
        <v>0</v>
      </c>
      <c r="W81" s="27">
        <f t="shared" si="26"/>
        <v>0</v>
      </c>
      <c r="X81" s="72"/>
      <c r="Y81" s="72"/>
    </row>
    <row r="82" spans="1:25" s="114" customFormat="1" ht="25.9" customHeight="1">
      <c r="A82" s="18"/>
      <c r="B82" s="22" t="s">
        <v>246</v>
      </c>
      <c r="C82" s="22"/>
      <c r="D82" s="30" t="s">
        <v>247</v>
      </c>
      <c r="E82" s="23" t="s">
        <v>104</v>
      </c>
      <c r="F82" s="115" t="s">
        <v>105</v>
      </c>
      <c r="G82" s="26">
        <v>6.868</v>
      </c>
      <c r="H82" s="27"/>
      <c r="I82" s="27">
        <f t="shared" si="18"/>
        <v>0</v>
      </c>
      <c r="J82" s="57">
        <f t="shared" si="19"/>
        <v>0.21</v>
      </c>
      <c r="K82" s="27">
        <f t="shared" si="20"/>
        <v>0</v>
      </c>
      <c r="L82" s="109"/>
      <c r="M82" s="116" t="s">
        <v>50</v>
      </c>
      <c r="N82" s="109"/>
      <c r="O82" s="117"/>
      <c r="P82" s="117">
        <f t="shared" si="21"/>
        <v>0</v>
      </c>
      <c r="Q82" s="117"/>
      <c r="R82" s="117">
        <f t="shared" si="22"/>
        <v>0</v>
      </c>
      <c r="S82" s="118"/>
      <c r="T82" s="57">
        <f t="shared" si="23"/>
        <v>0.21</v>
      </c>
      <c r="U82" s="27">
        <f t="shared" si="24"/>
        <v>0</v>
      </c>
      <c r="V82" s="57">
        <f t="shared" si="25"/>
        <v>0</v>
      </c>
      <c r="W82" s="27">
        <f t="shared" si="26"/>
        <v>0</v>
      </c>
      <c r="X82" s="72"/>
      <c r="Y82" s="72"/>
    </row>
    <row r="83" spans="1:25" s="114" customFormat="1" ht="25.9" customHeight="1">
      <c r="A83" s="18"/>
      <c r="B83" s="22" t="s">
        <v>248</v>
      </c>
      <c r="C83" s="22"/>
      <c r="D83" s="30" t="s">
        <v>249</v>
      </c>
      <c r="E83" s="23" t="s">
        <v>250</v>
      </c>
      <c r="F83" s="115" t="s">
        <v>105</v>
      </c>
      <c r="G83" s="26">
        <v>50.052</v>
      </c>
      <c r="H83" s="27"/>
      <c r="I83" s="27">
        <f t="shared" si="18"/>
        <v>0</v>
      </c>
      <c r="J83" s="57">
        <f t="shared" si="19"/>
        <v>0.21</v>
      </c>
      <c r="K83" s="27">
        <f t="shared" si="20"/>
        <v>0</v>
      </c>
      <c r="L83" s="109"/>
      <c r="M83" s="116" t="s">
        <v>50</v>
      </c>
      <c r="N83" s="109"/>
      <c r="O83" s="117"/>
      <c r="P83" s="117">
        <f t="shared" si="21"/>
        <v>0</v>
      </c>
      <c r="Q83" s="117"/>
      <c r="R83" s="117">
        <f t="shared" si="22"/>
        <v>0</v>
      </c>
      <c r="S83" s="118"/>
      <c r="T83" s="57">
        <f t="shared" si="23"/>
        <v>0.21</v>
      </c>
      <c r="U83" s="27">
        <f t="shared" si="24"/>
        <v>0</v>
      </c>
      <c r="V83" s="57">
        <f t="shared" si="25"/>
        <v>0</v>
      </c>
      <c r="W83" s="27">
        <f t="shared" si="26"/>
        <v>0</v>
      </c>
      <c r="X83" s="72"/>
      <c r="Y83" s="72"/>
    </row>
    <row r="84" spans="1:25" s="101" customFormat="1" ht="25.9" customHeight="1">
      <c r="A84" s="102"/>
      <c r="D84" s="103" t="s">
        <v>251</v>
      </c>
      <c r="E84" s="104" t="s">
        <v>252</v>
      </c>
      <c r="F84" s="105"/>
      <c r="G84" s="106"/>
      <c r="H84" s="106"/>
      <c r="I84" s="107">
        <f>SUBTOTAL(109,I85:I86)</f>
        <v>0</v>
      </c>
      <c r="J84" s="108"/>
      <c r="K84" s="107"/>
      <c r="L84" s="109"/>
      <c r="M84" s="134"/>
      <c r="N84" s="109"/>
      <c r="O84" s="110"/>
      <c r="P84" s="111"/>
      <c r="Q84" s="112"/>
      <c r="R84" s="111"/>
      <c r="S84" s="113"/>
      <c r="T84" s="108"/>
      <c r="U84" s="107"/>
      <c r="V84" s="108"/>
      <c r="W84" s="107"/>
      <c r="X84" s="131"/>
      <c r="Y84" s="131"/>
    </row>
    <row r="85" spans="1:25" s="114" customFormat="1" ht="15.95" customHeight="1">
      <c r="A85" s="18"/>
      <c r="B85" s="22" t="s">
        <v>253</v>
      </c>
      <c r="C85" s="22"/>
      <c r="D85" s="30" t="s">
        <v>254</v>
      </c>
      <c r="E85" s="23" t="s">
        <v>255</v>
      </c>
      <c r="F85" s="115" t="s">
        <v>105</v>
      </c>
      <c r="G85" s="26">
        <v>224.653</v>
      </c>
      <c r="H85" s="27"/>
      <c r="I85" s="27">
        <f t="shared" si="18"/>
        <v>0</v>
      </c>
      <c r="J85" s="57">
        <f t="shared" si="19"/>
        <v>0.21</v>
      </c>
      <c r="K85" s="27">
        <f t="shared" si="20"/>
        <v>0</v>
      </c>
      <c r="L85" s="109"/>
      <c r="M85" s="116" t="s">
        <v>50</v>
      </c>
      <c r="N85" s="109"/>
      <c r="O85" s="117"/>
      <c r="P85" s="117">
        <f t="shared" si="21"/>
        <v>0</v>
      </c>
      <c r="Q85" s="117"/>
      <c r="R85" s="117">
        <f t="shared" si="22"/>
        <v>0</v>
      </c>
      <c r="S85" s="118"/>
      <c r="T85" s="57">
        <f t="shared" si="23"/>
        <v>0.21</v>
      </c>
      <c r="U85" s="27">
        <f t="shared" si="24"/>
        <v>0</v>
      </c>
      <c r="V85" s="57">
        <f t="shared" si="25"/>
        <v>0</v>
      </c>
      <c r="W85" s="27">
        <f t="shared" si="26"/>
        <v>0</v>
      </c>
      <c r="X85" s="72"/>
      <c r="Y85" s="72"/>
    </row>
    <row r="86" spans="1:25" s="114" customFormat="1" ht="25.9" customHeight="1">
      <c r="A86" s="18"/>
      <c r="B86" s="22" t="s">
        <v>256</v>
      </c>
      <c r="C86" s="22"/>
      <c r="D86" s="30" t="s">
        <v>257</v>
      </c>
      <c r="E86" s="23" t="s">
        <v>258</v>
      </c>
      <c r="F86" s="115" t="s">
        <v>105</v>
      </c>
      <c r="G86" s="26">
        <v>224.653</v>
      </c>
      <c r="H86" s="27"/>
      <c r="I86" s="27">
        <f t="shared" si="18"/>
        <v>0</v>
      </c>
      <c r="J86" s="57">
        <f t="shared" si="19"/>
        <v>0.21</v>
      </c>
      <c r="K86" s="27">
        <f t="shared" si="20"/>
        <v>0</v>
      </c>
      <c r="L86" s="109"/>
      <c r="M86" s="116" t="s">
        <v>50</v>
      </c>
      <c r="N86" s="109"/>
      <c r="O86" s="117"/>
      <c r="P86" s="117">
        <f t="shared" si="21"/>
        <v>0</v>
      </c>
      <c r="Q86" s="117"/>
      <c r="R86" s="117">
        <f t="shared" si="22"/>
        <v>0</v>
      </c>
      <c r="S86" s="118"/>
      <c r="T86" s="57">
        <f t="shared" si="23"/>
        <v>0.21</v>
      </c>
      <c r="U86" s="27">
        <f t="shared" si="24"/>
        <v>0</v>
      </c>
      <c r="V86" s="57">
        <f t="shared" si="25"/>
        <v>0</v>
      </c>
      <c r="W86" s="27">
        <f t="shared" si="26"/>
        <v>0</v>
      </c>
      <c r="X86" s="72"/>
      <c r="Y86" s="72"/>
    </row>
    <row r="87" spans="1:25" s="101" customFormat="1" ht="25.9" customHeight="1">
      <c r="A87" s="102"/>
      <c r="D87" s="103" t="s">
        <v>259</v>
      </c>
      <c r="E87" s="104" t="s">
        <v>260</v>
      </c>
      <c r="F87" s="105"/>
      <c r="G87" s="106"/>
      <c r="H87" s="106"/>
      <c r="I87" s="107">
        <f>SUBTOTAL(109,I88)</f>
        <v>0</v>
      </c>
      <c r="J87" s="108"/>
      <c r="K87" s="107"/>
      <c r="L87" s="109"/>
      <c r="M87" s="134"/>
      <c r="N87" s="109"/>
      <c r="O87" s="110"/>
      <c r="P87" s="111"/>
      <c r="Q87" s="112"/>
      <c r="R87" s="111"/>
      <c r="S87" s="113"/>
      <c r="T87" s="108"/>
      <c r="U87" s="107"/>
      <c r="V87" s="108"/>
      <c r="W87" s="107"/>
      <c r="X87" s="131"/>
      <c r="Y87" s="131"/>
    </row>
    <row r="88" spans="1:25" s="114" customFormat="1" ht="36" customHeight="1">
      <c r="A88" s="18"/>
      <c r="B88" s="22" t="s">
        <v>261</v>
      </c>
      <c r="C88" s="22"/>
      <c r="D88" s="30" t="s">
        <v>262</v>
      </c>
      <c r="E88" s="23" t="s">
        <v>263</v>
      </c>
      <c r="F88" s="115" t="s">
        <v>64</v>
      </c>
      <c r="G88" s="26">
        <v>8</v>
      </c>
      <c r="H88" s="27"/>
      <c r="I88" s="27">
        <f t="shared" si="18"/>
        <v>0</v>
      </c>
      <c r="J88" s="57">
        <f t="shared" si="19"/>
        <v>0.21</v>
      </c>
      <c r="K88" s="27">
        <f t="shared" si="20"/>
        <v>0</v>
      </c>
      <c r="L88" s="109"/>
      <c r="M88" s="116" t="s">
        <v>50</v>
      </c>
      <c r="N88" s="109"/>
      <c r="O88" s="117"/>
      <c r="P88" s="117">
        <f t="shared" si="21"/>
        <v>0</v>
      </c>
      <c r="Q88" s="117"/>
      <c r="R88" s="117">
        <f t="shared" si="22"/>
        <v>0</v>
      </c>
      <c r="S88" s="118"/>
      <c r="T88" s="57">
        <f t="shared" si="23"/>
        <v>0.21</v>
      </c>
      <c r="U88" s="27">
        <f t="shared" si="24"/>
        <v>0</v>
      </c>
      <c r="V88" s="57">
        <f t="shared" si="25"/>
        <v>0</v>
      </c>
      <c r="W88" s="27">
        <f t="shared" si="26"/>
        <v>0</v>
      </c>
      <c r="X88" s="72"/>
      <c r="Y88" s="72"/>
    </row>
    <row r="89" spans="1:25" s="101" customFormat="1" ht="25.9" customHeight="1">
      <c r="A89" s="102"/>
      <c r="D89" s="103" t="s">
        <v>264</v>
      </c>
      <c r="E89" s="104" t="s">
        <v>265</v>
      </c>
      <c r="F89" s="105"/>
      <c r="G89" s="106"/>
      <c r="H89" s="106"/>
      <c r="I89" s="107">
        <f>SUBTOTAL(109,I90:I96)</f>
        <v>0</v>
      </c>
      <c r="J89" s="108"/>
      <c r="K89" s="107"/>
      <c r="L89" s="109"/>
      <c r="M89" s="134"/>
      <c r="N89" s="109"/>
      <c r="O89" s="110"/>
      <c r="P89" s="111"/>
      <c r="Q89" s="112"/>
      <c r="R89" s="111"/>
      <c r="S89" s="113"/>
      <c r="T89" s="108"/>
      <c r="U89" s="107"/>
      <c r="V89" s="108"/>
      <c r="W89" s="107"/>
      <c r="X89" s="131"/>
      <c r="Y89" s="131"/>
    </row>
    <row r="90" spans="1:25" s="114" customFormat="1" ht="15.95" customHeight="1">
      <c r="A90" s="18"/>
      <c r="B90" s="22" t="s">
        <v>266</v>
      </c>
      <c r="C90" s="22"/>
      <c r="D90" s="30" t="s">
        <v>267</v>
      </c>
      <c r="E90" s="23" t="s">
        <v>268</v>
      </c>
      <c r="F90" s="115" t="s">
        <v>269</v>
      </c>
      <c r="G90" s="26">
        <v>0.67</v>
      </c>
      <c r="H90" s="27"/>
      <c r="I90" s="27">
        <f t="shared" si="18"/>
        <v>0</v>
      </c>
      <c r="J90" s="57">
        <f t="shared" si="19"/>
        <v>0.21</v>
      </c>
      <c r="K90" s="27">
        <f t="shared" si="20"/>
        <v>0</v>
      </c>
      <c r="L90" s="109"/>
      <c r="M90" s="116" t="s">
        <v>50</v>
      </c>
      <c r="N90" s="109"/>
      <c r="O90" s="117"/>
      <c r="P90" s="117">
        <f t="shared" si="21"/>
        <v>0</v>
      </c>
      <c r="Q90" s="117"/>
      <c r="R90" s="117">
        <f t="shared" si="22"/>
        <v>0</v>
      </c>
      <c r="S90" s="118"/>
      <c r="T90" s="57">
        <f t="shared" si="23"/>
        <v>0.21</v>
      </c>
      <c r="U90" s="27">
        <f t="shared" si="24"/>
        <v>0</v>
      </c>
      <c r="V90" s="57">
        <f t="shared" si="25"/>
        <v>0</v>
      </c>
      <c r="W90" s="27">
        <f t="shared" si="26"/>
        <v>0</v>
      </c>
      <c r="X90" s="72"/>
      <c r="Y90" s="72"/>
    </row>
    <row r="91" spans="1:25" s="114" customFormat="1" ht="15.95" customHeight="1">
      <c r="A91" s="18"/>
      <c r="B91" s="22" t="s">
        <v>270</v>
      </c>
      <c r="C91" s="22"/>
      <c r="D91" s="30" t="s">
        <v>271</v>
      </c>
      <c r="E91" s="23" t="s">
        <v>272</v>
      </c>
      <c r="F91" s="115" t="s">
        <v>269</v>
      </c>
      <c r="G91" s="26">
        <v>0.67</v>
      </c>
      <c r="H91" s="27"/>
      <c r="I91" s="27">
        <f t="shared" si="18"/>
        <v>0</v>
      </c>
      <c r="J91" s="57">
        <f t="shared" si="19"/>
        <v>0.21</v>
      </c>
      <c r="K91" s="27">
        <f t="shared" si="20"/>
        <v>0</v>
      </c>
      <c r="L91" s="109"/>
      <c r="M91" s="116" t="s">
        <v>50</v>
      </c>
      <c r="N91" s="109"/>
      <c r="O91" s="117"/>
      <c r="P91" s="117">
        <f t="shared" si="21"/>
        <v>0</v>
      </c>
      <c r="Q91" s="117"/>
      <c r="R91" s="117">
        <f t="shared" si="22"/>
        <v>0</v>
      </c>
      <c r="S91" s="118"/>
      <c r="T91" s="57">
        <f t="shared" si="23"/>
        <v>0.21</v>
      </c>
      <c r="U91" s="27">
        <f t="shared" si="24"/>
        <v>0</v>
      </c>
      <c r="V91" s="57">
        <f t="shared" si="25"/>
        <v>0</v>
      </c>
      <c r="W91" s="27">
        <f t="shared" si="26"/>
        <v>0</v>
      </c>
      <c r="X91" s="72"/>
      <c r="Y91" s="72"/>
    </row>
    <row r="92" spans="1:25" s="114" customFormat="1" ht="15.95" customHeight="1">
      <c r="A92" s="18"/>
      <c r="B92" s="22" t="s">
        <v>273</v>
      </c>
      <c r="C92" s="22"/>
      <c r="D92" s="30" t="s">
        <v>274</v>
      </c>
      <c r="E92" s="23" t="s">
        <v>275</v>
      </c>
      <c r="F92" s="115" t="s">
        <v>269</v>
      </c>
      <c r="G92" s="26">
        <v>0.67</v>
      </c>
      <c r="H92" s="27"/>
      <c r="I92" s="27">
        <f t="shared" si="18"/>
        <v>0</v>
      </c>
      <c r="J92" s="57">
        <f t="shared" si="19"/>
        <v>0.21</v>
      </c>
      <c r="K92" s="27">
        <f t="shared" si="20"/>
        <v>0</v>
      </c>
      <c r="L92" s="109"/>
      <c r="M92" s="116" t="s">
        <v>50</v>
      </c>
      <c r="N92" s="109"/>
      <c r="O92" s="117"/>
      <c r="P92" s="117">
        <f t="shared" si="21"/>
        <v>0</v>
      </c>
      <c r="Q92" s="117"/>
      <c r="R92" s="117">
        <f t="shared" si="22"/>
        <v>0</v>
      </c>
      <c r="S92" s="118"/>
      <c r="T92" s="57">
        <f t="shared" si="23"/>
        <v>0.21</v>
      </c>
      <c r="U92" s="27">
        <f t="shared" si="24"/>
        <v>0</v>
      </c>
      <c r="V92" s="57">
        <f t="shared" si="25"/>
        <v>0</v>
      </c>
      <c r="W92" s="27">
        <f t="shared" si="26"/>
        <v>0</v>
      </c>
      <c r="X92" s="72"/>
      <c r="Y92" s="72"/>
    </row>
    <row r="93" spans="1:25" s="114" customFormat="1" ht="15.95" customHeight="1">
      <c r="A93" s="18"/>
      <c r="B93" s="22" t="s">
        <v>276</v>
      </c>
      <c r="C93" s="22"/>
      <c r="D93" s="30" t="s">
        <v>277</v>
      </c>
      <c r="E93" s="23" t="s">
        <v>278</v>
      </c>
      <c r="F93" s="115" t="s">
        <v>269</v>
      </c>
      <c r="G93" s="26">
        <v>0.67</v>
      </c>
      <c r="H93" s="27"/>
      <c r="I93" s="27">
        <f t="shared" si="18"/>
        <v>0</v>
      </c>
      <c r="J93" s="57">
        <f t="shared" si="19"/>
        <v>0.21</v>
      </c>
      <c r="K93" s="27">
        <f t="shared" si="20"/>
        <v>0</v>
      </c>
      <c r="L93" s="109"/>
      <c r="M93" s="116" t="s">
        <v>50</v>
      </c>
      <c r="N93" s="109"/>
      <c r="O93" s="117"/>
      <c r="P93" s="117">
        <f t="shared" si="21"/>
        <v>0</v>
      </c>
      <c r="Q93" s="117"/>
      <c r="R93" s="117">
        <f t="shared" si="22"/>
        <v>0</v>
      </c>
      <c r="S93" s="118"/>
      <c r="T93" s="57">
        <f t="shared" si="23"/>
        <v>0.21</v>
      </c>
      <c r="U93" s="27">
        <f t="shared" si="24"/>
        <v>0</v>
      </c>
      <c r="V93" s="57">
        <f t="shared" si="25"/>
        <v>0</v>
      </c>
      <c r="W93" s="27">
        <f t="shared" si="26"/>
        <v>0</v>
      </c>
      <c r="X93" s="72"/>
      <c r="Y93" s="72"/>
    </row>
    <row r="94" spans="1:25" s="114" customFormat="1" ht="15.95" customHeight="1">
      <c r="A94" s="18"/>
      <c r="B94" s="22" t="s">
        <v>279</v>
      </c>
      <c r="C94" s="22"/>
      <c r="D94" s="30" t="s">
        <v>280</v>
      </c>
      <c r="E94" s="23" t="s">
        <v>281</v>
      </c>
      <c r="F94" s="115" t="s">
        <v>269</v>
      </c>
      <c r="G94" s="26">
        <v>0.67</v>
      </c>
      <c r="H94" s="27"/>
      <c r="I94" s="27">
        <f t="shared" si="18"/>
        <v>0</v>
      </c>
      <c r="J94" s="57">
        <f t="shared" si="19"/>
        <v>0.21</v>
      </c>
      <c r="K94" s="27">
        <f t="shared" si="20"/>
        <v>0</v>
      </c>
      <c r="L94" s="109"/>
      <c r="M94" s="116" t="s">
        <v>50</v>
      </c>
      <c r="N94" s="109"/>
      <c r="O94" s="117"/>
      <c r="P94" s="117">
        <f t="shared" si="21"/>
        <v>0</v>
      </c>
      <c r="Q94" s="117"/>
      <c r="R94" s="117">
        <f t="shared" si="22"/>
        <v>0</v>
      </c>
      <c r="S94" s="118"/>
      <c r="T94" s="57">
        <f t="shared" si="23"/>
        <v>0.21</v>
      </c>
      <c r="U94" s="27">
        <f t="shared" si="24"/>
        <v>0</v>
      </c>
      <c r="V94" s="57">
        <f t="shared" si="25"/>
        <v>0</v>
      </c>
      <c r="W94" s="27">
        <f t="shared" si="26"/>
        <v>0</v>
      </c>
      <c r="X94" s="72"/>
      <c r="Y94" s="72"/>
    </row>
    <row r="95" spans="1:25" s="114" customFormat="1" ht="15.95" customHeight="1">
      <c r="A95" s="18"/>
      <c r="B95" s="22" t="s">
        <v>282</v>
      </c>
      <c r="C95" s="22"/>
      <c r="D95" s="30" t="s">
        <v>283</v>
      </c>
      <c r="E95" s="23" t="s">
        <v>284</v>
      </c>
      <c r="F95" s="115" t="s">
        <v>269</v>
      </c>
      <c r="G95" s="26">
        <v>0.67</v>
      </c>
      <c r="H95" s="27"/>
      <c r="I95" s="27">
        <f t="shared" si="18"/>
        <v>0</v>
      </c>
      <c r="J95" s="57">
        <f t="shared" si="19"/>
        <v>0.21</v>
      </c>
      <c r="K95" s="27">
        <f t="shared" si="20"/>
        <v>0</v>
      </c>
      <c r="L95" s="109"/>
      <c r="M95" s="116" t="s">
        <v>50</v>
      </c>
      <c r="N95" s="109"/>
      <c r="O95" s="117"/>
      <c r="P95" s="117">
        <f t="shared" si="21"/>
        <v>0</v>
      </c>
      <c r="Q95" s="117"/>
      <c r="R95" s="117">
        <f t="shared" si="22"/>
        <v>0</v>
      </c>
      <c r="S95" s="118"/>
      <c r="T95" s="57">
        <f t="shared" si="23"/>
        <v>0.21</v>
      </c>
      <c r="U95" s="27">
        <f t="shared" si="24"/>
        <v>0</v>
      </c>
      <c r="V95" s="57">
        <f t="shared" si="25"/>
        <v>0</v>
      </c>
      <c r="W95" s="27">
        <f t="shared" si="26"/>
        <v>0</v>
      </c>
      <c r="X95" s="72"/>
      <c r="Y95" s="72"/>
    </row>
    <row r="96" spans="1:25" s="114" customFormat="1" ht="15.95" customHeight="1">
      <c r="A96" s="18"/>
      <c r="B96" s="22" t="s">
        <v>285</v>
      </c>
      <c r="C96" s="22"/>
      <c r="D96" s="30" t="s">
        <v>286</v>
      </c>
      <c r="E96" s="23" t="s">
        <v>287</v>
      </c>
      <c r="F96" s="115" t="s">
        <v>269</v>
      </c>
      <c r="G96" s="26">
        <v>0.67</v>
      </c>
      <c r="H96" s="27"/>
      <c r="I96" s="27">
        <f t="shared" si="18"/>
        <v>0</v>
      </c>
      <c r="J96" s="57">
        <f t="shared" si="19"/>
        <v>0.21</v>
      </c>
      <c r="K96" s="27">
        <f t="shared" si="20"/>
        <v>0</v>
      </c>
      <c r="L96" s="109"/>
      <c r="M96" s="116" t="s">
        <v>50</v>
      </c>
      <c r="N96" s="109"/>
      <c r="O96" s="117"/>
      <c r="P96" s="117">
        <f t="shared" si="21"/>
        <v>0</v>
      </c>
      <c r="Q96" s="117"/>
      <c r="R96" s="117">
        <f t="shared" si="22"/>
        <v>0</v>
      </c>
      <c r="S96" s="118"/>
      <c r="T96" s="57">
        <f t="shared" si="23"/>
        <v>0.21</v>
      </c>
      <c r="U96" s="27">
        <f t="shared" si="24"/>
        <v>0</v>
      </c>
      <c r="V96" s="57">
        <f t="shared" si="25"/>
        <v>0</v>
      </c>
      <c r="W96" s="27">
        <f t="shared" si="26"/>
        <v>0</v>
      </c>
      <c r="X96" s="72"/>
      <c r="Y96" s="72"/>
    </row>
  </sheetData>
  <sheetProtection sheet="1" formatCells="0" formatColumns="0" formatRows="0" insertColumns="0" insertRows="0" insertHyperlinks="0" deleteColumns="0" deleteRows="0" sort="0" autoFilter="0" pivotTables="0"/>
  <autoFilter ref="B14:I27"/>
  <mergeCells count="2">
    <mergeCell ref="D5:G5"/>
    <mergeCell ref="B2:I2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96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Kopecká, H-Intes</dc:creator>
  <cp:keywords/>
  <dc:description/>
  <cp:lastModifiedBy>sabina.kolocova</cp:lastModifiedBy>
  <cp:lastPrinted>2021-03-09T13:57:09Z</cp:lastPrinted>
  <dcterms:created xsi:type="dcterms:W3CDTF">2019-10-16T07:41:46Z</dcterms:created>
  <dcterms:modified xsi:type="dcterms:W3CDTF">2021-03-11T12:56:52Z</dcterms:modified>
  <cp:category/>
  <cp:version/>
  <cp:contentType/>
  <cp:contentStatus/>
</cp:coreProperties>
</file>